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defaultThemeVersion="124226"/>
  <bookViews>
    <workbookView xWindow="-120" yWindow="-120" windowWidth="20730" windowHeight="11760" firstSheet="5" activeTab="5"/>
  </bookViews>
  <sheets>
    <sheet name="TARIFFS 2012-2013" sheetId="2" state="hidden" r:id="rId1"/>
    <sheet name="TARIFFS" sheetId="1" state="hidden" r:id="rId2"/>
    <sheet name="Leonie 2012-13" sheetId="3" state="hidden" r:id="rId3"/>
    <sheet name="Gerard" sheetId="4" state="hidden" r:id="rId4"/>
    <sheet name="Final tariff book" sheetId="9" state="hidden" r:id="rId5"/>
    <sheet name="Final tariffs for 20252026" sheetId="10" r:id="rId6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4">'Final tariff book'!$A$1:$AV$832</definedName>
    <definedName name="_xlnm.Print_Area" localSheetId="5">'Final tariffs for 20252026'!$A$1:$BA$831</definedName>
    <definedName name="_xlnm.Print_Area" localSheetId="3">Gerard!$B$1:$H$1150</definedName>
    <definedName name="_xlnm.Print_Area" localSheetId="2">'Leonie 2012-13'!$A$1:$M$952</definedName>
    <definedName name="_xlnm.Print_Area" localSheetId="1">TARIFFS!$B$1:$J$947</definedName>
    <definedName name="_xlnm.Print_Titles" localSheetId="3">Gerard!$1:$6</definedName>
    <definedName name="_xlnm.Print_Titles" localSheetId="2">'Leonie 2012-13'!$1:$6</definedName>
    <definedName name="_xlnm.Print_Titles" localSheetId="1">TARIFFS!$3:$6</definedName>
    <definedName name="RIA" localSheetId="1" hidden="1">#REF!</definedName>
    <definedName name="Z_3CE92651_43E6_4598_988F_9D8D2EBC0E6A_.wvu.Cols" localSheetId="1" hidden="1">TARIFFS!$A:$A</definedName>
    <definedName name="Z_3CE92651_43E6_4598_988F_9D8D2EBC0E6A_.wvu.PrintArea" localSheetId="1" hidden="1">TARIFFS!$B$1:$J$947</definedName>
    <definedName name="Z_6A8B4EFE_3BD8_4C0B_85EB_DA6B82FA7030_.wvu.Cols" localSheetId="1" hidden="1">TARIFFS!$A:$A,TARIFFS!$C:$C</definedName>
    <definedName name="Z_6A8B4EFE_3BD8_4C0B_85EB_DA6B82FA7030_.wvu.PrintArea" localSheetId="1" hidden="1">TARIFFS!$B$1:$J$947</definedName>
    <definedName name="Z_840188EB_C79C_489C_A2D4_2A8DB629A2F2_.wvu.Cols" localSheetId="1" hidden="1">TARIFFS!$A:$A</definedName>
    <definedName name="Z_9951FCAD_F8F4_4794_9EC9_4D8691CC44B2_.wvu.Cols" localSheetId="1" hidden="1">TARIFFS!$A:$A,TARIFFS!$C:$C</definedName>
    <definedName name="Z_9951FCAD_F8F4_4794_9EC9_4D8691CC44B2_.wvu.PrintArea" localSheetId="1" hidden="1">TARIFFS!$B$1:$J$947</definedName>
    <definedName name="Z_DD5BC427_1A58_481E_97A8_75D9B9B110BB_.wvu.Cols" localSheetId="1" hidden="1">TARIFFS!$A:$A</definedName>
    <definedName name="Z_DD5BC427_1A58_481E_97A8_75D9B9B110BB_.wvu.PrintArea" localSheetId="1" hidden="1">TARIFFS!$B$1:$J$947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1" i="10" l="1"/>
  <c r="AR21" i="10" l="1"/>
  <c r="AS21" i="10"/>
  <c r="AS76" i="10"/>
  <c r="AS49" i="10"/>
  <c r="AS48" i="10"/>
  <c r="AS47" i="10"/>
  <c r="AS45" i="10"/>
  <c r="AS44" i="10"/>
  <c r="AS43" i="10"/>
  <c r="AS42" i="10"/>
  <c r="AS41" i="10"/>
  <c r="AS40" i="10"/>
  <c r="AS308" i="10" l="1"/>
  <c r="AS309" i="10"/>
  <c r="AS312" i="10"/>
  <c r="AS313" i="10"/>
  <c r="AS314" i="10"/>
  <c r="AS317" i="10"/>
  <c r="AS318" i="10"/>
  <c r="AS319" i="10"/>
  <c r="AS322" i="10"/>
  <c r="AS323" i="10"/>
  <c r="AS259" i="10"/>
  <c r="AS260" i="10"/>
  <c r="AS269" i="10"/>
  <c r="AS270" i="10"/>
  <c r="AS271" i="10"/>
  <c r="AS272" i="10"/>
  <c r="AS273" i="10"/>
  <c r="AS274" i="10"/>
  <c r="AS275" i="10"/>
  <c r="AS276" i="10"/>
  <c r="AS277" i="10"/>
  <c r="AS196" i="10"/>
  <c r="AS197" i="10"/>
  <c r="AS198" i="10"/>
  <c r="AS201" i="10"/>
  <c r="AS203" i="10"/>
  <c r="AS204" i="10"/>
  <c r="AS205" i="10"/>
  <c r="AQ53" i="10" l="1"/>
  <c r="AS53" i="10" s="1"/>
  <c r="AS698" i="10"/>
  <c r="AT698" i="10" s="1"/>
  <c r="AS697" i="10"/>
  <c r="AT697" i="10" s="1"/>
  <c r="AS696" i="10"/>
  <c r="AU696" i="10" s="1"/>
  <c r="AS695" i="10"/>
  <c r="AS694" i="10"/>
  <c r="AU694" i="10" s="1"/>
  <c r="AS693" i="10"/>
  <c r="AS692" i="10"/>
  <c r="AU692" i="10" s="1"/>
  <c r="AS691" i="10"/>
  <c r="AS690" i="10"/>
  <c r="AS688" i="10"/>
  <c r="AT688" i="10" s="1"/>
  <c r="AS684" i="10"/>
  <c r="AU684" i="10" s="1"/>
  <c r="AS683" i="10"/>
  <c r="AS632" i="10"/>
  <c r="AT632" i="10" s="1"/>
  <c r="AS631" i="10"/>
  <c r="AU631" i="10" s="1"/>
  <c r="AS630" i="10"/>
  <c r="AT630" i="10" s="1"/>
  <c r="AS629" i="10"/>
  <c r="AT629" i="10" s="1"/>
  <c r="AS628" i="10"/>
  <c r="AT628" i="10" s="1"/>
  <c r="AS627" i="10"/>
  <c r="AT627" i="10" s="1"/>
  <c r="AS626" i="10"/>
  <c r="AT626" i="10" s="1"/>
  <c r="AS625" i="10"/>
  <c r="AS624" i="10"/>
  <c r="AS623" i="10"/>
  <c r="AS622" i="10"/>
  <c r="AS621" i="10"/>
  <c r="AS620" i="10"/>
  <c r="AU620" i="10" s="1"/>
  <c r="AS619" i="10"/>
  <c r="AU619" i="10" s="1"/>
  <c r="AS618" i="10"/>
  <c r="AT618" i="10" s="1"/>
  <c r="AS617" i="10"/>
  <c r="AS616" i="10"/>
  <c r="AS615" i="10"/>
  <c r="AS614" i="10"/>
  <c r="AT614" i="10" s="1"/>
  <c r="AS613" i="10"/>
  <c r="AT613" i="10" s="1"/>
  <c r="AS612" i="10"/>
  <c r="AS611" i="10"/>
  <c r="AT611" i="10" s="1"/>
  <c r="AS610" i="10"/>
  <c r="AT610" i="10" s="1"/>
  <c r="AS609" i="10"/>
  <c r="AT609" i="10" s="1"/>
  <c r="AS608" i="10"/>
  <c r="AS607" i="10"/>
  <c r="AS606" i="10"/>
  <c r="AS605" i="10"/>
  <c r="AT605" i="10" s="1"/>
  <c r="AS604" i="10"/>
  <c r="AT604" i="10" s="1"/>
  <c r="AS603" i="10"/>
  <c r="AT603" i="10" s="1"/>
  <c r="AS602" i="10"/>
  <c r="AU602" i="10" s="1"/>
  <c r="AS601" i="10"/>
  <c r="AS600" i="10"/>
  <c r="AS599" i="10"/>
  <c r="AS598" i="10"/>
  <c r="AS597" i="10"/>
  <c r="AT597" i="10" s="1"/>
  <c r="AS596" i="10"/>
  <c r="AU596" i="10" s="1"/>
  <c r="AS595" i="10"/>
  <c r="AS594" i="10"/>
  <c r="AS593" i="10"/>
  <c r="AU593" i="10" s="1"/>
  <c r="AS592" i="10"/>
  <c r="AS591" i="10"/>
  <c r="AS590" i="10"/>
  <c r="AT590" i="10" s="1"/>
  <c r="AS589" i="10"/>
  <c r="AS588" i="10"/>
  <c r="AT588" i="10" s="1"/>
  <c r="AU605" i="10"/>
  <c r="AS99" i="10"/>
  <c r="AT99" i="10" s="1"/>
  <c r="AN830" i="10"/>
  <c r="AM830" i="10"/>
  <c r="AA830" i="10"/>
  <c r="AC830" i="10" s="1"/>
  <c r="AD830" i="10" s="1"/>
  <c r="AN829" i="10"/>
  <c r="AM829" i="10"/>
  <c r="U829" i="10"/>
  <c r="V829" i="10" s="1"/>
  <c r="W829" i="10" s="1"/>
  <c r="S829" i="10"/>
  <c r="T829" i="10" s="1"/>
  <c r="H829" i="10"/>
  <c r="E829" i="10"/>
  <c r="F829" i="10" s="1"/>
  <c r="G829" i="10" s="1"/>
  <c r="C829" i="10"/>
  <c r="AN827" i="10"/>
  <c r="AM827" i="10"/>
  <c r="AQ827" i="10" s="1"/>
  <c r="U827" i="10"/>
  <c r="X827" i="10" s="1"/>
  <c r="S827" i="10"/>
  <c r="T827" i="10" s="1"/>
  <c r="H827" i="10"/>
  <c r="G827" i="10"/>
  <c r="E827" i="10"/>
  <c r="F827" i="10" s="1"/>
  <c r="AM826" i="10"/>
  <c r="AQ826" i="10" s="1"/>
  <c r="AS826" i="10" s="1"/>
  <c r="U826" i="10"/>
  <c r="S826" i="10"/>
  <c r="T826" i="10" s="1"/>
  <c r="H826" i="10"/>
  <c r="F826" i="10"/>
  <c r="AN823" i="10"/>
  <c r="AM823" i="10"/>
  <c r="AQ823" i="10" s="1"/>
  <c r="U823" i="10"/>
  <c r="S823" i="10"/>
  <c r="T823" i="10" s="1"/>
  <c r="H823" i="10"/>
  <c r="E823" i="10"/>
  <c r="F823" i="10" s="1"/>
  <c r="G823" i="10" s="1"/>
  <c r="C823" i="10"/>
  <c r="AN821" i="10"/>
  <c r="AM821" i="10"/>
  <c r="U821" i="10"/>
  <c r="X821" i="10" s="1"/>
  <c r="S821" i="10"/>
  <c r="T821" i="10" s="1"/>
  <c r="H821" i="10"/>
  <c r="I821" i="10" s="1"/>
  <c r="E821" i="10"/>
  <c r="F821" i="10" s="1"/>
  <c r="G821" i="10" s="1"/>
  <c r="C821" i="10"/>
  <c r="AN820" i="10"/>
  <c r="AM820" i="10"/>
  <c r="AQ820" i="10" s="1"/>
  <c r="U820" i="10"/>
  <c r="S820" i="10"/>
  <c r="T820" i="10" s="1"/>
  <c r="Q820" i="10"/>
  <c r="AN819" i="10"/>
  <c r="AM819" i="10"/>
  <c r="AQ819" i="10" s="1"/>
  <c r="AS819" i="10" s="1"/>
  <c r="U819" i="10"/>
  <c r="S819" i="10"/>
  <c r="T819" i="10" s="1"/>
  <c r="H819" i="10"/>
  <c r="L819" i="10" s="1"/>
  <c r="E819" i="10"/>
  <c r="F819" i="10" s="1"/>
  <c r="G819" i="10" s="1"/>
  <c r="C819" i="10"/>
  <c r="AN818" i="10"/>
  <c r="AM818" i="10"/>
  <c r="AQ818" i="10" s="1"/>
  <c r="AS818" i="10" s="1"/>
  <c r="U818" i="10"/>
  <c r="S818" i="10"/>
  <c r="T818" i="10" s="1"/>
  <c r="H818" i="10"/>
  <c r="L818" i="10"/>
  <c r="M818" i="10" s="1"/>
  <c r="N818" i="10" s="1"/>
  <c r="E818" i="10"/>
  <c r="F818" i="10" s="1"/>
  <c r="G818" i="10" s="1"/>
  <c r="C818" i="10"/>
  <c r="AN817" i="10"/>
  <c r="AM817" i="10"/>
  <c r="AQ817" i="10" s="1"/>
  <c r="AS817" i="10" s="1"/>
  <c r="U817" i="10"/>
  <c r="S817" i="10"/>
  <c r="T817" i="10" s="1"/>
  <c r="H817" i="10"/>
  <c r="L817" i="10" s="1"/>
  <c r="E817" i="10"/>
  <c r="F817" i="10" s="1"/>
  <c r="G817" i="10" s="1"/>
  <c r="C817" i="10"/>
  <c r="AN816" i="10"/>
  <c r="AM816" i="10"/>
  <c r="AQ816" i="10" s="1"/>
  <c r="AR816" i="10" s="1"/>
  <c r="U816" i="10"/>
  <c r="V816" i="10" s="1"/>
  <c r="W816" i="10" s="1"/>
  <c r="S816" i="10"/>
  <c r="T816" i="10" s="1"/>
  <c r="H816" i="10"/>
  <c r="L816" i="10" s="1"/>
  <c r="E816" i="10"/>
  <c r="F816" i="10" s="1"/>
  <c r="G816" i="10" s="1"/>
  <c r="C816" i="10"/>
  <c r="AN813" i="10"/>
  <c r="AM813" i="10"/>
  <c r="AQ813" i="10" s="1"/>
  <c r="Z813" i="10"/>
  <c r="U813" i="10"/>
  <c r="V813" i="10" s="1"/>
  <c r="W813" i="10" s="1"/>
  <c r="S813" i="10"/>
  <c r="T813" i="10" s="1"/>
  <c r="AN812" i="10"/>
  <c r="AM812" i="10"/>
  <c r="AQ812" i="10" s="1"/>
  <c r="U812" i="10"/>
  <c r="V812" i="10" s="1"/>
  <c r="W812" i="10" s="1"/>
  <c r="S812" i="10"/>
  <c r="T812" i="10" s="1"/>
  <c r="H812" i="10"/>
  <c r="E812" i="10"/>
  <c r="F812" i="10" s="1"/>
  <c r="G812" i="10" s="1"/>
  <c r="C812" i="10"/>
  <c r="AN811" i="10"/>
  <c r="AM811" i="10"/>
  <c r="AQ811" i="10" s="1"/>
  <c r="U811" i="10"/>
  <c r="V811" i="10" s="1"/>
  <c r="W811" i="10" s="1"/>
  <c r="S811" i="10"/>
  <c r="T811" i="10" s="1"/>
  <c r="H811" i="10"/>
  <c r="L811" i="10" s="1"/>
  <c r="E811" i="10"/>
  <c r="F811" i="10" s="1"/>
  <c r="G811" i="10" s="1"/>
  <c r="C811" i="10"/>
  <c r="AN810" i="10"/>
  <c r="AM810" i="10"/>
  <c r="AQ810" i="10" s="1"/>
  <c r="U810" i="10"/>
  <c r="S810" i="10"/>
  <c r="T810" i="10" s="1"/>
  <c r="H810" i="10"/>
  <c r="L810" i="10" s="1"/>
  <c r="E810" i="10"/>
  <c r="F810" i="10" s="1"/>
  <c r="G810" i="10" s="1"/>
  <c r="C810" i="10"/>
  <c r="AN809" i="10"/>
  <c r="AM809" i="10"/>
  <c r="AQ809" i="10" s="1"/>
  <c r="U809" i="10"/>
  <c r="S809" i="10"/>
  <c r="T809" i="10" s="1"/>
  <c r="H809" i="10"/>
  <c r="E809" i="10"/>
  <c r="F809" i="10" s="1"/>
  <c r="G809" i="10" s="1"/>
  <c r="C809" i="10"/>
  <c r="AN808" i="10"/>
  <c r="AM808" i="10"/>
  <c r="AQ808" i="10" s="1"/>
  <c r="U808" i="10"/>
  <c r="V808" i="10" s="1"/>
  <c r="W808" i="10" s="1"/>
  <c r="S808" i="10"/>
  <c r="T808" i="10" s="1"/>
  <c r="H808" i="10"/>
  <c r="L808" i="10" s="1"/>
  <c r="E808" i="10"/>
  <c r="F808" i="10" s="1"/>
  <c r="G808" i="10" s="1"/>
  <c r="C808" i="10"/>
  <c r="AN805" i="10"/>
  <c r="AM805" i="10"/>
  <c r="AQ805" i="10" s="1"/>
  <c r="U805" i="10"/>
  <c r="X805" i="10" s="1"/>
  <c r="AA805" i="10" s="1"/>
  <c r="S805" i="10"/>
  <c r="T805" i="10" s="1"/>
  <c r="H805" i="10"/>
  <c r="L805" i="10" s="1"/>
  <c r="E805" i="10"/>
  <c r="F805" i="10" s="1"/>
  <c r="G805" i="10" s="1"/>
  <c r="C805" i="10"/>
  <c r="AN804" i="10"/>
  <c r="AM804" i="10"/>
  <c r="AQ804" i="10" s="1"/>
  <c r="U804" i="10"/>
  <c r="S804" i="10"/>
  <c r="T804" i="10" s="1"/>
  <c r="H804" i="10"/>
  <c r="L804" i="10" s="1"/>
  <c r="E804" i="10"/>
  <c r="F804" i="10" s="1"/>
  <c r="G804" i="10" s="1"/>
  <c r="C804" i="10"/>
  <c r="AN803" i="10"/>
  <c r="AM803" i="10"/>
  <c r="AQ803" i="10" s="1"/>
  <c r="U803" i="10"/>
  <c r="S803" i="10"/>
  <c r="T803" i="10" s="1"/>
  <c r="Q803" i="10"/>
  <c r="AN802" i="10"/>
  <c r="AM802" i="10"/>
  <c r="AQ802" i="10" s="1"/>
  <c r="U802" i="10"/>
  <c r="X802" i="10" s="1"/>
  <c r="Y802" i="10" s="1"/>
  <c r="S802" i="10"/>
  <c r="T802" i="10" s="1"/>
  <c r="H802" i="10"/>
  <c r="L802" i="10" s="1"/>
  <c r="O802" i="10" s="1"/>
  <c r="P802" i="10" s="1"/>
  <c r="Q802" i="10" s="1"/>
  <c r="E802" i="10"/>
  <c r="F802" i="10" s="1"/>
  <c r="G802" i="10" s="1"/>
  <c r="C802" i="10"/>
  <c r="AN801" i="10"/>
  <c r="AM801" i="10"/>
  <c r="AQ801" i="10" s="1"/>
  <c r="U801" i="10"/>
  <c r="V801" i="10" s="1"/>
  <c r="S801" i="10"/>
  <c r="T801" i="10" s="1"/>
  <c r="H801" i="10"/>
  <c r="E801" i="10"/>
  <c r="F801" i="10" s="1"/>
  <c r="G801" i="10" s="1"/>
  <c r="C801" i="10"/>
  <c r="AN800" i="10"/>
  <c r="AM800" i="10"/>
  <c r="AQ800" i="10" s="1"/>
  <c r="U800" i="10"/>
  <c r="V800" i="10" s="1"/>
  <c r="S800" i="10"/>
  <c r="T800" i="10" s="1"/>
  <c r="H800" i="10"/>
  <c r="L800" i="10" s="1"/>
  <c r="E800" i="10"/>
  <c r="F800" i="10" s="1"/>
  <c r="G800" i="10" s="1"/>
  <c r="C800" i="10"/>
  <c r="AN799" i="10"/>
  <c r="AM799" i="10"/>
  <c r="U799" i="10"/>
  <c r="S799" i="10"/>
  <c r="T799" i="10" s="1"/>
  <c r="H799" i="10"/>
  <c r="E799" i="10"/>
  <c r="F799" i="10" s="1"/>
  <c r="G799" i="10" s="1"/>
  <c r="C799" i="10"/>
  <c r="AN796" i="10"/>
  <c r="AM796" i="10"/>
  <c r="AQ796" i="10" s="1"/>
  <c r="U796" i="10"/>
  <c r="S796" i="10"/>
  <c r="T796" i="10" s="1"/>
  <c r="P796" i="10"/>
  <c r="Q796" i="10" s="1"/>
  <c r="AN795" i="10"/>
  <c r="AM795" i="10"/>
  <c r="AQ795" i="10" s="1"/>
  <c r="U795" i="10"/>
  <c r="S795" i="10"/>
  <c r="T795" i="10" s="1"/>
  <c r="H795" i="10"/>
  <c r="E795" i="10"/>
  <c r="F795" i="10" s="1"/>
  <c r="G795" i="10" s="1"/>
  <c r="C795" i="10"/>
  <c r="AN794" i="10"/>
  <c r="AM794" i="10"/>
  <c r="AQ794" i="10" s="1"/>
  <c r="AR794" i="10" s="1"/>
  <c r="U794" i="10"/>
  <c r="X794" i="10" s="1"/>
  <c r="Y794" i="10" s="1"/>
  <c r="S794" i="10"/>
  <c r="T794" i="10" s="1"/>
  <c r="AN793" i="10"/>
  <c r="AM793" i="10"/>
  <c r="AQ793" i="10" s="1"/>
  <c r="U793" i="10"/>
  <c r="S793" i="10"/>
  <c r="T793" i="10" s="1"/>
  <c r="H793" i="10"/>
  <c r="L793" i="10" s="1"/>
  <c r="M793" i="10" s="1"/>
  <c r="E793" i="10"/>
  <c r="F793" i="10" s="1"/>
  <c r="G793" i="10" s="1"/>
  <c r="C793" i="10"/>
  <c r="AN792" i="10"/>
  <c r="AM792" i="10"/>
  <c r="AQ792" i="10" s="1"/>
  <c r="U792" i="10"/>
  <c r="X792" i="10" s="1"/>
  <c r="S792" i="10"/>
  <c r="T792" i="10" s="1"/>
  <c r="H792" i="10"/>
  <c r="E792" i="10"/>
  <c r="F792" i="10" s="1"/>
  <c r="G792" i="10" s="1"/>
  <c r="C792" i="10"/>
  <c r="AN791" i="10"/>
  <c r="AM791" i="10"/>
  <c r="AQ791" i="10" s="1"/>
  <c r="U791" i="10"/>
  <c r="S791" i="10"/>
  <c r="T791" i="10" s="1"/>
  <c r="H791" i="10"/>
  <c r="E791" i="10"/>
  <c r="F791" i="10" s="1"/>
  <c r="G791" i="10" s="1"/>
  <c r="C791" i="10"/>
  <c r="AN788" i="10"/>
  <c r="AM788" i="10"/>
  <c r="U788" i="10"/>
  <c r="V788" i="10" s="1"/>
  <c r="S788" i="10"/>
  <c r="T788" i="10" s="1"/>
  <c r="Q788" i="10"/>
  <c r="AN787" i="10"/>
  <c r="AM787" i="10"/>
  <c r="AQ787" i="10" s="1"/>
  <c r="U787" i="10"/>
  <c r="X787" i="10" s="1"/>
  <c r="S787" i="10"/>
  <c r="T787" i="10" s="1"/>
  <c r="H787" i="10"/>
  <c r="L787" i="10" s="1"/>
  <c r="E787" i="10"/>
  <c r="F787" i="10" s="1"/>
  <c r="G787" i="10" s="1"/>
  <c r="C787" i="10"/>
  <c r="AN786" i="10"/>
  <c r="AM786" i="10"/>
  <c r="AQ786" i="10" s="1"/>
  <c r="U786" i="10"/>
  <c r="S786" i="10"/>
  <c r="T786" i="10" s="1"/>
  <c r="AN785" i="10"/>
  <c r="AM785" i="10"/>
  <c r="U785" i="10"/>
  <c r="S785" i="10"/>
  <c r="T785" i="10" s="1"/>
  <c r="H785" i="10"/>
  <c r="L785" i="10" s="1"/>
  <c r="E785" i="10"/>
  <c r="F785" i="10" s="1"/>
  <c r="G785" i="10" s="1"/>
  <c r="C785" i="10"/>
  <c r="AN784" i="10"/>
  <c r="AM784" i="10"/>
  <c r="U784" i="10"/>
  <c r="S784" i="10"/>
  <c r="T784" i="10"/>
  <c r="H784" i="10"/>
  <c r="L784" i="10" s="1"/>
  <c r="E784" i="10"/>
  <c r="F784" i="10" s="1"/>
  <c r="G784" i="10" s="1"/>
  <c r="C784" i="10"/>
  <c r="AN783" i="10"/>
  <c r="AM783" i="10"/>
  <c r="U783" i="10"/>
  <c r="S783" i="10"/>
  <c r="T783" i="10" s="1"/>
  <c r="H783" i="10"/>
  <c r="L783" i="10" s="1"/>
  <c r="M783" i="10" s="1"/>
  <c r="N783" i="10" s="1"/>
  <c r="E783" i="10"/>
  <c r="F783" i="10" s="1"/>
  <c r="G783" i="10" s="1"/>
  <c r="C783" i="10"/>
  <c r="AN780" i="10"/>
  <c r="AM780" i="10"/>
  <c r="AQ780" i="10" s="1"/>
  <c r="U780" i="10"/>
  <c r="S780" i="10"/>
  <c r="T780" i="10" s="1"/>
  <c r="Q780" i="10"/>
  <c r="AN779" i="10"/>
  <c r="AM779" i="10"/>
  <c r="AQ779" i="10" s="1"/>
  <c r="U779" i="10"/>
  <c r="S779" i="10"/>
  <c r="T779" i="10" s="1"/>
  <c r="H779" i="10"/>
  <c r="I779" i="10" s="1"/>
  <c r="E779" i="10"/>
  <c r="F779" i="10" s="1"/>
  <c r="G779" i="10" s="1"/>
  <c r="C779" i="10"/>
  <c r="AN778" i="10"/>
  <c r="AM778" i="10"/>
  <c r="AQ778" i="10" s="1"/>
  <c r="AS778" i="10" s="1"/>
  <c r="U778" i="10"/>
  <c r="X778" i="10" s="1"/>
  <c r="S778" i="10"/>
  <c r="T778" i="10" s="1"/>
  <c r="AN777" i="10"/>
  <c r="AM777" i="10"/>
  <c r="AQ777" i="10" s="1"/>
  <c r="AS777" i="10" s="1"/>
  <c r="U777" i="10"/>
  <c r="S777" i="10"/>
  <c r="T777" i="10" s="1"/>
  <c r="H777" i="10"/>
  <c r="L777" i="10" s="1"/>
  <c r="M777" i="10" s="1"/>
  <c r="N777" i="10" s="1"/>
  <c r="E777" i="10"/>
  <c r="F777" i="10" s="1"/>
  <c r="G777" i="10" s="1"/>
  <c r="C777" i="10"/>
  <c r="AN776" i="10"/>
  <c r="AM776" i="10"/>
  <c r="U776" i="10"/>
  <c r="S776" i="10"/>
  <c r="T776" i="10" s="1"/>
  <c r="H776" i="10"/>
  <c r="E776" i="10"/>
  <c r="F776" i="10" s="1"/>
  <c r="G776" i="10" s="1"/>
  <c r="C776" i="10"/>
  <c r="AN775" i="10"/>
  <c r="AM775" i="10"/>
  <c r="AQ775" i="10" s="1"/>
  <c r="AS775" i="10" s="1"/>
  <c r="U775" i="10"/>
  <c r="S775" i="10"/>
  <c r="T775" i="10" s="1"/>
  <c r="H775" i="10"/>
  <c r="I775" i="10" s="1"/>
  <c r="E775" i="10"/>
  <c r="F775" i="10" s="1"/>
  <c r="G775" i="10" s="1"/>
  <c r="C775" i="10"/>
  <c r="AN772" i="10"/>
  <c r="AM772" i="10"/>
  <c r="AQ772" i="10" s="1"/>
  <c r="U772" i="10"/>
  <c r="X772" i="10" s="1"/>
  <c r="Y772" i="10" s="1"/>
  <c r="S772" i="10"/>
  <c r="T772" i="10" s="1"/>
  <c r="H772" i="10"/>
  <c r="E772" i="10"/>
  <c r="F772" i="10" s="1"/>
  <c r="G772" i="10" s="1"/>
  <c r="C772" i="10"/>
  <c r="AN771" i="10"/>
  <c r="AM771" i="10"/>
  <c r="AQ771" i="10" s="1"/>
  <c r="U771" i="10"/>
  <c r="S771" i="10"/>
  <c r="T771" i="10" s="1"/>
  <c r="Q771" i="10"/>
  <c r="AN770" i="10"/>
  <c r="AM770" i="10"/>
  <c r="AQ770" i="10" s="1"/>
  <c r="U770" i="10"/>
  <c r="V770" i="10" s="1"/>
  <c r="W770" i="10" s="1"/>
  <c r="S770" i="10"/>
  <c r="T770" i="10" s="1"/>
  <c r="AN769" i="10"/>
  <c r="AM769" i="10"/>
  <c r="AQ769" i="10" s="1"/>
  <c r="U769" i="10"/>
  <c r="V769" i="10" s="1"/>
  <c r="S769" i="10"/>
  <c r="T769" i="10" s="1"/>
  <c r="H769" i="10"/>
  <c r="E769" i="10"/>
  <c r="F769" i="10" s="1"/>
  <c r="G769" i="10" s="1"/>
  <c r="C769" i="10"/>
  <c r="AN768" i="10"/>
  <c r="AM768" i="10"/>
  <c r="AQ768" i="10" s="1"/>
  <c r="U768" i="10"/>
  <c r="S768" i="10"/>
  <c r="T768" i="10" s="1"/>
  <c r="H768" i="10"/>
  <c r="E768" i="10"/>
  <c r="F768" i="10" s="1"/>
  <c r="G768" i="10" s="1"/>
  <c r="C768" i="10"/>
  <c r="AN767" i="10"/>
  <c r="AM767" i="10"/>
  <c r="U767" i="10"/>
  <c r="S767" i="10"/>
  <c r="T767" i="10" s="1"/>
  <c r="H767" i="10"/>
  <c r="I767" i="10" s="1"/>
  <c r="J767" i="10" s="1"/>
  <c r="E767" i="10"/>
  <c r="F767" i="10" s="1"/>
  <c r="G767" i="10" s="1"/>
  <c r="C767" i="10"/>
  <c r="AN759" i="10"/>
  <c r="AM759" i="10"/>
  <c r="U759" i="10"/>
  <c r="X759" i="10" s="1"/>
  <c r="S759" i="10"/>
  <c r="T759" i="10" s="1"/>
  <c r="H759" i="10"/>
  <c r="E759" i="10"/>
  <c r="F759" i="10" s="1"/>
  <c r="G759" i="10" s="1"/>
  <c r="C759" i="10"/>
  <c r="AM757" i="10"/>
  <c r="AQ757" i="10" s="1"/>
  <c r="AS757" i="10" s="1"/>
  <c r="U757" i="10"/>
  <c r="T757" i="10"/>
  <c r="H757" i="10"/>
  <c r="L757" i="10" s="1"/>
  <c r="O757" i="10" s="1"/>
  <c r="Q757" i="10" s="1"/>
  <c r="J757" i="10"/>
  <c r="F757" i="10"/>
  <c r="G757" i="10" s="1"/>
  <c r="C757" i="10"/>
  <c r="AM756" i="10"/>
  <c r="AQ756" i="10" s="1"/>
  <c r="U756" i="10"/>
  <c r="X756" i="10" s="1"/>
  <c r="Z756" i="10" s="1"/>
  <c r="T756" i="10"/>
  <c r="H756" i="10"/>
  <c r="F756" i="10"/>
  <c r="G756" i="10" s="1"/>
  <c r="C756" i="10"/>
  <c r="AM755" i="10"/>
  <c r="U755" i="10"/>
  <c r="X755" i="10" s="1"/>
  <c r="T755" i="10"/>
  <c r="H755" i="10"/>
  <c r="F755" i="10"/>
  <c r="G755" i="10" s="1"/>
  <c r="C755" i="10"/>
  <c r="AM754" i="10"/>
  <c r="AQ754" i="10" s="1"/>
  <c r="U754" i="10"/>
  <c r="X754" i="10" s="1"/>
  <c r="AA754" i="10" s="1"/>
  <c r="AC754" i="10" s="1"/>
  <c r="T754" i="10"/>
  <c r="Q754" i="10"/>
  <c r="AM753" i="10"/>
  <c r="AQ753" i="10" s="1"/>
  <c r="U753" i="10"/>
  <c r="W753" i="10" s="1"/>
  <c r="T753" i="10"/>
  <c r="H753" i="10"/>
  <c r="J753" i="10" s="1"/>
  <c r="F753" i="10"/>
  <c r="G753" i="10" s="1"/>
  <c r="C753" i="10"/>
  <c r="AM752" i="10"/>
  <c r="U752" i="10"/>
  <c r="W752" i="10" s="1"/>
  <c r="T752" i="10"/>
  <c r="H752" i="10"/>
  <c r="J752" i="10" s="1"/>
  <c r="F752" i="10"/>
  <c r="G752" i="10" s="1"/>
  <c r="C752" i="10"/>
  <c r="AM751" i="10"/>
  <c r="AQ751" i="10" s="1"/>
  <c r="U751" i="10"/>
  <c r="T751" i="10"/>
  <c r="H751" i="10"/>
  <c r="L751" i="10" s="1"/>
  <c r="F751" i="10"/>
  <c r="G751" i="10" s="1"/>
  <c r="C751" i="10"/>
  <c r="AM750" i="10"/>
  <c r="U750" i="10"/>
  <c r="W750" i="10" s="1"/>
  <c r="T750" i="10"/>
  <c r="H750" i="10"/>
  <c r="F750" i="10"/>
  <c r="G750" i="10" s="1"/>
  <c r="C750" i="10"/>
  <c r="AN739" i="10"/>
  <c r="AM739" i="10"/>
  <c r="AQ739" i="10" s="1"/>
  <c r="AA739" i="10"/>
  <c r="AN737" i="10"/>
  <c r="AM737" i="10"/>
  <c r="AA737" i="10"/>
  <c r="AN736" i="10"/>
  <c r="AM736" i="10"/>
  <c r="AA736" i="10"/>
  <c r="AN735" i="10"/>
  <c r="AM735" i="10"/>
  <c r="AQ735" i="10" s="1"/>
  <c r="AS735" i="10" s="1"/>
  <c r="AA735" i="10"/>
  <c r="AD735" i="10" s="1"/>
  <c r="AH735" i="10" s="1"/>
  <c r="AJ735" i="10" s="1"/>
  <c r="AN734" i="10"/>
  <c r="AM734" i="10"/>
  <c r="AA734" i="10"/>
  <c r="AB734" i="10" s="1"/>
  <c r="AN733" i="10"/>
  <c r="AM733" i="10"/>
  <c r="AQ733" i="10" s="1"/>
  <c r="AA733" i="10"/>
  <c r="AD733" i="10" s="1"/>
  <c r="AN732" i="10"/>
  <c r="AM732" i="10"/>
  <c r="AQ732" i="10" s="1"/>
  <c r="AA732" i="10"/>
  <c r="AN730" i="10"/>
  <c r="AM730" i="10"/>
  <c r="AA730" i="10"/>
  <c r="AN729" i="10"/>
  <c r="AM729" i="10"/>
  <c r="AA729" i="10"/>
  <c r="AD729" i="10" s="1"/>
  <c r="AN728" i="10"/>
  <c r="AM728" i="10"/>
  <c r="AQ728" i="10" s="1"/>
  <c r="AA728" i="10"/>
  <c r="AN727" i="10"/>
  <c r="AM727" i="10"/>
  <c r="AQ727" i="10" s="1"/>
  <c r="AS727" i="10" s="1"/>
  <c r="AA727" i="10"/>
  <c r="AN726" i="10"/>
  <c r="AM726" i="10"/>
  <c r="AQ726" i="10" s="1"/>
  <c r="AS726" i="10" s="1"/>
  <c r="AA726" i="10"/>
  <c r="AD726" i="10" s="1"/>
  <c r="AN722" i="10"/>
  <c r="AM722" i="10"/>
  <c r="AH722" i="10"/>
  <c r="AE722" i="10"/>
  <c r="AF722" i="10" s="1"/>
  <c r="AN721" i="10"/>
  <c r="AM721" i="10"/>
  <c r="AH721" i="10"/>
  <c r="AI721" i="10" s="1"/>
  <c r="AE721" i="10"/>
  <c r="AN720" i="10"/>
  <c r="AM720" i="10"/>
  <c r="AH720" i="10"/>
  <c r="AI720" i="10" s="1"/>
  <c r="AE720" i="10"/>
  <c r="AF720" i="10" s="1"/>
  <c r="AN719" i="10"/>
  <c r="AM719" i="10"/>
  <c r="AQ719" i="10" s="1"/>
  <c r="AS719" i="10" s="1"/>
  <c r="AH719" i="10"/>
  <c r="AI719" i="10" s="1"/>
  <c r="AJ719" i="10" s="1"/>
  <c r="AE719" i="10"/>
  <c r="AF719" i="10" s="1"/>
  <c r="AN718" i="10"/>
  <c r="AM718" i="10"/>
  <c r="AQ718" i="10" s="1"/>
  <c r="U718" i="10"/>
  <c r="V718" i="10" s="1"/>
  <c r="S718" i="10"/>
  <c r="T718" i="10" s="1"/>
  <c r="P718" i="10"/>
  <c r="Q718" i="10" s="1"/>
  <c r="H718" i="10"/>
  <c r="L718" i="10" s="1"/>
  <c r="E718" i="10"/>
  <c r="F718" i="10" s="1"/>
  <c r="G718" i="10" s="1"/>
  <c r="C718" i="10"/>
  <c r="AN717" i="10"/>
  <c r="AM717" i="10"/>
  <c r="AQ717" i="10" s="1"/>
  <c r="AS717" i="10" s="1"/>
  <c r="U717" i="10"/>
  <c r="X717" i="10" s="1"/>
  <c r="S717" i="10"/>
  <c r="T717" i="10" s="1"/>
  <c r="H717" i="10"/>
  <c r="L717" i="10" s="1"/>
  <c r="E717" i="10"/>
  <c r="F717" i="10" s="1"/>
  <c r="G717" i="10" s="1"/>
  <c r="C717" i="10"/>
  <c r="AN716" i="10"/>
  <c r="AM716" i="10"/>
  <c r="U716" i="10"/>
  <c r="X716" i="10" s="1"/>
  <c r="AA716" i="10" s="1"/>
  <c r="AD716" i="10" s="1"/>
  <c r="S716" i="10"/>
  <c r="T716" i="10" s="1"/>
  <c r="P716" i="10"/>
  <c r="Q716" i="10" s="1"/>
  <c r="M716" i="10"/>
  <c r="N716" i="10" s="1"/>
  <c r="AQ715" i="10"/>
  <c r="AS715" i="10" s="1"/>
  <c r="AN715" i="10"/>
  <c r="AM715" i="10"/>
  <c r="U715" i="10"/>
  <c r="S715" i="10"/>
  <c r="T715" i="10" s="1"/>
  <c r="P715" i="10"/>
  <c r="Q715" i="10" s="1"/>
  <c r="M715" i="10"/>
  <c r="N715" i="10"/>
  <c r="AN714" i="10"/>
  <c r="AM714" i="10"/>
  <c r="AQ714" i="10" s="1"/>
  <c r="AS714" i="10" s="1"/>
  <c r="U714" i="10"/>
  <c r="S714" i="10"/>
  <c r="T714" i="10" s="1"/>
  <c r="P714" i="10"/>
  <c r="Q714" i="10" s="1"/>
  <c r="H714" i="10"/>
  <c r="E714" i="10"/>
  <c r="F714" i="10"/>
  <c r="G714" i="10" s="1"/>
  <c r="C714" i="10"/>
  <c r="AN713" i="10"/>
  <c r="AM713" i="10"/>
  <c r="AQ713" i="10" s="1"/>
  <c r="AS713" i="10" s="1"/>
  <c r="U713" i="10"/>
  <c r="S713" i="10"/>
  <c r="T713" i="10" s="1"/>
  <c r="P713" i="10"/>
  <c r="Q713" i="10" s="1"/>
  <c r="H713" i="10"/>
  <c r="L713" i="10" s="1"/>
  <c r="M713" i="10" s="1"/>
  <c r="E713" i="10"/>
  <c r="F713" i="10" s="1"/>
  <c r="G713" i="10" s="1"/>
  <c r="C713" i="10"/>
  <c r="U711" i="10"/>
  <c r="S711" i="10"/>
  <c r="T711" i="10" s="1"/>
  <c r="P711" i="10"/>
  <c r="Q711" i="10" s="1"/>
  <c r="H711" i="10"/>
  <c r="L711" i="10" s="1"/>
  <c r="E711" i="10"/>
  <c r="F711" i="10" s="1"/>
  <c r="G711" i="10" s="1"/>
  <c r="C711" i="10"/>
  <c r="AN709" i="10"/>
  <c r="AM709" i="10"/>
  <c r="U709" i="10"/>
  <c r="S709" i="10"/>
  <c r="T709" i="10" s="1"/>
  <c r="P709" i="10"/>
  <c r="Q709" i="10" s="1"/>
  <c r="H709" i="10"/>
  <c r="L709" i="10" s="1"/>
  <c r="E709" i="10"/>
  <c r="F709" i="10" s="1"/>
  <c r="G709" i="10" s="1"/>
  <c r="C709" i="10"/>
  <c r="AN708" i="10"/>
  <c r="AM708" i="10"/>
  <c r="H708" i="10"/>
  <c r="L708" i="10" s="1"/>
  <c r="E708" i="10"/>
  <c r="F708" i="10" s="1"/>
  <c r="G708" i="10" s="1"/>
  <c r="C708" i="10"/>
  <c r="AN705" i="10"/>
  <c r="AM705" i="10"/>
  <c r="AQ705" i="10" s="1"/>
  <c r="AD705" i="10"/>
  <c r="AH705" i="10" s="1"/>
  <c r="AI705" i="10" s="1"/>
  <c r="AB705" i="10"/>
  <c r="AC705" i="10" s="1"/>
  <c r="AN704" i="10"/>
  <c r="AM704" i="10"/>
  <c r="AQ704" i="10" s="1"/>
  <c r="AS704" i="10" s="1"/>
  <c r="U704" i="10"/>
  <c r="S704" i="10"/>
  <c r="T704" i="10" s="1"/>
  <c r="P704" i="10"/>
  <c r="Q704" i="10" s="1"/>
  <c r="AN703" i="10"/>
  <c r="AM703" i="10"/>
  <c r="AO703" i="10" s="1"/>
  <c r="U703" i="10"/>
  <c r="S703" i="10"/>
  <c r="T703" i="10" s="1"/>
  <c r="H703" i="10"/>
  <c r="F703" i="10"/>
  <c r="G703" i="10" s="1"/>
  <c r="C703" i="10"/>
  <c r="AN702" i="10"/>
  <c r="AM702" i="10"/>
  <c r="AQ702" i="10" s="1"/>
  <c r="U702" i="10"/>
  <c r="X702" i="10" s="1"/>
  <c r="Y702" i="10" s="1"/>
  <c r="Z702" i="10" s="1"/>
  <c r="S702" i="10"/>
  <c r="T702" i="10" s="1"/>
  <c r="P702" i="10"/>
  <c r="Q702" i="10" s="1"/>
  <c r="AN701" i="10"/>
  <c r="AM701" i="10"/>
  <c r="AQ701" i="10" s="1"/>
  <c r="H701" i="10"/>
  <c r="F701" i="10"/>
  <c r="G701" i="10" s="1"/>
  <c r="C701" i="10"/>
  <c r="AR698" i="10"/>
  <c r="AR697" i="10"/>
  <c r="AR696" i="10"/>
  <c r="AR695" i="10"/>
  <c r="AR694" i="10"/>
  <c r="AR693" i="10"/>
  <c r="AR692" i="10"/>
  <c r="AR691" i="10"/>
  <c r="AR690" i="10"/>
  <c r="AN689" i="10"/>
  <c r="AM689" i="10"/>
  <c r="AQ689" i="10" s="1"/>
  <c r="AS689" i="10" s="1"/>
  <c r="Z688" i="10"/>
  <c r="AN687" i="10"/>
  <c r="AM687" i="10"/>
  <c r="AQ687" i="10" s="1"/>
  <c r="AS687" i="10" s="1"/>
  <c r="U687" i="10"/>
  <c r="V687" i="10" s="1"/>
  <c r="W687" i="10" s="1"/>
  <c r="S687" i="10"/>
  <c r="T687" i="10" s="1"/>
  <c r="H687" i="10"/>
  <c r="L687" i="10" s="1"/>
  <c r="M687" i="10" s="1"/>
  <c r="N687" i="10" s="1"/>
  <c r="E687" i="10"/>
  <c r="F687" i="10" s="1"/>
  <c r="G687" i="10" s="1"/>
  <c r="C687" i="10"/>
  <c r="AN686" i="10"/>
  <c r="AM686" i="10"/>
  <c r="AQ686" i="10" s="1"/>
  <c r="AS686" i="10" s="1"/>
  <c r="U686" i="10"/>
  <c r="S686" i="10"/>
  <c r="T686" i="10" s="1"/>
  <c r="AN685" i="10"/>
  <c r="AM685" i="10"/>
  <c r="AQ685" i="10" s="1"/>
  <c r="U685" i="10"/>
  <c r="V685" i="10" s="1"/>
  <c r="S685" i="10"/>
  <c r="T685" i="10" s="1"/>
  <c r="AR684" i="10"/>
  <c r="AR683" i="10"/>
  <c r="AN682" i="10"/>
  <c r="AM682" i="10"/>
  <c r="AQ682" i="10" s="1"/>
  <c r="U682" i="10"/>
  <c r="S682" i="10"/>
  <c r="T682" i="10" s="1"/>
  <c r="H682" i="10"/>
  <c r="L682" i="10" s="1"/>
  <c r="E682" i="10"/>
  <c r="F682" i="10" s="1"/>
  <c r="G682" i="10" s="1"/>
  <c r="C682" i="10"/>
  <c r="AN681" i="10"/>
  <c r="AM681" i="10"/>
  <c r="AQ681" i="10" s="1"/>
  <c r="U681" i="10"/>
  <c r="V681" i="10" s="1"/>
  <c r="W681" i="10" s="1"/>
  <c r="S681" i="10"/>
  <c r="T681" i="10" s="1"/>
  <c r="H681" i="10"/>
  <c r="I681" i="10" s="1"/>
  <c r="E681" i="10"/>
  <c r="F681" i="10" s="1"/>
  <c r="G681" i="10" s="1"/>
  <c r="C681" i="10"/>
  <c r="AN680" i="10"/>
  <c r="AM680" i="10"/>
  <c r="AQ680" i="10" s="1"/>
  <c r="U680" i="10"/>
  <c r="S680" i="10"/>
  <c r="T680" i="10" s="1"/>
  <c r="H680" i="10"/>
  <c r="E680" i="10"/>
  <c r="F680" i="10" s="1"/>
  <c r="G680" i="10" s="1"/>
  <c r="C680" i="10"/>
  <c r="H659" i="10"/>
  <c r="E659" i="10"/>
  <c r="F659" i="10" s="1"/>
  <c r="G659" i="10" s="1"/>
  <c r="C659" i="10"/>
  <c r="AN657" i="10"/>
  <c r="AM657" i="10"/>
  <c r="AQ657" i="10" s="1"/>
  <c r="AS657" i="10" s="1"/>
  <c r="U657" i="10"/>
  <c r="S657" i="10"/>
  <c r="T657" i="10" s="1"/>
  <c r="H657" i="10"/>
  <c r="F657" i="10"/>
  <c r="G657" i="10" s="1"/>
  <c r="C657" i="10"/>
  <c r="AN656" i="10"/>
  <c r="AM656" i="10"/>
  <c r="AQ656" i="10" s="1"/>
  <c r="AS656" i="10" s="1"/>
  <c r="U656" i="10"/>
  <c r="V656" i="10" s="1"/>
  <c r="S656" i="10"/>
  <c r="T656" i="10" s="1"/>
  <c r="H656" i="10"/>
  <c r="F656" i="10"/>
  <c r="G656" i="10" s="1"/>
  <c r="C656" i="10"/>
  <c r="AN655" i="10"/>
  <c r="AM655" i="10"/>
  <c r="U655" i="10"/>
  <c r="S655" i="10"/>
  <c r="T655" i="10" s="1"/>
  <c r="H655" i="10"/>
  <c r="L655" i="10" s="1"/>
  <c r="N655" i="10" s="1"/>
  <c r="F655" i="10"/>
  <c r="G655" i="10" s="1"/>
  <c r="C655" i="10"/>
  <c r="AN654" i="10"/>
  <c r="AM654" i="10"/>
  <c r="AQ654" i="10" s="1"/>
  <c r="U654" i="10"/>
  <c r="X654" i="10" s="1"/>
  <c r="S654" i="10"/>
  <c r="T654" i="10" s="1"/>
  <c r="H654" i="10"/>
  <c r="J654" i="10" s="1"/>
  <c r="F654" i="10"/>
  <c r="G654" i="10" s="1"/>
  <c r="C654" i="10"/>
  <c r="AN653" i="10"/>
  <c r="AM653" i="10"/>
  <c r="AQ653" i="10" s="1"/>
  <c r="AS653" i="10" s="1"/>
  <c r="U653" i="10"/>
  <c r="X653" i="10" s="1"/>
  <c r="AA653" i="10" s="1"/>
  <c r="S653" i="10"/>
  <c r="T653" i="10" s="1"/>
  <c r="H653" i="10"/>
  <c r="F653" i="10"/>
  <c r="G653" i="10" s="1"/>
  <c r="C653" i="10"/>
  <c r="AN652" i="10"/>
  <c r="AM652" i="10"/>
  <c r="AQ652" i="10" s="1"/>
  <c r="U652" i="10"/>
  <c r="X652" i="10" s="1"/>
  <c r="S652" i="10"/>
  <c r="T652" i="10" s="1"/>
  <c r="H652" i="10"/>
  <c r="F652" i="10"/>
  <c r="G652" i="10" s="1"/>
  <c r="C652" i="10"/>
  <c r="AN651" i="10"/>
  <c r="AM651" i="10"/>
  <c r="U651" i="10"/>
  <c r="S651" i="10"/>
  <c r="T651" i="10" s="1"/>
  <c r="H651" i="10"/>
  <c r="J651" i="10" s="1"/>
  <c r="F651" i="10"/>
  <c r="G651" i="10" s="1"/>
  <c r="C651" i="10"/>
  <c r="AN650" i="10"/>
  <c r="AM650" i="10"/>
  <c r="AQ650" i="10" s="1"/>
  <c r="U650" i="10"/>
  <c r="S650" i="10"/>
  <c r="T650" i="10" s="1"/>
  <c r="H650" i="10"/>
  <c r="F650" i="10"/>
  <c r="G650" i="10" s="1"/>
  <c r="C650" i="10"/>
  <c r="AN649" i="10"/>
  <c r="AM649" i="10"/>
  <c r="AQ649" i="10" s="1"/>
  <c r="U649" i="10"/>
  <c r="V649" i="10" s="1"/>
  <c r="W649" i="10" s="1"/>
  <c r="S649" i="10"/>
  <c r="T649" i="10" s="1"/>
  <c r="H649" i="10"/>
  <c r="F649" i="10"/>
  <c r="G649" i="10" s="1"/>
  <c r="C649" i="10"/>
  <c r="AN648" i="10"/>
  <c r="AM648" i="10"/>
  <c r="U648" i="10"/>
  <c r="S648" i="10"/>
  <c r="T648" i="10" s="1"/>
  <c r="H648" i="10"/>
  <c r="F648" i="10"/>
  <c r="G648" i="10" s="1"/>
  <c r="C648" i="10"/>
  <c r="AN645" i="10"/>
  <c r="AM645" i="10"/>
  <c r="U645" i="10"/>
  <c r="S645" i="10"/>
  <c r="T645" i="10" s="1"/>
  <c r="AN642" i="10"/>
  <c r="AM642" i="10"/>
  <c r="AQ642" i="10" s="1"/>
  <c r="X642" i="10"/>
  <c r="V642" i="10"/>
  <c r="W642" i="10" s="1"/>
  <c r="AN641" i="10"/>
  <c r="AM641" i="10"/>
  <c r="AQ641" i="10" s="1"/>
  <c r="AS641" i="10" s="1"/>
  <c r="U641" i="10"/>
  <c r="T641" i="10"/>
  <c r="L641" i="10"/>
  <c r="K641" i="10"/>
  <c r="J641" i="10"/>
  <c r="AN637" i="10"/>
  <c r="AM637" i="10"/>
  <c r="AQ637" i="10" s="1"/>
  <c r="AS637" i="10" s="1"/>
  <c r="AJ637" i="10"/>
  <c r="AN636" i="10"/>
  <c r="AM636" i="10"/>
  <c r="AQ636" i="10" s="1"/>
  <c r="AS636" i="10" s="1"/>
  <c r="AJ636" i="10"/>
  <c r="AN635" i="10"/>
  <c r="AM635" i="10"/>
  <c r="U635" i="10"/>
  <c r="X635" i="10" s="1"/>
  <c r="S635" i="10"/>
  <c r="T635" i="10" s="1"/>
  <c r="L635" i="10"/>
  <c r="O635" i="10" s="1"/>
  <c r="K635" i="10"/>
  <c r="J635" i="10"/>
  <c r="AR632" i="10"/>
  <c r="AR631" i="10"/>
  <c r="AR630" i="10"/>
  <c r="AR629" i="10"/>
  <c r="AR628" i="10"/>
  <c r="AR627" i="10"/>
  <c r="AR626" i="10"/>
  <c r="AR625" i="10"/>
  <c r="AR624" i="10"/>
  <c r="AR623" i="10"/>
  <c r="AR622" i="10"/>
  <c r="AR621" i="10"/>
  <c r="AR620" i="10"/>
  <c r="AR619" i="10"/>
  <c r="AR618" i="10"/>
  <c r="AR617" i="10"/>
  <c r="AR616" i="10"/>
  <c r="AR615" i="10"/>
  <c r="AR614" i="10"/>
  <c r="AR613" i="10"/>
  <c r="AR612" i="10"/>
  <c r="AR611" i="10"/>
  <c r="AR610" i="10"/>
  <c r="AR609" i="10"/>
  <c r="AR608" i="10"/>
  <c r="AR607" i="10"/>
  <c r="AR606" i="10"/>
  <c r="AR605" i="10"/>
  <c r="AR604" i="10"/>
  <c r="AR603" i="10"/>
  <c r="AR602" i="10"/>
  <c r="AR601" i="10"/>
  <c r="AR600" i="10"/>
  <c r="AR599" i="10"/>
  <c r="AR598" i="10"/>
  <c r="AR597" i="10"/>
  <c r="AR596" i="10"/>
  <c r="AR595" i="10"/>
  <c r="AR594" i="10"/>
  <c r="AR593" i="10"/>
  <c r="AR592" i="10"/>
  <c r="AR591" i="10"/>
  <c r="AR590" i="10"/>
  <c r="AR589" i="10"/>
  <c r="AR588" i="10"/>
  <c r="AN587" i="10"/>
  <c r="AM587" i="10"/>
  <c r="U587" i="10"/>
  <c r="S587" i="10"/>
  <c r="T587" i="10" s="1"/>
  <c r="L587" i="10"/>
  <c r="O587" i="10" s="1"/>
  <c r="K587" i="10"/>
  <c r="J587" i="10"/>
  <c r="AN586" i="10"/>
  <c r="AM586" i="10"/>
  <c r="U586" i="10"/>
  <c r="V586" i="10" s="1"/>
  <c r="W586" i="10" s="1"/>
  <c r="S586" i="10"/>
  <c r="T586" i="10" s="1"/>
  <c r="O586" i="10"/>
  <c r="L586" i="10"/>
  <c r="N586" i="10" s="1"/>
  <c r="K586" i="10"/>
  <c r="J586" i="10"/>
  <c r="AN585" i="10"/>
  <c r="AM585" i="10"/>
  <c r="AQ585" i="10" s="1"/>
  <c r="U585" i="10"/>
  <c r="X585" i="10" s="1"/>
  <c r="AA585" i="10" s="1"/>
  <c r="S585" i="10"/>
  <c r="T585" i="10" s="1"/>
  <c r="L585" i="10"/>
  <c r="K585" i="10"/>
  <c r="J585" i="10"/>
  <c r="AN584" i="10"/>
  <c r="AM584" i="10"/>
  <c r="AQ584" i="10" s="1"/>
  <c r="AS584" i="10" s="1"/>
  <c r="U584" i="10"/>
  <c r="S584" i="10"/>
  <c r="T584" i="10" s="1"/>
  <c r="L584" i="10"/>
  <c r="O584" i="10" s="1"/>
  <c r="K584" i="10"/>
  <c r="J584" i="10"/>
  <c r="AN583" i="10"/>
  <c r="AM583" i="10"/>
  <c r="AQ583" i="10" s="1"/>
  <c r="U583" i="10"/>
  <c r="X583" i="10" s="1"/>
  <c r="Y583" i="10" s="1"/>
  <c r="S583" i="10"/>
  <c r="T583" i="10" s="1"/>
  <c r="L583" i="10"/>
  <c r="K583" i="10"/>
  <c r="J583" i="10"/>
  <c r="U570" i="10"/>
  <c r="X570" i="10" s="1"/>
  <c r="Y570" i="10" s="1"/>
  <c r="Z570" i="10" s="1"/>
  <c r="S570" i="10"/>
  <c r="T570" i="10" s="1"/>
  <c r="H570" i="10"/>
  <c r="I570" i="10" s="1"/>
  <c r="E570" i="10"/>
  <c r="F570" i="10" s="1"/>
  <c r="G570" i="10" s="1"/>
  <c r="C570" i="10"/>
  <c r="AM568" i="10"/>
  <c r="AQ568" i="10" s="1"/>
  <c r="AS568" i="10" s="1"/>
  <c r="U568" i="10"/>
  <c r="V568" i="10" s="1"/>
  <c r="S568" i="10"/>
  <c r="T568" i="10" s="1"/>
  <c r="H568" i="10"/>
  <c r="E568" i="10"/>
  <c r="F568" i="10" s="1"/>
  <c r="G568" i="10" s="1"/>
  <c r="C568" i="10"/>
  <c r="AM566" i="10"/>
  <c r="U566" i="10"/>
  <c r="S566" i="10"/>
  <c r="T566" i="10" s="1"/>
  <c r="H566" i="10"/>
  <c r="I566" i="10" s="1"/>
  <c r="J566" i="10" s="1"/>
  <c r="L566" i="10"/>
  <c r="E566" i="10"/>
  <c r="F566" i="10" s="1"/>
  <c r="G566" i="10" s="1"/>
  <c r="C566" i="10"/>
  <c r="AM565" i="10"/>
  <c r="AQ565" i="10" s="1"/>
  <c r="AS565" i="10" s="1"/>
  <c r="U565" i="10"/>
  <c r="S565" i="10"/>
  <c r="T565" i="10" s="1"/>
  <c r="H565" i="10"/>
  <c r="L565" i="10" s="1"/>
  <c r="E565" i="10"/>
  <c r="F565" i="10" s="1"/>
  <c r="G565" i="10" s="1"/>
  <c r="C565" i="10"/>
  <c r="AM560" i="10"/>
  <c r="AQ560" i="10" s="1"/>
  <c r="AS560" i="10" s="1"/>
  <c r="U560" i="10"/>
  <c r="T560" i="10"/>
  <c r="L560" i="10"/>
  <c r="N560" i="10" s="1"/>
  <c r="J560" i="10"/>
  <c r="E560" i="10"/>
  <c r="F560" i="10" s="1"/>
  <c r="G560" i="10" s="1"/>
  <c r="C560" i="10"/>
  <c r="AM559" i="10"/>
  <c r="U559" i="10"/>
  <c r="T559" i="10"/>
  <c r="L559" i="10"/>
  <c r="J559" i="10"/>
  <c r="E559" i="10"/>
  <c r="F559" i="10" s="1"/>
  <c r="G559" i="10" s="1"/>
  <c r="C559" i="10"/>
  <c r="AN553" i="10"/>
  <c r="AM553" i="10"/>
  <c r="AQ553" i="10" s="1"/>
  <c r="AS553" i="10" s="1"/>
  <c r="U553" i="10"/>
  <c r="S553" i="10"/>
  <c r="T553" i="10" s="1"/>
  <c r="P553" i="10"/>
  <c r="Q553" i="10" s="1"/>
  <c r="H553" i="10"/>
  <c r="I553" i="10" s="1"/>
  <c r="E553" i="10"/>
  <c r="F553" i="10" s="1"/>
  <c r="G553" i="10" s="1"/>
  <c r="C553" i="10"/>
  <c r="AN552" i="10"/>
  <c r="AM552" i="10"/>
  <c r="AQ552" i="10" s="1"/>
  <c r="U552" i="10"/>
  <c r="X552" i="10" s="1"/>
  <c r="AA552" i="10" s="1"/>
  <c r="S552" i="10"/>
  <c r="T552" i="10" s="1"/>
  <c r="P552" i="10"/>
  <c r="Q552" i="10" s="1"/>
  <c r="H552" i="10"/>
  <c r="L552" i="10" s="1"/>
  <c r="E552" i="10"/>
  <c r="F552" i="10" s="1"/>
  <c r="G552" i="10" s="1"/>
  <c r="C552" i="10"/>
  <c r="AN548" i="10"/>
  <c r="AM548" i="10"/>
  <c r="AJ548" i="10"/>
  <c r="AN540" i="10"/>
  <c r="AM540" i="10"/>
  <c r="U540" i="10"/>
  <c r="X540" i="10" s="1"/>
  <c r="S540" i="10"/>
  <c r="T540" i="10" s="1"/>
  <c r="H540" i="10"/>
  <c r="E540" i="10"/>
  <c r="F540" i="10"/>
  <c r="G540" i="10" s="1"/>
  <c r="AN537" i="10"/>
  <c r="AM537" i="10"/>
  <c r="AQ537" i="10" s="1"/>
  <c r="AS537" i="10" s="1"/>
  <c r="U537" i="10"/>
  <c r="S537" i="10"/>
  <c r="T537" i="10" s="1"/>
  <c r="P537" i="10"/>
  <c r="Q537" i="10" s="1"/>
  <c r="AM536" i="10"/>
  <c r="AQ536" i="10" s="1"/>
  <c r="U536" i="10"/>
  <c r="V536" i="10" s="1"/>
  <c r="S536" i="10"/>
  <c r="T536" i="10" s="1"/>
  <c r="H536" i="10"/>
  <c r="L536" i="10" s="1"/>
  <c r="F536" i="10"/>
  <c r="G536" i="10" s="1"/>
  <c r="C536" i="10"/>
  <c r="AN525" i="10"/>
  <c r="AM525" i="10"/>
  <c r="U525" i="10"/>
  <c r="V525" i="10" s="1"/>
  <c r="S525" i="10"/>
  <c r="T525" i="10" s="1"/>
  <c r="H525" i="10"/>
  <c r="I525" i="10" s="1"/>
  <c r="J525" i="10" s="1"/>
  <c r="E525" i="10"/>
  <c r="F525" i="10" s="1"/>
  <c r="G525" i="10" s="1"/>
  <c r="C525" i="10"/>
  <c r="AN524" i="10"/>
  <c r="AM524" i="10"/>
  <c r="AQ524" i="10" s="1"/>
  <c r="U524" i="10"/>
  <c r="S524" i="10"/>
  <c r="T524" i="10" s="1"/>
  <c r="H524" i="10"/>
  <c r="L524" i="10" s="1"/>
  <c r="E524" i="10"/>
  <c r="F524" i="10" s="1"/>
  <c r="G524" i="10" s="1"/>
  <c r="C524" i="10"/>
  <c r="AN523" i="10"/>
  <c r="AM523" i="10"/>
  <c r="U523" i="10"/>
  <c r="X523" i="10" s="1"/>
  <c r="S523" i="10"/>
  <c r="T523" i="10" s="1"/>
  <c r="H523" i="10"/>
  <c r="I523" i="10" s="1"/>
  <c r="E523" i="10"/>
  <c r="F523" i="10" s="1"/>
  <c r="G523" i="10" s="1"/>
  <c r="C523" i="10"/>
  <c r="AN522" i="10"/>
  <c r="AM522" i="10"/>
  <c r="AQ522" i="10" s="1"/>
  <c r="AS522" i="10" s="1"/>
  <c r="U522" i="10"/>
  <c r="V522" i="10" s="1"/>
  <c r="W522" i="10" s="1"/>
  <c r="S522" i="10"/>
  <c r="T522" i="10" s="1"/>
  <c r="H522" i="10"/>
  <c r="E522" i="10"/>
  <c r="F522" i="10" s="1"/>
  <c r="G522" i="10" s="1"/>
  <c r="C522" i="10"/>
  <c r="AN520" i="10"/>
  <c r="AM520" i="10"/>
  <c r="U520" i="10"/>
  <c r="V520" i="10" s="1"/>
  <c r="W520" i="10" s="1"/>
  <c r="S520" i="10"/>
  <c r="T520" i="10" s="1"/>
  <c r="P520" i="10"/>
  <c r="Q520" i="10" s="1"/>
  <c r="AM518" i="10"/>
  <c r="AQ518" i="10" s="1"/>
  <c r="U518" i="10"/>
  <c r="V518" i="10" s="1"/>
  <c r="W518" i="10" s="1"/>
  <c r="S518" i="10"/>
  <c r="T518" i="10" s="1"/>
  <c r="Q518" i="10"/>
  <c r="H518" i="10"/>
  <c r="J518" i="10" s="1"/>
  <c r="F518" i="10"/>
  <c r="G518" i="10" s="1"/>
  <c r="C518" i="10"/>
  <c r="AN515" i="10"/>
  <c r="AM515" i="10"/>
  <c r="AQ515" i="10" s="1"/>
  <c r="U515" i="10"/>
  <c r="X515" i="10" s="1"/>
  <c r="S515" i="10"/>
  <c r="T515" i="10" s="1"/>
  <c r="H515" i="10"/>
  <c r="E515" i="10"/>
  <c r="F515" i="10" s="1"/>
  <c r="G515" i="10" s="1"/>
  <c r="C515" i="10"/>
  <c r="AN514" i="10"/>
  <c r="AM514" i="10"/>
  <c r="AQ514" i="10" s="1"/>
  <c r="AS514" i="10" s="1"/>
  <c r="U514" i="10"/>
  <c r="X514" i="10" s="1"/>
  <c r="Y514" i="10" s="1"/>
  <c r="Z514" i="10" s="1"/>
  <c r="T514" i="10"/>
  <c r="S514" i="10"/>
  <c r="H514" i="10"/>
  <c r="E514" i="10"/>
  <c r="F514" i="10" s="1"/>
  <c r="G514" i="10" s="1"/>
  <c r="C514" i="10"/>
  <c r="AN511" i="10"/>
  <c r="AM511" i="10"/>
  <c r="AQ511" i="10" s="1"/>
  <c r="U511" i="10"/>
  <c r="X511" i="10" s="1"/>
  <c r="S511" i="10"/>
  <c r="T511" i="10" s="1"/>
  <c r="P511" i="10"/>
  <c r="Q511" i="10" s="1"/>
  <c r="H511" i="10"/>
  <c r="I511" i="10" s="1"/>
  <c r="J511" i="10" s="1"/>
  <c r="E511" i="10"/>
  <c r="F511" i="10" s="1"/>
  <c r="G511" i="10" s="1"/>
  <c r="C511" i="10"/>
  <c r="AN510" i="10"/>
  <c r="AM510" i="10"/>
  <c r="U510" i="10"/>
  <c r="V510" i="10" s="1"/>
  <c r="S510" i="10"/>
  <c r="T510" i="10" s="1"/>
  <c r="P510" i="10"/>
  <c r="Q510" i="10" s="1"/>
  <c r="H510" i="10"/>
  <c r="I510" i="10" s="1"/>
  <c r="E510" i="10"/>
  <c r="F510" i="10" s="1"/>
  <c r="G510" i="10" s="1"/>
  <c r="C510" i="10"/>
  <c r="AN503" i="10"/>
  <c r="AM503" i="10"/>
  <c r="AQ503" i="10" s="1"/>
  <c r="AS503" i="10" s="1"/>
  <c r="U503" i="10"/>
  <c r="X503" i="10" s="1"/>
  <c r="S503" i="10"/>
  <c r="T503" i="10" s="1"/>
  <c r="P503" i="10"/>
  <c r="Q503" i="10" s="1"/>
  <c r="AN502" i="10"/>
  <c r="AO502" i="10" s="1"/>
  <c r="AM502" i="10"/>
  <c r="U502" i="10"/>
  <c r="X502" i="10" s="1"/>
  <c r="S502" i="10"/>
  <c r="T502" i="10" s="1"/>
  <c r="P502" i="10"/>
  <c r="Q502" i="10" s="1"/>
  <c r="AN501" i="10"/>
  <c r="AM501" i="10"/>
  <c r="U501" i="10"/>
  <c r="S501" i="10"/>
  <c r="T501" i="10" s="1"/>
  <c r="P501" i="10"/>
  <c r="Q501" i="10" s="1"/>
  <c r="AN500" i="10"/>
  <c r="AM500" i="10"/>
  <c r="AQ500" i="10" s="1"/>
  <c r="U500" i="10"/>
  <c r="X500" i="10" s="1"/>
  <c r="AA500" i="10" s="1"/>
  <c r="S500" i="10"/>
  <c r="T500" i="10" s="1"/>
  <c r="P500" i="10"/>
  <c r="Q500" i="10" s="1"/>
  <c r="AN498" i="10"/>
  <c r="AM498" i="10"/>
  <c r="AQ498" i="10" s="1"/>
  <c r="U498" i="10"/>
  <c r="S498" i="10"/>
  <c r="T498" i="10" s="1"/>
  <c r="P498" i="10"/>
  <c r="Q498" i="10" s="1"/>
  <c r="AN497" i="10"/>
  <c r="AM497" i="10"/>
  <c r="AQ497" i="10" s="1"/>
  <c r="U497" i="10"/>
  <c r="S497" i="10"/>
  <c r="T497" i="10" s="1"/>
  <c r="P497" i="10"/>
  <c r="Q497" i="10" s="1"/>
  <c r="AN496" i="10"/>
  <c r="AO496" i="10" s="1"/>
  <c r="AM496" i="10"/>
  <c r="AQ496" i="10" s="1"/>
  <c r="U496" i="10"/>
  <c r="S496" i="10"/>
  <c r="T496" i="10" s="1"/>
  <c r="P496" i="10"/>
  <c r="Q496" i="10" s="1"/>
  <c r="AN495" i="10"/>
  <c r="AM495" i="10"/>
  <c r="U495" i="10"/>
  <c r="S495" i="10"/>
  <c r="T495" i="10" s="1"/>
  <c r="P495" i="10"/>
  <c r="Q495" i="10" s="1"/>
  <c r="AN493" i="10"/>
  <c r="AM493" i="10"/>
  <c r="U493" i="10"/>
  <c r="X493" i="10" s="1"/>
  <c r="S493" i="10"/>
  <c r="T493" i="10" s="1"/>
  <c r="P493" i="10"/>
  <c r="Q493" i="10" s="1"/>
  <c r="AN492" i="10"/>
  <c r="AM492" i="10"/>
  <c r="AQ492" i="10" s="1"/>
  <c r="U492" i="10"/>
  <c r="X492" i="10" s="1"/>
  <c r="Y492" i="10" s="1"/>
  <c r="S492" i="10"/>
  <c r="T492" i="10" s="1"/>
  <c r="P492" i="10"/>
  <c r="Q492" i="10" s="1"/>
  <c r="AN491" i="10"/>
  <c r="AM491" i="10"/>
  <c r="AQ491" i="10" s="1"/>
  <c r="AS491" i="10" s="1"/>
  <c r="U491" i="10"/>
  <c r="X491" i="10" s="1"/>
  <c r="S491" i="10"/>
  <c r="T491" i="10" s="1"/>
  <c r="P491" i="10"/>
  <c r="Q491" i="10" s="1"/>
  <c r="AN490" i="10"/>
  <c r="AM490" i="10"/>
  <c r="AQ490" i="10" s="1"/>
  <c r="U490" i="10"/>
  <c r="S490" i="10"/>
  <c r="T490" i="10" s="1"/>
  <c r="P490" i="10"/>
  <c r="Q490" i="10" s="1"/>
  <c r="AN489" i="10"/>
  <c r="AM489" i="10"/>
  <c r="U489" i="10"/>
  <c r="S489" i="10"/>
  <c r="T489" i="10" s="1"/>
  <c r="P489" i="10"/>
  <c r="Q489" i="10" s="1"/>
  <c r="AN488" i="10"/>
  <c r="AM488" i="10"/>
  <c r="AQ488" i="10" s="1"/>
  <c r="AS488" i="10" s="1"/>
  <c r="U488" i="10"/>
  <c r="X488" i="10" s="1"/>
  <c r="Y488" i="10" s="1"/>
  <c r="Z488" i="10" s="1"/>
  <c r="S488" i="10"/>
  <c r="T488" i="10" s="1"/>
  <c r="P488" i="10"/>
  <c r="Q488" i="10" s="1"/>
  <c r="AN487" i="10"/>
  <c r="AM487" i="10"/>
  <c r="AQ487" i="10" s="1"/>
  <c r="U487" i="10"/>
  <c r="S487" i="10"/>
  <c r="T487" i="10" s="1"/>
  <c r="P487" i="10"/>
  <c r="Q487" i="10" s="1"/>
  <c r="AN486" i="10"/>
  <c r="AM486" i="10"/>
  <c r="AQ486" i="10" s="1"/>
  <c r="U486" i="10"/>
  <c r="X486" i="10" s="1"/>
  <c r="S486" i="10"/>
  <c r="T486" i="10" s="1"/>
  <c r="P486" i="10"/>
  <c r="Q486" i="10" s="1"/>
  <c r="AN485" i="10"/>
  <c r="AM485" i="10"/>
  <c r="U485" i="10"/>
  <c r="S485" i="10"/>
  <c r="T485" i="10" s="1"/>
  <c r="P485" i="10"/>
  <c r="Q485" i="10" s="1"/>
  <c r="AN477" i="10"/>
  <c r="AM477" i="10"/>
  <c r="AQ477" i="10" s="1"/>
  <c r="U477" i="10"/>
  <c r="S477" i="10"/>
  <c r="T477" i="10" s="1"/>
  <c r="P477" i="10"/>
  <c r="Q477" i="10" s="1"/>
  <c r="AN475" i="10"/>
  <c r="AM475" i="10"/>
  <c r="AQ475" i="10" s="1"/>
  <c r="AS475" i="10" s="1"/>
  <c r="U475" i="10"/>
  <c r="V475" i="10" s="1"/>
  <c r="S475" i="10"/>
  <c r="T475" i="10" s="1"/>
  <c r="P475" i="10"/>
  <c r="Q475" i="10" s="1"/>
  <c r="AN473" i="10"/>
  <c r="AM473" i="10"/>
  <c r="AQ473" i="10" s="1"/>
  <c r="U473" i="10"/>
  <c r="X473" i="10" s="1"/>
  <c r="Y473" i="10" s="1"/>
  <c r="Z473" i="10" s="1"/>
  <c r="S473" i="10"/>
  <c r="T473" i="10" s="1"/>
  <c r="P473" i="10"/>
  <c r="Q473" i="10" s="1"/>
  <c r="AN471" i="10"/>
  <c r="AM471" i="10"/>
  <c r="U471" i="10"/>
  <c r="S471" i="10"/>
  <c r="T471" i="10" s="1"/>
  <c r="P471" i="10"/>
  <c r="Q471" i="10" s="1"/>
  <c r="AN470" i="10"/>
  <c r="AM470" i="10"/>
  <c r="AQ470" i="10" s="1"/>
  <c r="X470" i="10"/>
  <c r="V470" i="10"/>
  <c r="W470" i="10" s="1"/>
  <c r="AN469" i="10"/>
  <c r="AM469" i="10"/>
  <c r="AQ469" i="10" s="1"/>
  <c r="X469" i="10"/>
  <c r="AA469" i="10" s="1"/>
  <c r="V469" i="10"/>
  <c r="W469" i="10" s="1"/>
  <c r="AN468" i="10"/>
  <c r="AM468" i="10"/>
  <c r="AQ468" i="10" s="1"/>
  <c r="AS468" i="10" s="1"/>
  <c r="U468" i="10"/>
  <c r="S468" i="10"/>
  <c r="T468" i="10" s="1"/>
  <c r="P468" i="10"/>
  <c r="Q468" i="10" s="1"/>
  <c r="AN466" i="10"/>
  <c r="AO466" i="10" s="1"/>
  <c r="AM466" i="10"/>
  <c r="U466" i="10"/>
  <c r="S466" i="10"/>
  <c r="T466" i="10" s="1"/>
  <c r="P466" i="10"/>
  <c r="Q466" i="10" s="1"/>
  <c r="AN465" i="10"/>
  <c r="AM465" i="10"/>
  <c r="X465" i="10"/>
  <c r="V465" i="10"/>
  <c r="W465" i="10" s="1"/>
  <c r="AN464" i="10"/>
  <c r="AM464" i="10"/>
  <c r="AQ464" i="10" s="1"/>
  <c r="AS464" i="10" s="1"/>
  <c r="U464" i="10"/>
  <c r="S464" i="10"/>
  <c r="T464" i="10" s="1"/>
  <c r="P464" i="10"/>
  <c r="Q464" i="10" s="1"/>
  <c r="AN462" i="10"/>
  <c r="AM462" i="10"/>
  <c r="U462" i="10"/>
  <c r="X462" i="10" s="1"/>
  <c r="S462" i="10"/>
  <c r="T462" i="10" s="1"/>
  <c r="H462" i="10"/>
  <c r="I462" i="10" s="1"/>
  <c r="E462" i="10"/>
  <c r="F462" i="10" s="1"/>
  <c r="G462" i="10" s="1"/>
  <c r="C462" i="10"/>
  <c r="AN461" i="10"/>
  <c r="AM461" i="10"/>
  <c r="AQ461" i="10" s="1"/>
  <c r="X461" i="10"/>
  <c r="Y461" i="10" s="1"/>
  <c r="V461" i="10"/>
  <c r="W461" i="10" s="1"/>
  <c r="AN460" i="10"/>
  <c r="AM460" i="10"/>
  <c r="AQ460" i="10" s="1"/>
  <c r="AS460" i="10" s="1"/>
  <c r="U460" i="10"/>
  <c r="S460" i="10"/>
  <c r="T460" i="10" s="1"/>
  <c r="H460" i="10"/>
  <c r="E460" i="10"/>
  <c r="F460" i="10" s="1"/>
  <c r="G460" i="10" s="1"/>
  <c r="C460" i="10"/>
  <c r="AN459" i="10"/>
  <c r="AM459" i="10"/>
  <c r="AQ459" i="10" s="1"/>
  <c r="X459" i="10"/>
  <c r="V459" i="10"/>
  <c r="W459" i="10" s="1"/>
  <c r="AN458" i="10"/>
  <c r="AM458" i="10"/>
  <c r="AQ458" i="10" s="1"/>
  <c r="U458" i="10"/>
  <c r="X458" i="10" s="1"/>
  <c r="T458" i="10"/>
  <c r="S458" i="10"/>
  <c r="H458" i="10"/>
  <c r="E458" i="10"/>
  <c r="F458" i="10" s="1"/>
  <c r="G458" i="10" s="1"/>
  <c r="C458" i="10"/>
  <c r="AN452" i="10"/>
  <c r="AM452" i="10"/>
  <c r="AQ452" i="10" s="1"/>
  <c r="AS452" i="10" s="1"/>
  <c r="U452" i="10"/>
  <c r="X452" i="10" s="1"/>
  <c r="S452" i="10"/>
  <c r="T452" i="10" s="1"/>
  <c r="H452" i="10"/>
  <c r="E452" i="10"/>
  <c r="F452" i="10" s="1"/>
  <c r="G452" i="10" s="1"/>
  <c r="C452" i="10"/>
  <c r="AN449" i="10"/>
  <c r="AM449" i="10"/>
  <c r="AA449" i="10"/>
  <c r="Y449" i="10"/>
  <c r="Z449" i="10" s="1"/>
  <c r="U446" i="10"/>
  <c r="S446" i="10"/>
  <c r="T446" i="10" s="1"/>
  <c r="P446" i="10"/>
  <c r="Q446" i="10" s="1"/>
  <c r="K446" i="10"/>
  <c r="I446" i="10"/>
  <c r="E446" i="10"/>
  <c r="F446" i="10" s="1"/>
  <c r="G446" i="10" s="1"/>
  <c r="C446" i="10"/>
  <c r="U445" i="10"/>
  <c r="V445" i="10" s="1"/>
  <c r="W445" i="10" s="1"/>
  <c r="S445" i="10"/>
  <c r="P445" i="10"/>
  <c r="Q445" i="10" s="1"/>
  <c r="L445" i="10"/>
  <c r="M445" i="10" s="1"/>
  <c r="I445" i="10"/>
  <c r="J445" i="10" s="1"/>
  <c r="E445" i="10"/>
  <c r="F445" i="10" s="1"/>
  <c r="G445" i="10" s="1"/>
  <c r="C445" i="10"/>
  <c r="AN438" i="10"/>
  <c r="AM438" i="10"/>
  <c r="AJ438" i="10"/>
  <c r="AN436" i="10"/>
  <c r="AM436" i="10"/>
  <c r="AO436" i="10" s="1"/>
  <c r="U436" i="10"/>
  <c r="S436" i="10"/>
  <c r="T436" i="10" s="1"/>
  <c r="H436" i="10"/>
  <c r="AN435" i="10"/>
  <c r="AM435" i="10"/>
  <c r="U435" i="10"/>
  <c r="S435" i="10"/>
  <c r="T435" i="10" s="1"/>
  <c r="L435" i="10"/>
  <c r="O435" i="10" s="1"/>
  <c r="E435" i="10"/>
  <c r="F435" i="10" s="1"/>
  <c r="G436" i="10" s="1"/>
  <c r="C435" i="10"/>
  <c r="AN434" i="10"/>
  <c r="AM434" i="10"/>
  <c r="U434" i="10"/>
  <c r="S434" i="10"/>
  <c r="T434" i="10" s="1"/>
  <c r="H434" i="10"/>
  <c r="E434" i="10"/>
  <c r="F434" i="10" s="1"/>
  <c r="C434" i="10"/>
  <c r="AN428" i="10"/>
  <c r="AM428" i="10"/>
  <c r="AQ428" i="10" s="1"/>
  <c r="U428" i="10"/>
  <c r="X428" i="10" s="1"/>
  <c r="S428" i="10"/>
  <c r="T428" i="10" s="1"/>
  <c r="H428" i="10"/>
  <c r="E428" i="10"/>
  <c r="F428" i="10" s="1"/>
  <c r="G428" i="10" s="1"/>
  <c r="C428" i="10"/>
  <c r="AN426" i="10"/>
  <c r="AM426" i="10"/>
  <c r="AQ426" i="10" s="1"/>
  <c r="U426" i="10"/>
  <c r="X426" i="10" s="1"/>
  <c r="AA426" i="10" s="1"/>
  <c r="S426" i="10"/>
  <c r="T426" i="10" s="1"/>
  <c r="H426" i="10"/>
  <c r="F426" i="10"/>
  <c r="G426" i="10" s="1"/>
  <c r="C426" i="10"/>
  <c r="AN424" i="10"/>
  <c r="AM424" i="10"/>
  <c r="AQ424" i="10" s="1"/>
  <c r="U424" i="10"/>
  <c r="S424" i="10"/>
  <c r="T424" i="10" s="1"/>
  <c r="H424" i="10"/>
  <c r="E424" i="10"/>
  <c r="F424" i="10" s="1"/>
  <c r="G424" i="10" s="1"/>
  <c r="C424" i="10"/>
  <c r="AN422" i="10"/>
  <c r="AM422" i="10"/>
  <c r="AQ422" i="10" s="1"/>
  <c r="U422" i="10"/>
  <c r="S422" i="10"/>
  <c r="T422" i="10" s="1"/>
  <c r="H422" i="10"/>
  <c r="E422" i="10"/>
  <c r="F422" i="10" s="1"/>
  <c r="G422" i="10" s="1"/>
  <c r="C422" i="10"/>
  <c r="AN421" i="10"/>
  <c r="AM421" i="10"/>
  <c r="AQ421" i="10" s="1"/>
  <c r="U421" i="10"/>
  <c r="V421" i="10" s="1"/>
  <c r="W421" i="10" s="1"/>
  <c r="S421" i="10"/>
  <c r="T421" i="10" s="1"/>
  <c r="H421" i="10"/>
  <c r="F421" i="10"/>
  <c r="G421" i="10" s="1"/>
  <c r="C421" i="10"/>
  <c r="AN418" i="10"/>
  <c r="AM418" i="10"/>
  <c r="AQ418" i="10" s="1"/>
  <c r="AS418" i="10" s="1"/>
  <c r="U418" i="10"/>
  <c r="V418" i="10" s="1"/>
  <c r="S418" i="10"/>
  <c r="T418" i="10" s="1"/>
  <c r="H418" i="10"/>
  <c r="L418" i="10" s="1"/>
  <c r="M418" i="10" s="1"/>
  <c r="E418" i="10"/>
  <c r="F418" i="10" s="1"/>
  <c r="G418" i="10" s="1"/>
  <c r="C418" i="10"/>
  <c r="AN417" i="10"/>
  <c r="AM417" i="10"/>
  <c r="AQ417" i="10" s="1"/>
  <c r="U417" i="10"/>
  <c r="V417" i="10" s="1"/>
  <c r="S417" i="10"/>
  <c r="T417" i="10" s="1"/>
  <c r="H417" i="10"/>
  <c r="I417" i="10" s="1"/>
  <c r="E417" i="10"/>
  <c r="F417" i="10" s="1"/>
  <c r="G417" i="10" s="1"/>
  <c r="C417" i="10"/>
  <c r="AN405" i="10"/>
  <c r="AM405" i="10"/>
  <c r="AD405" i="10"/>
  <c r="AC405" i="10"/>
  <c r="AN397" i="10"/>
  <c r="AM397" i="10"/>
  <c r="U397" i="10"/>
  <c r="S397" i="10"/>
  <c r="T397" i="10" s="1"/>
  <c r="H397" i="10"/>
  <c r="I397" i="10" s="1"/>
  <c r="E397" i="10"/>
  <c r="F397" i="10" s="1"/>
  <c r="G397" i="10" s="1"/>
  <c r="AN396" i="10"/>
  <c r="AM396" i="10"/>
  <c r="U396" i="10"/>
  <c r="X396" i="10" s="1"/>
  <c r="Y396" i="10" s="1"/>
  <c r="Z396" i="10" s="1"/>
  <c r="S396" i="10"/>
  <c r="T396" i="10" s="1"/>
  <c r="H396" i="10"/>
  <c r="E396" i="10"/>
  <c r="F396" i="10" s="1"/>
  <c r="G396" i="10" s="1"/>
  <c r="C396" i="10"/>
  <c r="AN395" i="10"/>
  <c r="AM395" i="10"/>
  <c r="U395" i="10"/>
  <c r="X395" i="10" s="1"/>
  <c r="AA395" i="10" s="1"/>
  <c r="S395" i="10"/>
  <c r="T395" i="10" s="1"/>
  <c r="H395" i="10"/>
  <c r="E395" i="10"/>
  <c r="F395" i="10" s="1"/>
  <c r="G395" i="10" s="1"/>
  <c r="C395" i="10"/>
  <c r="AN394" i="10"/>
  <c r="AM394" i="10"/>
  <c r="U394" i="10"/>
  <c r="X394" i="10" s="1"/>
  <c r="AA394" i="10" s="1"/>
  <c r="S394" i="10"/>
  <c r="T394" i="10" s="1"/>
  <c r="H394" i="10"/>
  <c r="L394" i="10" s="1"/>
  <c r="M394" i="10" s="1"/>
  <c r="N394" i="10" s="1"/>
  <c r="E394" i="10"/>
  <c r="F394" i="10" s="1"/>
  <c r="G394" i="10" s="1"/>
  <c r="C394" i="10"/>
  <c r="AN393" i="10"/>
  <c r="AM393" i="10"/>
  <c r="AQ393" i="10" s="1"/>
  <c r="AS393" i="10" s="1"/>
  <c r="U393" i="10"/>
  <c r="S393" i="10"/>
  <c r="T393" i="10" s="1"/>
  <c r="H393" i="10"/>
  <c r="I393" i="10" s="1"/>
  <c r="J393" i="10" s="1"/>
  <c r="E393" i="10"/>
  <c r="F393" i="10" s="1"/>
  <c r="G393" i="10" s="1"/>
  <c r="C393" i="10"/>
  <c r="AN392" i="10"/>
  <c r="AM392" i="10"/>
  <c r="AQ392" i="10" s="1"/>
  <c r="AS392" i="10" s="1"/>
  <c r="U392" i="10"/>
  <c r="X392" i="10" s="1"/>
  <c r="Y392" i="10" s="1"/>
  <c r="S392" i="10"/>
  <c r="T392" i="10" s="1"/>
  <c r="H392" i="10"/>
  <c r="E392" i="10"/>
  <c r="F392" i="10" s="1"/>
  <c r="G392" i="10" s="1"/>
  <c r="C392" i="10"/>
  <c r="AN390" i="10"/>
  <c r="AM390" i="10"/>
  <c r="U390" i="10"/>
  <c r="X390" i="10" s="1"/>
  <c r="Y390" i="10" s="1"/>
  <c r="Z390" i="10" s="1"/>
  <c r="S390" i="10"/>
  <c r="T390" i="10" s="1"/>
  <c r="H390" i="10"/>
  <c r="I390" i="10" s="1"/>
  <c r="E390" i="10"/>
  <c r="F390" i="10" s="1"/>
  <c r="G390" i="10" s="1"/>
  <c r="C390" i="10"/>
  <c r="AN389" i="10"/>
  <c r="AM389" i="10"/>
  <c r="AQ389" i="10" s="1"/>
  <c r="U389" i="10"/>
  <c r="V389" i="10" s="1"/>
  <c r="W389" i="10" s="1"/>
  <c r="S389" i="10"/>
  <c r="T389" i="10" s="1"/>
  <c r="H389" i="10"/>
  <c r="E389" i="10"/>
  <c r="F389" i="10" s="1"/>
  <c r="G389" i="10" s="1"/>
  <c r="C389" i="10"/>
  <c r="AN388" i="10"/>
  <c r="AM388" i="10"/>
  <c r="AQ388" i="10" s="1"/>
  <c r="AS388" i="10" s="1"/>
  <c r="U388" i="10"/>
  <c r="V388" i="10" s="1"/>
  <c r="W388" i="10" s="1"/>
  <c r="S388" i="10"/>
  <c r="T388" i="10" s="1"/>
  <c r="H388" i="10"/>
  <c r="I388" i="10" s="1"/>
  <c r="E388" i="10"/>
  <c r="F388" i="10" s="1"/>
  <c r="G388" i="10" s="1"/>
  <c r="C388" i="10"/>
  <c r="AN387" i="10"/>
  <c r="AM387" i="10"/>
  <c r="U387" i="10"/>
  <c r="S387" i="10"/>
  <c r="T387" i="10" s="1"/>
  <c r="H387" i="10"/>
  <c r="I387" i="10" s="1"/>
  <c r="E387" i="10"/>
  <c r="F387" i="10" s="1"/>
  <c r="G387" i="10" s="1"/>
  <c r="C387" i="10"/>
  <c r="Z386" i="10"/>
  <c r="AN385" i="10"/>
  <c r="AM385" i="10"/>
  <c r="AQ385" i="10" s="1"/>
  <c r="U385" i="10"/>
  <c r="V385" i="10" s="1"/>
  <c r="W385" i="10" s="1"/>
  <c r="S385" i="10"/>
  <c r="T385" i="10" s="1"/>
  <c r="H385" i="10"/>
  <c r="L385" i="10" s="1"/>
  <c r="E385" i="10"/>
  <c r="F385" i="10" s="1"/>
  <c r="G385" i="10" s="1"/>
  <c r="C385" i="10"/>
  <c r="AN384" i="10"/>
  <c r="AM384" i="10"/>
  <c r="AQ384" i="10" s="1"/>
  <c r="AS384" i="10" s="1"/>
  <c r="U384" i="10"/>
  <c r="S384" i="10"/>
  <c r="T384" i="10" s="1"/>
  <c r="H384" i="10"/>
  <c r="L384" i="10" s="1"/>
  <c r="O384" i="10" s="1"/>
  <c r="E384" i="10"/>
  <c r="F384" i="10" s="1"/>
  <c r="G384" i="10" s="1"/>
  <c r="C384" i="10"/>
  <c r="AN382" i="10"/>
  <c r="AM382" i="10"/>
  <c r="AQ382" i="10" s="1"/>
  <c r="U382" i="10"/>
  <c r="S382" i="10"/>
  <c r="T382" i="10" s="1"/>
  <c r="H382" i="10"/>
  <c r="E382" i="10"/>
  <c r="F382" i="10" s="1"/>
  <c r="G382" i="10" s="1"/>
  <c r="C382" i="10"/>
  <c r="AN381" i="10"/>
  <c r="AM381" i="10"/>
  <c r="AQ381" i="10" s="1"/>
  <c r="U381" i="10"/>
  <c r="S381" i="10"/>
  <c r="T381" i="10" s="1"/>
  <c r="H381" i="10"/>
  <c r="E381" i="10"/>
  <c r="F381" i="10" s="1"/>
  <c r="G381" i="10" s="1"/>
  <c r="C381" i="10"/>
  <c r="AN379" i="10"/>
  <c r="AM379" i="10"/>
  <c r="U379" i="10"/>
  <c r="S379" i="10"/>
  <c r="T379" i="10" s="1"/>
  <c r="H379" i="10"/>
  <c r="E379" i="10"/>
  <c r="F379" i="10" s="1"/>
  <c r="G379" i="10" s="1"/>
  <c r="C379" i="10"/>
  <c r="AN378" i="10"/>
  <c r="AM378" i="10"/>
  <c r="AQ378" i="10" s="1"/>
  <c r="U378" i="10"/>
  <c r="S378" i="10"/>
  <c r="T378" i="10" s="1"/>
  <c r="H378" i="10"/>
  <c r="E378" i="10"/>
  <c r="F378" i="10" s="1"/>
  <c r="G378" i="10" s="1"/>
  <c r="C378" i="10"/>
  <c r="AN377" i="10"/>
  <c r="AM377" i="10"/>
  <c r="AQ377" i="10" s="1"/>
  <c r="U377" i="10"/>
  <c r="S377" i="10"/>
  <c r="T377" i="10" s="1"/>
  <c r="H377" i="10"/>
  <c r="E377" i="10"/>
  <c r="F377" i="10" s="1"/>
  <c r="G377" i="10" s="1"/>
  <c r="C377" i="10"/>
  <c r="AN376" i="10"/>
  <c r="AM376" i="10"/>
  <c r="AQ376" i="10" s="1"/>
  <c r="AS376" i="10" s="1"/>
  <c r="U376" i="10"/>
  <c r="S376" i="10"/>
  <c r="T376" i="10" s="1"/>
  <c r="H376" i="10"/>
  <c r="E376" i="10"/>
  <c r="F376" i="10" s="1"/>
  <c r="G376" i="10" s="1"/>
  <c r="C376" i="10"/>
  <c r="AN375" i="10"/>
  <c r="AM375" i="10"/>
  <c r="AQ375" i="10" s="1"/>
  <c r="U375" i="10"/>
  <c r="S375" i="10"/>
  <c r="T375" i="10" s="1"/>
  <c r="H375" i="10"/>
  <c r="E375" i="10"/>
  <c r="F375" i="10"/>
  <c r="G375" i="10" s="1"/>
  <c r="C375" i="10"/>
  <c r="AN374" i="10"/>
  <c r="AM374" i="10"/>
  <c r="AQ374" i="10" s="1"/>
  <c r="U374" i="10"/>
  <c r="S374" i="10"/>
  <c r="T374" i="10" s="1"/>
  <c r="H374" i="10"/>
  <c r="L374" i="10" s="1"/>
  <c r="M374" i="10" s="1"/>
  <c r="E374" i="10"/>
  <c r="F374" i="10" s="1"/>
  <c r="G374" i="10" s="1"/>
  <c r="C374" i="10"/>
  <c r="AN373" i="10"/>
  <c r="AM373" i="10"/>
  <c r="AQ373" i="10" s="1"/>
  <c r="U373" i="10"/>
  <c r="S373" i="10"/>
  <c r="T373" i="10" s="1"/>
  <c r="H373" i="10"/>
  <c r="E373" i="10"/>
  <c r="F373" i="10" s="1"/>
  <c r="G373" i="10" s="1"/>
  <c r="C373" i="10"/>
  <c r="AN372" i="10"/>
  <c r="AM372" i="10"/>
  <c r="U372" i="10"/>
  <c r="S372" i="10"/>
  <c r="T372" i="10" s="1"/>
  <c r="H372" i="10"/>
  <c r="E372" i="10"/>
  <c r="F372" i="10" s="1"/>
  <c r="G372" i="10" s="1"/>
  <c r="C372" i="10"/>
  <c r="AN371" i="10"/>
  <c r="AM371" i="10"/>
  <c r="U371" i="10"/>
  <c r="X371" i="10" s="1"/>
  <c r="Y371" i="10" s="1"/>
  <c r="Z371" i="10" s="1"/>
  <c r="T371" i="10"/>
  <c r="S371" i="10"/>
  <c r="H371" i="10"/>
  <c r="E371" i="10"/>
  <c r="F371" i="10" s="1"/>
  <c r="G371" i="10" s="1"/>
  <c r="C371" i="10"/>
  <c r="AN370" i="10"/>
  <c r="AM370" i="10"/>
  <c r="AQ370" i="10" s="1"/>
  <c r="U370" i="10"/>
  <c r="S370" i="10"/>
  <c r="T370" i="10" s="1"/>
  <c r="H370" i="10"/>
  <c r="E370" i="10"/>
  <c r="F370" i="10" s="1"/>
  <c r="G370" i="10" s="1"/>
  <c r="C370" i="10"/>
  <c r="AN368" i="10"/>
  <c r="AM368" i="10"/>
  <c r="U368" i="10"/>
  <c r="X368" i="10" s="1"/>
  <c r="S368" i="10"/>
  <c r="T368" i="10" s="1"/>
  <c r="H368" i="10"/>
  <c r="L368" i="10" s="1"/>
  <c r="E368" i="10"/>
  <c r="F368" i="10" s="1"/>
  <c r="G368" i="10" s="1"/>
  <c r="C368" i="10"/>
  <c r="AN367" i="10"/>
  <c r="AM367" i="10"/>
  <c r="AQ367" i="10" s="1"/>
  <c r="U367" i="10"/>
  <c r="S367" i="10"/>
  <c r="T367" i="10" s="1"/>
  <c r="H367" i="10"/>
  <c r="E367" i="10"/>
  <c r="F367" i="10" s="1"/>
  <c r="G367" i="10" s="1"/>
  <c r="C367" i="10"/>
  <c r="AN365" i="10"/>
  <c r="AM365" i="10"/>
  <c r="U365" i="10"/>
  <c r="V365" i="10" s="1"/>
  <c r="W365" i="10" s="1"/>
  <c r="S365" i="10"/>
  <c r="T365" i="10" s="1"/>
  <c r="H365" i="10"/>
  <c r="E365" i="10"/>
  <c r="F365" i="10" s="1"/>
  <c r="G365" i="10" s="1"/>
  <c r="C365" i="10"/>
  <c r="AN364" i="10"/>
  <c r="AM364" i="10"/>
  <c r="U364" i="10"/>
  <c r="S364" i="10"/>
  <c r="T364" i="10" s="1"/>
  <c r="H364" i="10"/>
  <c r="E364" i="10"/>
  <c r="F364" i="10" s="1"/>
  <c r="G364" i="10" s="1"/>
  <c r="C364" i="10"/>
  <c r="AN363" i="10"/>
  <c r="AM363" i="10"/>
  <c r="U363" i="10"/>
  <c r="S363" i="10"/>
  <c r="T363" i="10" s="1"/>
  <c r="H363" i="10"/>
  <c r="L363" i="10" s="1"/>
  <c r="E363" i="10"/>
  <c r="F363" i="10" s="1"/>
  <c r="G363" i="10" s="1"/>
  <c r="C363" i="10"/>
  <c r="AN362" i="10"/>
  <c r="AM362" i="10"/>
  <c r="AQ362" i="10" s="1"/>
  <c r="U362" i="10"/>
  <c r="S362" i="10"/>
  <c r="T362" i="10" s="1"/>
  <c r="H362" i="10"/>
  <c r="L362" i="10" s="1"/>
  <c r="E362" i="10"/>
  <c r="F362" i="10" s="1"/>
  <c r="G362" i="10" s="1"/>
  <c r="C362" i="10"/>
  <c r="AN361" i="10"/>
  <c r="AM361" i="10"/>
  <c r="U361" i="10"/>
  <c r="V361" i="10" s="1"/>
  <c r="W361" i="10" s="1"/>
  <c r="S361" i="10"/>
  <c r="T361" i="10" s="1"/>
  <c r="H361" i="10"/>
  <c r="E361" i="10"/>
  <c r="F361" i="10" s="1"/>
  <c r="G361" i="10" s="1"/>
  <c r="C361" i="10"/>
  <c r="AN360" i="10"/>
  <c r="AM360" i="10"/>
  <c r="U360" i="10"/>
  <c r="S360" i="10"/>
  <c r="T360" i="10" s="1"/>
  <c r="H360" i="10"/>
  <c r="E360" i="10"/>
  <c r="F360" i="10" s="1"/>
  <c r="G360" i="10" s="1"/>
  <c r="C360" i="10"/>
  <c r="AN359" i="10"/>
  <c r="AM359" i="10"/>
  <c r="U359" i="10"/>
  <c r="S359" i="10"/>
  <c r="T359" i="10" s="1"/>
  <c r="H359" i="10"/>
  <c r="I359" i="10" s="1"/>
  <c r="F359" i="10"/>
  <c r="G359" i="10" s="1"/>
  <c r="C359" i="10"/>
  <c r="AN358" i="10"/>
  <c r="AM358" i="10"/>
  <c r="AQ358" i="10" s="1"/>
  <c r="U358" i="10"/>
  <c r="X358" i="10" s="1"/>
  <c r="S358" i="10"/>
  <c r="T358" i="10" s="1"/>
  <c r="H358" i="10"/>
  <c r="I358" i="10" s="1"/>
  <c r="E358" i="10"/>
  <c r="F358" i="10" s="1"/>
  <c r="G358" i="10" s="1"/>
  <c r="C358" i="10"/>
  <c r="AN353" i="10"/>
  <c r="AM353" i="10"/>
  <c r="AQ353" i="10" s="1"/>
  <c r="U353" i="10"/>
  <c r="X353" i="10" s="1"/>
  <c r="S353" i="10"/>
  <c r="T353" i="10" s="1"/>
  <c r="H353" i="10"/>
  <c r="E353" i="10"/>
  <c r="F353" i="10" s="1"/>
  <c r="G353" i="10" s="1"/>
  <c r="C353" i="10"/>
  <c r="AN352" i="10"/>
  <c r="AM352" i="10"/>
  <c r="AQ352" i="10" s="1"/>
  <c r="AS352" i="10" s="1"/>
  <c r="U352" i="10"/>
  <c r="S352" i="10"/>
  <c r="T352" i="10" s="1"/>
  <c r="H352" i="10"/>
  <c r="E352" i="10"/>
  <c r="F352" i="10"/>
  <c r="G352" i="10" s="1"/>
  <c r="C352" i="10"/>
  <c r="AN351" i="10"/>
  <c r="AM351" i="10"/>
  <c r="U351" i="10"/>
  <c r="S351" i="10"/>
  <c r="T351" i="10" s="1"/>
  <c r="I351" i="10"/>
  <c r="J351" i="10" s="1"/>
  <c r="H351" i="10"/>
  <c r="E351" i="10"/>
  <c r="F351" i="10" s="1"/>
  <c r="G351" i="10" s="1"/>
  <c r="C351" i="10"/>
  <c r="AN350" i="10"/>
  <c r="AM350" i="10"/>
  <c r="AQ350" i="10" s="1"/>
  <c r="U350" i="10"/>
  <c r="S350" i="10"/>
  <c r="T350" i="10" s="1"/>
  <c r="H350" i="10"/>
  <c r="E350" i="10"/>
  <c r="F350" i="10" s="1"/>
  <c r="G350" i="10" s="1"/>
  <c r="C350" i="10"/>
  <c r="AN349" i="10"/>
  <c r="AM349" i="10"/>
  <c r="AQ349" i="10" s="1"/>
  <c r="AS349" i="10" s="1"/>
  <c r="U349" i="10"/>
  <c r="S349" i="10"/>
  <c r="T349" i="10" s="1"/>
  <c r="H349" i="10"/>
  <c r="E349" i="10"/>
  <c r="F349" i="10" s="1"/>
  <c r="G349" i="10" s="1"/>
  <c r="C349" i="10"/>
  <c r="AN342" i="10"/>
  <c r="AM342" i="10"/>
  <c r="AS342" i="10" s="1"/>
  <c r="U342" i="10"/>
  <c r="X342" i="10" s="1"/>
  <c r="S342" i="10"/>
  <c r="T342" i="10" s="1"/>
  <c r="H342" i="10"/>
  <c r="L342" i="10" s="1"/>
  <c r="M342" i="10" s="1"/>
  <c r="N342" i="10" s="1"/>
  <c r="F342" i="10"/>
  <c r="G342" i="10" s="1"/>
  <c r="C342" i="10"/>
  <c r="AN341" i="10"/>
  <c r="AM341" i="10"/>
  <c r="U341" i="10"/>
  <c r="S341" i="10"/>
  <c r="T341" i="10" s="1"/>
  <c r="H341" i="10"/>
  <c r="L341" i="10" s="1"/>
  <c r="O341" i="10" s="1"/>
  <c r="P341" i="10" s="1"/>
  <c r="Q341" i="10" s="1"/>
  <c r="E341" i="10"/>
  <c r="F341" i="10" s="1"/>
  <c r="G341" i="10" s="1"/>
  <c r="C341" i="10"/>
  <c r="AN340" i="10"/>
  <c r="AM340" i="10"/>
  <c r="U340" i="10"/>
  <c r="S340" i="10"/>
  <c r="T340" i="10" s="1"/>
  <c r="H340" i="10"/>
  <c r="E340" i="10"/>
  <c r="F340" i="10" s="1"/>
  <c r="G340" i="10" s="1"/>
  <c r="C340" i="10"/>
  <c r="AN339" i="10"/>
  <c r="AM339" i="10"/>
  <c r="AA339" i="10"/>
  <c r="AB339" i="10" s="1"/>
  <c r="AC339" i="10" s="1"/>
  <c r="Y339" i="10"/>
  <c r="Z339" i="10" s="1"/>
  <c r="U339" i="10"/>
  <c r="V339" i="10" s="1"/>
  <c r="S339" i="10"/>
  <c r="T339" i="10" s="1"/>
  <c r="H339" i="10"/>
  <c r="E339" i="10"/>
  <c r="F339" i="10" s="1"/>
  <c r="G339" i="10" s="1"/>
  <c r="C339" i="10"/>
  <c r="AN338" i="10"/>
  <c r="AM338" i="10"/>
  <c r="AS338" i="10" s="1"/>
  <c r="AA338" i="10"/>
  <c r="Y338" i="10"/>
  <c r="Z338" i="10" s="1"/>
  <c r="U338" i="10"/>
  <c r="V338" i="10" s="1"/>
  <c r="S338" i="10"/>
  <c r="T338" i="10" s="1"/>
  <c r="H338" i="10"/>
  <c r="L338" i="10" s="1"/>
  <c r="M338" i="10" s="1"/>
  <c r="N338" i="10" s="1"/>
  <c r="E338" i="10"/>
  <c r="F338" i="10" s="1"/>
  <c r="G338" i="10" s="1"/>
  <c r="C338" i="10"/>
  <c r="AN337" i="10"/>
  <c r="AM337" i="10"/>
  <c r="AS337" i="10" s="1"/>
  <c r="AA337" i="10"/>
  <c r="Y337" i="10"/>
  <c r="Z337" i="10" s="1"/>
  <c r="U337" i="10"/>
  <c r="S337" i="10"/>
  <c r="T337" i="10" s="1"/>
  <c r="H337" i="10"/>
  <c r="L337" i="10" s="1"/>
  <c r="M337" i="10" s="1"/>
  <c r="E337" i="10"/>
  <c r="F337" i="10" s="1"/>
  <c r="G337" i="10" s="1"/>
  <c r="C337" i="10"/>
  <c r="AN330" i="10"/>
  <c r="AM330" i="10"/>
  <c r="U330" i="10"/>
  <c r="S330" i="10"/>
  <c r="T330" i="10" s="1"/>
  <c r="H330" i="10"/>
  <c r="E330" i="10"/>
  <c r="F330" i="10" s="1"/>
  <c r="G330" i="10" s="1"/>
  <c r="C330" i="10"/>
  <c r="AN327" i="10"/>
  <c r="AM327" i="10"/>
  <c r="U327" i="10"/>
  <c r="S327" i="10"/>
  <c r="T327" i="10" s="1"/>
  <c r="H327" i="10"/>
  <c r="L327" i="10" s="1"/>
  <c r="E327" i="10"/>
  <c r="F327" i="10" s="1"/>
  <c r="G327" i="10" s="1"/>
  <c r="C327" i="10"/>
  <c r="AN325" i="10"/>
  <c r="AM325" i="10"/>
  <c r="U325" i="10"/>
  <c r="S325" i="10"/>
  <c r="T325" i="10" s="1"/>
  <c r="H325" i="10"/>
  <c r="E325" i="10"/>
  <c r="F325" i="10" s="1"/>
  <c r="G325" i="10" s="1"/>
  <c r="C325" i="10"/>
  <c r="AN323" i="10"/>
  <c r="AM323" i="10"/>
  <c r="U323" i="10"/>
  <c r="X323" i="10" s="1"/>
  <c r="S323" i="10"/>
  <c r="T323" i="10" s="1"/>
  <c r="H323" i="10"/>
  <c r="I323" i="10" s="1"/>
  <c r="K323" i="10" s="1"/>
  <c r="F323" i="10"/>
  <c r="G323" i="10" s="1"/>
  <c r="C323" i="10"/>
  <c r="AN322" i="10"/>
  <c r="AM322" i="10"/>
  <c r="U322" i="10"/>
  <c r="X322" i="10" s="1"/>
  <c r="Y322" i="10" s="1"/>
  <c r="Z322" i="10" s="1"/>
  <c r="S322" i="10"/>
  <c r="T322" i="10" s="1"/>
  <c r="H322" i="10"/>
  <c r="E322" i="10"/>
  <c r="F322" i="10" s="1"/>
  <c r="G322" i="10" s="1"/>
  <c r="C322" i="10"/>
  <c r="AN319" i="10"/>
  <c r="AM319" i="10"/>
  <c r="U319" i="10"/>
  <c r="V319" i="10" s="1"/>
  <c r="W319" i="10" s="1"/>
  <c r="S319" i="10"/>
  <c r="T319" i="10" s="1"/>
  <c r="H319" i="10"/>
  <c r="F319" i="10"/>
  <c r="G319" i="10" s="1"/>
  <c r="C319" i="10"/>
  <c r="AN318" i="10"/>
  <c r="AM318" i="10"/>
  <c r="U318" i="10"/>
  <c r="X318" i="10" s="1"/>
  <c r="Y318" i="10" s="1"/>
  <c r="Z318" i="10" s="1"/>
  <c r="S318" i="10"/>
  <c r="T318" i="10" s="1"/>
  <c r="H318" i="10"/>
  <c r="F318" i="10"/>
  <c r="G318" i="10" s="1"/>
  <c r="C318" i="10"/>
  <c r="AN317" i="10"/>
  <c r="AM317" i="10"/>
  <c r="U317" i="10"/>
  <c r="S317" i="10"/>
  <c r="T317" i="10" s="1"/>
  <c r="H317" i="10"/>
  <c r="E317" i="10"/>
  <c r="F317" i="10" s="1"/>
  <c r="G317" i="10" s="1"/>
  <c r="C317" i="10"/>
  <c r="AN314" i="10"/>
  <c r="AM314" i="10"/>
  <c r="U314" i="10"/>
  <c r="X314" i="10" s="1"/>
  <c r="S314" i="10"/>
  <c r="T314" i="10" s="1"/>
  <c r="H314" i="10"/>
  <c r="E314" i="10"/>
  <c r="F314" i="10" s="1"/>
  <c r="G314" i="10" s="1"/>
  <c r="C314" i="10"/>
  <c r="AN313" i="10"/>
  <c r="AM313" i="10"/>
  <c r="U313" i="10"/>
  <c r="S313" i="10"/>
  <c r="T313" i="10" s="1"/>
  <c r="H313" i="10"/>
  <c r="E313" i="10"/>
  <c r="F313" i="10" s="1"/>
  <c r="G313" i="10" s="1"/>
  <c r="C313" i="10"/>
  <c r="AN312" i="10"/>
  <c r="AM312" i="10"/>
  <c r="U312" i="10"/>
  <c r="S312" i="10"/>
  <c r="T312" i="10" s="1"/>
  <c r="H312" i="10"/>
  <c r="E312" i="10"/>
  <c r="F312" i="10" s="1"/>
  <c r="G312" i="10" s="1"/>
  <c r="C312" i="10"/>
  <c r="AN309" i="10"/>
  <c r="AM309" i="10"/>
  <c r="U309" i="10"/>
  <c r="X309" i="10" s="1"/>
  <c r="AA309" i="10" s="1"/>
  <c r="S309" i="10"/>
  <c r="T309" i="10" s="1"/>
  <c r="H309" i="10"/>
  <c r="E309" i="10"/>
  <c r="F309" i="10" s="1"/>
  <c r="G309" i="10" s="1"/>
  <c r="C309" i="10"/>
  <c r="AN308" i="10"/>
  <c r="AM308" i="10"/>
  <c r="U308" i="10"/>
  <c r="X308" i="10" s="1"/>
  <c r="S308" i="10"/>
  <c r="H308" i="10"/>
  <c r="I308" i="10" s="1"/>
  <c r="E308" i="10"/>
  <c r="F308" i="10" s="1"/>
  <c r="G308" i="10" s="1"/>
  <c r="C308" i="10"/>
  <c r="AN305" i="10"/>
  <c r="AM305" i="10"/>
  <c r="U305" i="10"/>
  <c r="S305" i="10"/>
  <c r="T305" i="10" s="1"/>
  <c r="H305" i="10"/>
  <c r="E305" i="10"/>
  <c r="F305" i="10" s="1"/>
  <c r="G305" i="10" s="1"/>
  <c r="C305" i="10"/>
  <c r="AN304" i="10"/>
  <c r="AM304" i="10"/>
  <c r="U304" i="10"/>
  <c r="V304" i="10" s="1"/>
  <c r="W304" i="10" s="1"/>
  <c r="S304" i="10"/>
  <c r="T304" i="10" s="1"/>
  <c r="H304" i="10"/>
  <c r="I304" i="10" s="1"/>
  <c r="E304" i="10"/>
  <c r="F304" i="10" s="1"/>
  <c r="G304" i="10" s="1"/>
  <c r="C304" i="10"/>
  <c r="AN303" i="10"/>
  <c r="AM303" i="10"/>
  <c r="AS303" i="10" s="1"/>
  <c r="U303" i="10"/>
  <c r="S303" i="10"/>
  <c r="H303" i="10"/>
  <c r="L303" i="10" s="1"/>
  <c r="E303" i="10"/>
  <c r="F303" i="10" s="1"/>
  <c r="G303" i="10" s="1"/>
  <c r="C303" i="10"/>
  <c r="AN300" i="10"/>
  <c r="AM300" i="10"/>
  <c r="AS300" i="10"/>
  <c r="U300" i="10"/>
  <c r="V300" i="10" s="1"/>
  <c r="S300" i="10"/>
  <c r="T300" i="10" s="1"/>
  <c r="H300" i="10"/>
  <c r="L300" i="10" s="1"/>
  <c r="E300" i="10"/>
  <c r="F300" i="10" s="1"/>
  <c r="G300" i="10" s="1"/>
  <c r="C300" i="10"/>
  <c r="AN299" i="10"/>
  <c r="AM299" i="10"/>
  <c r="U299" i="10"/>
  <c r="S299" i="10"/>
  <c r="T299" i="10" s="1"/>
  <c r="H299" i="10"/>
  <c r="L299" i="10" s="1"/>
  <c r="E299" i="10"/>
  <c r="F299" i="10" s="1"/>
  <c r="G299" i="10" s="1"/>
  <c r="C299" i="10"/>
  <c r="AN298" i="10"/>
  <c r="AM298" i="10"/>
  <c r="AS298" i="10" s="1"/>
  <c r="U298" i="10"/>
  <c r="V298" i="10" s="1"/>
  <c r="S298" i="10"/>
  <c r="T298" i="10" s="1"/>
  <c r="H298" i="10"/>
  <c r="E298" i="10"/>
  <c r="F298" i="10" s="1"/>
  <c r="G298" i="10" s="1"/>
  <c r="C298" i="10"/>
  <c r="AN295" i="10"/>
  <c r="AM295" i="10"/>
  <c r="U295" i="10"/>
  <c r="X295" i="10" s="1"/>
  <c r="AA295" i="10" s="1"/>
  <c r="AD295" i="10" s="1"/>
  <c r="S295" i="10"/>
  <c r="T295" i="10" s="1"/>
  <c r="H295" i="10"/>
  <c r="L295" i="10" s="1"/>
  <c r="M295" i="10" s="1"/>
  <c r="N295" i="10" s="1"/>
  <c r="F295" i="10"/>
  <c r="G295" i="10" s="1"/>
  <c r="C295" i="10"/>
  <c r="AN294" i="10"/>
  <c r="AM294" i="10"/>
  <c r="AO294" i="10" s="1"/>
  <c r="U294" i="10"/>
  <c r="X294" i="10" s="1"/>
  <c r="S294" i="10"/>
  <c r="T294" i="10" s="1"/>
  <c r="H294" i="10"/>
  <c r="L294" i="10" s="1"/>
  <c r="F294" i="10"/>
  <c r="G294" i="10" s="1"/>
  <c r="E294" i="10"/>
  <c r="C294" i="10"/>
  <c r="AN293" i="10"/>
  <c r="AM293" i="10"/>
  <c r="U293" i="10"/>
  <c r="S293" i="10"/>
  <c r="T293" i="10" s="1"/>
  <c r="H293" i="10"/>
  <c r="F293" i="10"/>
  <c r="G293" i="10" s="1"/>
  <c r="C293" i="10"/>
  <c r="AN292" i="10"/>
  <c r="AM292" i="10"/>
  <c r="U292" i="10"/>
  <c r="V292" i="10" s="1"/>
  <c r="W292" i="10" s="1"/>
  <c r="S292" i="10"/>
  <c r="H292" i="10"/>
  <c r="E292" i="10"/>
  <c r="F292" i="10" s="1"/>
  <c r="G292" i="10" s="1"/>
  <c r="C292" i="10"/>
  <c r="AN291" i="10"/>
  <c r="AM291" i="10"/>
  <c r="AS291" i="10" s="1"/>
  <c r="U291" i="10"/>
  <c r="V291" i="10" s="1"/>
  <c r="W291" i="10" s="1"/>
  <c r="S291" i="10"/>
  <c r="H291" i="10"/>
  <c r="L291" i="10" s="1"/>
  <c r="E291" i="10"/>
  <c r="F291" i="10" s="1"/>
  <c r="G291" i="10" s="1"/>
  <c r="C291" i="10"/>
  <c r="AN288" i="10"/>
  <c r="AM288" i="10"/>
  <c r="U288" i="10"/>
  <c r="V288" i="10" s="1"/>
  <c r="S288" i="10"/>
  <c r="T288" i="10" s="1"/>
  <c r="H288" i="10"/>
  <c r="E288" i="10"/>
  <c r="F288" i="10" s="1"/>
  <c r="G288" i="10" s="1"/>
  <c r="C288" i="10"/>
  <c r="AN287" i="10"/>
  <c r="AM287" i="10"/>
  <c r="U287" i="10"/>
  <c r="X287" i="10" s="1"/>
  <c r="Y287" i="10" s="1"/>
  <c r="Z287" i="10" s="1"/>
  <c r="S287" i="10"/>
  <c r="T287" i="10" s="1"/>
  <c r="H287" i="10"/>
  <c r="I287" i="10" s="1"/>
  <c r="E287" i="10"/>
  <c r="F287" i="10" s="1"/>
  <c r="G287" i="10" s="1"/>
  <c r="C287" i="10"/>
  <c r="AN281" i="10"/>
  <c r="AM281" i="10"/>
  <c r="U281" i="10"/>
  <c r="X281" i="10" s="1"/>
  <c r="S281" i="10"/>
  <c r="T281" i="10" s="1"/>
  <c r="H281" i="10"/>
  <c r="E281" i="10"/>
  <c r="F281" i="10" s="1"/>
  <c r="G281" i="10" s="1"/>
  <c r="AM277" i="10"/>
  <c r="U277" i="10"/>
  <c r="W277" i="10" s="1"/>
  <c r="AM276" i="10"/>
  <c r="U276" i="10"/>
  <c r="AM275" i="10"/>
  <c r="U275" i="10"/>
  <c r="AM274" i="10"/>
  <c r="U274" i="10"/>
  <c r="W274" i="10" s="1"/>
  <c r="AM273" i="10"/>
  <c r="U273" i="10"/>
  <c r="W273" i="10" s="1"/>
  <c r="AM272" i="10"/>
  <c r="U272" i="10"/>
  <c r="L272" i="10"/>
  <c r="J272" i="10"/>
  <c r="K272" i="10" s="1"/>
  <c r="F272" i="10"/>
  <c r="G272" i="10" s="1"/>
  <c r="C272" i="10"/>
  <c r="AM271" i="10"/>
  <c r="U271" i="10"/>
  <c r="X271" i="10" s="1"/>
  <c r="Z271" i="10" s="1"/>
  <c r="L271" i="10"/>
  <c r="J271" i="10"/>
  <c r="K271" i="10" s="1"/>
  <c r="F271" i="10"/>
  <c r="G271" i="10" s="1"/>
  <c r="C271" i="10"/>
  <c r="AM270" i="10"/>
  <c r="U270" i="10"/>
  <c r="W270" i="10" s="1"/>
  <c r="T270" i="10"/>
  <c r="L270" i="10"/>
  <c r="J270" i="10"/>
  <c r="K270" i="10" s="1"/>
  <c r="F270" i="10"/>
  <c r="G270" i="10" s="1"/>
  <c r="C270" i="10"/>
  <c r="AM269" i="10"/>
  <c r="U269" i="10"/>
  <c r="T269" i="10"/>
  <c r="L269" i="10"/>
  <c r="N269" i="10" s="1"/>
  <c r="J269" i="10"/>
  <c r="K269" i="10" s="1"/>
  <c r="F269" i="10"/>
  <c r="G269" i="10" s="1"/>
  <c r="C269" i="10"/>
  <c r="AF268" i="10"/>
  <c r="AC268" i="10"/>
  <c r="U268" i="10"/>
  <c r="W268" i="10" s="1"/>
  <c r="T268" i="10"/>
  <c r="L268" i="10"/>
  <c r="N268" i="10" s="1"/>
  <c r="J268" i="10"/>
  <c r="K268" i="10" s="1"/>
  <c r="F268" i="10"/>
  <c r="G268" i="10" s="1"/>
  <c r="C268" i="10"/>
  <c r="W267" i="10"/>
  <c r="L267" i="10"/>
  <c r="O267" i="10" s="1"/>
  <c r="J267" i="10"/>
  <c r="K267" i="10" s="1"/>
  <c r="F267" i="10"/>
  <c r="G267" i="10" s="1"/>
  <c r="C267" i="10"/>
  <c r="AN260" i="10"/>
  <c r="AM260" i="10"/>
  <c r="AQ260" i="10" s="1"/>
  <c r="U260" i="10"/>
  <c r="V260" i="10" s="1"/>
  <c r="S260" i="10"/>
  <c r="T260" i="10" s="1"/>
  <c r="H260" i="10"/>
  <c r="E260" i="10"/>
  <c r="F260" i="10" s="1"/>
  <c r="G260" i="10" s="1"/>
  <c r="C260" i="10"/>
  <c r="AN259" i="10"/>
  <c r="AM259" i="10"/>
  <c r="U259" i="10"/>
  <c r="S259" i="10"/>
  <c r="T259" i="10" s="1"/>
  <c r="H259" i="10"/>
  <c r="L259" i="10" s="1"/>
  <c r="E259" i="10"/>
  <c r="F259" i="10" s="1"/>
  <c r="G259" i="10" s="1"/>
  <c r="C259" i="10"/>
  <c r="AN250" i="10"/>
  <c r="AM250" i="10"/>
  <c r="U250" i="10"/>
  <c r="V250" i="10"/>
  <c r="S250" i="10"/>
  <c r="T250" i="10" s="1"/>
  <c r="H250" i="10"/>
  <c r="L250" i="10" s="1"/>
  <c r="M250" i="10" s="1"/>
  <c r="N250" i="10" s="1"/>
  <c r="E250" i="10"/>
  <c r="F250" i="10" s="1"/>
  <c r="G250" i="10" s="1"/>
  <c r="C250" i="10"/>
  <c r="AN245" i="10"/>
  <c r="AM245" i="10"/>
  <c r="U245" i="10"/>
  <c r="X245" i="10" s="1"/>
  <c r="AA245" i="10" s="1"/>
  <c r="S245" i="10"/>
  <c r="T245" i="10" s="1"/>
  <c r="H245" i="10"/>
  <c r="I245" i="10" s="1"/>
  <c r="J245" i="10" s="1"/>
  <c r="K245" i="10" s="1"/>
  <c r="E245" i="10"/>
  <c r="F245" i="10" s="1"/>
  <c r="G245" i="10" s="1"/>
  <c r="C245" i="10"/>
  <c r="AN242" i="10"/>
  <c r="AM242" i="10"/>
  <c r="U242" i="10"/>
  <c r="S242" i="10"/>
  <c r="T242" i="10" s="1"/>
  <c r="H242" i="10"/>
  <c r="L242" i="10" s="1"/>
  <c r="O242" i="10" s="1"/>
  <c r="P242" i="10" s="1"/>
  <c r="Q242" i="10" s="1"/>
  <c r="E242" i="10"/>
  <c r="F242" i="10" s="1"/>
  <c r="G242" i="10" s="1"/>
  <c r="C242" i="10"/>
  <c r="AN238" i="10"/>
  <c r="AM238" i="10"/>
  <c r="AS238" i="10" s="1"/>
  <c r="U238" i="10"/>
  <c r="V238" i="10" s="1"/>
  <c r="S238" i="10"/>
  <c r="T238" i="10" s="1"/>
  <c r="H238" i="10"/>
  <c r="L238" i="10" s="1"/>
  <c r="M238" i="10" s="1"/>
  <c r="E238" i="10"/>
  <c r="F238" i="10" s="1"/>
  <c r="G238" i="10" s="1"/>
  <c r="C238" i="10"/>
  <c r="AN235" i="10"/>
  <c r="AM235" i="10"/>
  <c r="U235" i="10"/>
  <c r="S235" i="10"/>
  <c r="T235" i="10" s="1"/>
  <c r="H235" i="10"/>
  <c r="I235" i="10" s="1"/>
  <c r="E235" i="10"/>
  <c r="F235" i="10" s="1"/>
  <c r="G235" i="10" s="1"/>
  <c r="C235" i="10"/>
  <c r="AN231" i="10"/>
  <c r="AM231" i="10"/>
  <c r="U231" i="10"/>
  <c r="S231" i="10"/>
  <c r="T231" i="10" s="1"/>
  <c r="H231" i="10"/>
  <c r="L231" i="10" s="1"/>
  <c r="O231" i="10" s="1"/>
  <c r="E231" i="10"/>
  <c r="F231" i="10" s="1"/>
  <c r="G231" i="10" s="1"/>
  <c r="C231" i="10"/>
  <c r="AN230" i="10"/>
  <c r="AM230" i="10"/>
  <c r="U230" i="10"/>
  <c r="X230" i="10" s="1"/>
  <c r="AA230" i="10" s="1"/>
  <c r="AD230" i="10" s="1"/>
  <c r="S230" i="10"/>
  <c r="T230" i="10" s="1"/>
  <c r="H230" i="10"/>
  <c r="E230" i="10"/>
  <c r="F230" i="10" s="1"/>
  <c r="G230" i="10" s="1"/>
  <c r="C230" i="10"/>
  <c r="AN228" i="10"/>
  <c r="AM228" i="10"/>
  <c r="U228" i="10"/>
  <c r="S228" i="10"/>
  <c r="T228" i="10" s="1"/>
  <c r="H228" i="10"/>
  <c r="L228" i="10" s="1"/>
  <c r="O228" i="10" s="1"/>
  <c r="P228" i="10" s="1"/>
  <c r="Q228" i="10" s="1"/>
  <c r="E228" i="10"/>
  <c r="F228" i="10"/>
  <c r="G228" i="10" s="1"/>
  <c r="C228" i="10"/>
  <c r="AN225" i="10"/>
  <c r="AM225" i="10"/>
  <c r="U225" i="10"/>
  <c r="X225" i="10" s="1"/>
  <c r="AA225" i="10" s="1"/>
  <c r="AD225" i="10" s="1"/>
  <c r="S225" i="10"/>
  <c r="T225" i="10" s="1"/>
  <c r="H225" i="10"/>
  <c r="E225" i="10"/>
  <c r="F225" i="10" s="1"/>
  <c r="G225" i="10" s="1"/>
  <c r="C225" i="10"/>
  <c r="AN224" i="10"/>
  <c r="AM224" i="10"/>
  <c r="U224" i="10"/>
  <c r="V224" i="10" s="1"/>
  <c r="S224" i="10"/>
  <c r="T224" i="10" s="1"/>
  <c r="H224" i="10"/>
  <c r="L224" i="10" s="1"/>
  <c r="M224" i="10" s="1"/>
  <c r="N224" i="10" s="1"/>
  <c r="E224" i="10"/>
  <c r="F224" i="10" s="1"/>
  <c r="G224" i="10" s="1"/>
  <c r="C224" i="10"/>
  <c r="AN223" i="10"/>
  <c r="AM223" i="10"/>
  <c r="U223" i="10"/>
  <c r="S223" i="10"/>
  <c r="T223" i="10" s="1"/>
  <c r="H223" i="10"/>
  <c r="L223" i="10" s="1"/>
  <c r="E223" i="10"/>
  <c r="F223" i="10" s="1"/>
  <c r="G223" i="10" s="1"/>
  <c r="C223" i="10"/>
  <c r="AN220" i="10"/>
  <c r="AM220" i="10"/>
  <c r="U220" i="10"/>
  <c r="S220" i="10"/>
  <c r="T220" i="10" s="1"/>
  <c r="H220" i="10"/>
  <c r="E220" i="10"/>
  <c r="F220" i="10" s="1"/>
  <c r="G220" i="10" s="1"/>
  <c r="C220" i="10"/>
  <c r="AN219" i="10"/>
  <c r="AM219" i="10"/>
  <c r="AS219" i="10" s="1"/>
  <c r="U219" i="10"/>
  <c r="V219" i="10" s="1"/>
  <c r="W219" i="10" s="1"/>
  <c r="S219" i="10"/>
  <c r="T219" i="10" s="1"/>
  <c r="H219" i="10"/>
  <c r="E219" i="10"/>
  <c r="F219" i="10" s="1"/>
  <c r="G219" i="10" s="1"/>
  <c r="C219" i="10"/>
  <c r="AN216" i="10"/>
  <c r="AM216" i="10"/>
  <c r="U216" i="10"/>
  <c r="S216" i="10"/>
  <c r="T216" i="10" s="1"/>
  <c r="H216" i="10"/>
  <c r="E216" i="10"/>
  <c r="F216" i="10" s="1"/>
  <c r="G216" i="10" s="1"/>
  <c r="C216" i="10"/>
  <c r="AN215" i="10"/>
  <c r="AM215" i="10"/>
  <c r="U215" i="10"/>
  <c r="S215" i="10"/>
  <c r="T215" i="10" s="1"/>
  <c r="H215" i="10"/>
  <c r="I215" i="10" s="1"/>
  <c r="J215" i="10" s="1"/>
  <c r="K215" i="10" s="1"/>
  <c r="E215" i="10"/>
  <c r="F215" i="10" s="1"/>
  <c r="G215" i="10" s="1"/>
  <c r="C215" i="10"/>
  <c r="AN214" i="10"/>
  <c r="AM214" i="10"/>
  <c r="AS214" i="10" s="1"/>
  <c r="U214" i="10"/>
  <c r="X214" i="10" s="1"/>
  <c r="S214" i="10"/>
  <c r="T214" i="10" s="1"/>
  <c r="H214" i="10"/>
  <c r="L214" i="10" s="1"/>
  <c r="E214" i="10"/>
  <c r="F214" i="10" s="1"/>
  <c r="G214" i="10" s="1"/>
  <c r="C214" i="10"/>
  <c r="AN212" i="10"/>
  <c r="AM212" i="10"/>
  <c r="U212" i="10"/>
  <c r="S212" i="10"/>
  <c r="T212" i="10" s="1"/>
  <c r="H212" i="10"/>
  <c r="I212" i="10" s="1"/>
  <c r="E212" i="10"/>
  <c r="F212" i="10" s="1"/>
  <c r="G212" i="10" s="1"/>
  <c r="C212" i="10"/>
  <c r="AN209" i="10"/>
  <c r="AO209" i="10" s="1"/>
  <c r="AM209" i="10"/>
  <c r="AS209" i="10" s="1"/>
  <c r="U209" i="10"/>
  <c r="X209" i="10" s="1"/>
  <c r="S209" i="10"/>
  <c r="T209" i="10" s="1"/>
  <c r="E209" i="10"/>
  <c r="F209" i="10" s="1"/>
  <c r="G209" i="10" s="1"/>
  <c r="H209" i="10" s="1"/>
  <c r="L209" i="10" s="1"/>
  <c r="C209" i="10"/>
  <c r="AN208" i="10"/>
  <c r="AM208" i="10"/>
  <c r="AS208" i="10" s="1"/>
  <c r="U208" i="10"/>
  <c r="X208" i="10" s="1"/>
  <c r="AA208" i="10" s="1"/>
  <c r="S208" i="10"/>
  <c r="T208" i="10" s="1"/>
  <c r="H208" i="10"/>
  <c r="E208" i="10"/>
  <c r="F208" i="10" s="1"/>
  <c r="G208" i="10" s="1"/>
  <c r="C208" i="10"/>
  <c r="AN205" i="10"/>
  <c r="AM205" i="10"/>
  <c r="U205" i="10"/>
  <c r="S205" i="10"/>
  <c r="T205" i="10" s="1"/>
  <c r="O205" i="10"/>
  <c r="P205" i="10" s="1"/>
  <c r="M205" i="10"/>
  <c r="N205" i="10" s="1"/>
  <c r="H205" i="10"/>
  <c r="E205" i="10"/>
  <c r="F205" i="10" s="1"/>
  <c r="G205" i="10" s="1"/>
  <c r="C205" i="10"/>
  <c r="AN204" i="10"/>
  <c r="AM204" i="10"/>
  <c r="U204" i="10"/>
  <c r="S204" i="10"/>
  <c r="T204" i="10" s="1"/>
  <c r="H204" i="10"/>
  <c r="E204" i="10"/>
  <c r="F204" i="10" s="1"/>
  <c r="G204" i="10" s="1"/>
  <c r="C204" i="10"/>
  <c r="AN203" i="10"/>
  <c r="AM203" i="10"/>
  <c r="U203" i="10"/>
  <c r="V203" i="10" s="1"/>
  <c r="W203" i="10" s="1"/>
  <c r="S203" i="10"/>
  <c r="T203" i="10" s="1"/>
  <c r="H203" i="10"/>
  <c r="I203" i="10" s="1"/>
  <c r="E203" i="10"/>
  <c r="F203" i="10" s="1"/>
  <c r="G203" i="10" s="1"/>
  <c r="C203" i="10"/>
  <c r="AN201" i="10"/>
  <c r="AO201" i="10" s="1"/>
  <c r="AM201" i="10"/>
  <c r="U201" i="10"/>
  <c r="X201" i="10" s="1"/>
  <c r="AA201" i="10" s="1"/>
  <c r="S201" i="10"/>
  <c r="T201" i="10" s="1"/>
  <c r="H201" i="10"/>
  <c r="E201" i="10"/>
  <c r="F201" i="10" s="1"/>
  <c r="G201" i="10" s="1"/>
  <c r="C201" i="10"/>
  <c r="AN198" i="10"/>
  <c r="AM198" i="10"/>
  <c r="U198" i="10"/>
  <c r="S198" i="10"/>
  <c r="T198" i="10" s="1"/>
  <c r="H198" i="10"/>
  <c r="I198" i="10" s="1"/>
  <c r="J198" i="10" s="1"/>
  <c r="K198" i="10" s="1"/>
  <c r="E198" i="10"/>
  <c r="F198" i="10" s="1"/>
  <c r="G198" i="10" s="1"/>
  <c r="C198" i="10"/>
  <c r="AN197" i="10"/>
  <c r="AM197" i="10"/>
  <c r="U197" i="10"/>
  <c r="S197" i="10"/>
  <c r="T197" i="10" s="1"/>
  <c r="H197" i="10"/>
  <c r="E197" i="10"/>
  <c r="F197" i="10" s="1"/>
  <c r="G197" i="10" s="1"/>
  <c r="C197" i="10"/>
  <c r="AN196" i="10"/>
  <c r="AM196" i="10"/>
  <c r="U196" i="10"/>
  <c r="V196" i="10" s="1"/>
  <c r="W196" i="10" s="1"/>
  <c r="S196" i="10"/>
  <c r="T196" i="10" s="1"/>
  <c r="H196" i="10"/>
  <c r="I196" i="10" s="1"/>
  <c r="E196" i="10"/>
  <c r="F196" i="10" s="1"/>
  <c r="G196" i="10" s="1"/>
  <c r="C196" i="10"/>
  <c r="AN191" i="10"/>
  <c r="AM191" i="10"/>
  <c r="AS191" i="10" s="1"/>
  <c r="U191" i="10"/>
  <c r="S191" i="10"/>
  <c r="T191" i="10" s="1"/>
  <c r="H191" i="10"/>
  <c r="L191" i="10" s="1"/>
  <c r="M191" i="10" s="1"/>
  <c r="N191" i="10" s="1"/>
  <c r="E191" i="10"/>
  <c r="F191" i="10" s="1"/>
  <c r="G191" i="10" s="1"/>
  <c r="C191" i="10"/>
  <c r="AM190" i="10"/>
  <c r="U190" i="10"/>
  <c r="X190" i="10" s="1"/>
  <c r="Y190" i="10" s="1"/>
  <c r="S190" i="10"/>
  <c r="T190" i="10" s="1"/>
  <c r="H190" i="10"/>
  <c r="L190" i="10" s="1"/>
  <c r="E190" i="10"/>
  <c r="F190" i="10" s="1"/>
  <c r="G190" i="10" s="1"/>
  <c r="C190" i="10"/>
  <c r="AN181" i="10"/>
  <c r="AM181" i="10"/>
  <c r="AQ181" i="10" s="1"/>
  <c r="X181" i="10"/>
  <c r="Y181" i="10" s="1"/>
  <c r="Z181" i="10" s="1"/>
  <c r="V181" i="10"/>
  <c r="W181" i="10" s="1"/>
  <c r="AN180" i="10"/>
  <c r="AM180" i="10"/>
  <c r="AQ180" i="10" s="1"/>
  <c r="AS180" i="10" s="1"/>
  <c r="X180" i="10"/>
  <c r="V180" i="10"/>
  <c r="W180" i="10" s="1"/>
  <c r="AN179" i="10"/>
  <c r="AM179" i="10"/>
  <c r="AQ179" i="10" s="1"/>
  <c r="X179" i="10"/>
  <c r="AA179" i="10" s="1"/>
  <c r="V179" i="10"/>
  <c r="W179" i="10" s="1"/>
  <c r="Q179" i="10"/>
  <c r="AN176" i="10"/>
  <c r="AM176" i="10"/>
  <c r="AQ176" i="10" s="1"/>
  <c r="AS176" i="10" s="1"/>
  <c r="U176" i="10"/>
  <c r="X176" i="10" s="1"/>
  <c r="S176" i="10"/>
  <c r="T176" i="10" s="1"/>
  <c r="H176" i="10"/>
  <c r="E176" i="10"/>
  <c r="F176" i="10" s="1"/>
  <c r="G176" i="10" s="1"/>
  <c r="AN175" i="10"/>
  <c r="AM175" i="10"/>
  <c r="AQ175" i="10" s="1"/>
  <c r="U175" i="10"/>
  <c r="V175" i="10"/>
  <c r="S175" i="10"/>
  <c r="T175" i="10" s="1"/>
  <c r="H175" i="10"/>
  <c r="L175" i="10" s="1"/>
  <c r="E175" i="10"/>
  <c r="F175" i="10" s="1"/>
  <c r="G175" i="10" s="1"/>
  <c r="AN174" i="10"/>
  <c r="AM174" i="10"/>
  <c r="AQ174" i="10" s="1"/>
  <c r="AS174" i="10" s="1"/>
  <c r="U174" i="10"/>
  <c r="V174" i="10" s="1"/>
  <c r="S174" i="10"/>
  <c r="T174" i="10" s="1"/>
  <c r="H174" i="10"/>
  <c r="L174" i="10" s="1"/>
  <c r="E174" i="10"/>
  <c r="F174" i="10" s="1"/>
  <c r="G174" i="10" s="1"/>
  <c r="C174" i="10"/>
  <c r="AN172" i="10"/>
  <c r="AM172" i="10"/>
  <c r="AQ172" i="10" s="1"/>
  <c r="AH172" i="10"/>
  <c r="U172" i="10"/>
  <c r="S172" i="10"/>
  <c r="T172" i="10" s="1"/>
  <c r="H172" i="10"/>
  <c r="I172" i="10" s="1"/>
  <c r="E172" i="10"/>
  <c r="F172" i="10" s="1"/>
  <c r="G172" i="10" s="1"/>
  <c r="C172" i="10"/>
  <c r="AN170" i="10"/>
  <c r="AM170" i="10"/>
  <c r="AQ170" i="10" s="1"/>
  <c r="AH170" i="10"/>
  <c r="AI170" i="10" s="1"/>
  <c r="U170" i="10"/>
  <c r="V170" i="10" s="1"/>
  <c r="W170" i="10" s="1"/>
  <c r="S170" i="10"/>
  <c r="T170" i="10" s="1"/>
  <c r="H170" i="10"/>
  <c r="E170" i="10"/>
  <c r="F170" i="10" s="1"/>
  <c r="G170" i="10" s="1"/>
  <c r="C170" i="10"/>
  <c r="AN169" i="10"/>
  <c r="AM169" i="10"/>
  <c r="AQ169" i="10" s="1"/>
  <c r="U169" i="10"/>
  <c r="S169" i="10"/>
  <c r="T169" i="10" s="1"/>
  <c r="H169" i="10"/>
  <c r="I169" i="10" s="1"/>
  <c r="J169" i="10" s="1"/>
  <c r="E169" i="10"/>
  <c r="F169" i="10" s="1"/>
  <c r="G169" i="10" s="1"/>
  <c r="C169" i="10"/>
  <c r="AN166" i="10"/>
  <c r="AM166" i="10"/>
  <c r="U166" i="10"/>
  <c r="S166" i="10"/>
  <c r="T166" i="10" s="1"/>
  <c r="H166" i="10"/>
  <c r="I166" i="10" s="1"/>
  <c r="K166" i="10" s="1"/>
  <c r="E166" i="10"/>
  <c r="F166" i="10" s="1"/>
  <c r="G166" i="10" s="1"/>
  <c r="C166" i="10"/>
  <c r="AM165" i="10"/>
  <c r="U165" i="10"/>
  <c r="V165" i="10" s="1"/>
  <c r="W165" i="10" s="1"/>
  <c r="S165" i="10"/>
  <c r="T165" i="10" s="1"/>
  <c r="H165" i="10"/>
  <c r="E165" i="10"/>
  <c r="F165" i="10" s="1"/>
  <c r="G165" i="10" s="1"/>
  <c r="C165" i="10"/>
  <c r="AN159" i="10"/>
  <c r="AM159" i="10"/>
  <c r="AQ159" i="10" s="1"/>
  <c r="AS159" i="10" s="1"/>
  <c r="AA159" i="10"/>
  <c r="AB159" i="10" s="1"/>
  <c r="AN158" i="10"/>
  <c r="AM158" i="10"/>
  <c r="AQ158" i="10" s="1"/>
  <c r="AS158" i="10" s="1"/>
  <c r="U158" i="10"/>
  <c r="S158" i="10"/>
  <c r="T158" i="10" s="1"/>
  <c r="H158" i="10"/>
  <c r="E158" i="10"/>
  <c r="F158" i="10" s="1"/>
  <c r="C158" i="10"/>
  <c r="AN157" i="10"/>
  <c r="AM157" i="10"/>
  <c r="AQ157" i="10" s="1"/>
  <c r="U157" i="10"/>
  <c r="S157" i="10"/>
  <c r="T157" i="10" s="1"/>
  <c r="H157" i="10"/>
  <c r="E157" i="10"/>
  <c r="F157" i="10" s="1"/>
  <c r="G157" i="10" s="1"/>
  <c r="C157" i="10"/>
  <c r="AN156" i="10"/>
  <c r="AM156" i="10"/>
  <c r="AQ156" i="10" s="1"/>
  <c r="AS156" i="10" s="1"/>
  <c r="U156" i="10"/>
  <c r="S156" i="10"/>
  <c r="T156" i="10" s="1"/>
  <c r="H156" i="10"/>
  <c r="I156" i="10" s="1"/>
  <c r="K156" i="10" s="1"/>
  <c r="E156" i="10"/>
  <c r="F156" i="10" s="1"/>
  <c r="G156" i="10" s="1"/>
  <c r="C156" i="10"/>
  <c r="AN155" i="10"/>
  <c r="AM155" i="10"/>
  <c r="AQ155" i="10" s="1"/>
  <c r="U155" i="10"/>
  <c r="V155" i="10" s="1"/>
  <c r="S155" i="10"/>
  <c r="T155" i="10" s="1"/>
  <c r="H155" i="10"/>
  <c r="L155" i="10" s="1"/>
  <c r="E155" i="10"/>
  <c r="F155" i="10" s="1"/>
  <c r="G155" i="10" s="1"/>
  <c r="C155" i="10"/>
  <c r="AO149" i="10"/>
  <c r="AM149" i="10"/>
  <c r="AQ149" i="10" s="1"/>
  <c r="AS149" i="10" s="1"/>
  <c r="X149" i="10"/>
  <c r="AA149" i="10" s="1"/>
  <c r="V149" i="10"/>
  <c r="W149" i="10" s="1"/>
  <c r="AO148" i="10"/>
  <c r="AM148" i="10"/>
  <c r="AQ148" i="10" s="1"/>
  <c r="AS148" i="10" s="1"/>
  <c r="X148" i="10"/>
  <c r="V148" i="10"/>
  <c r="W148" i="10" s="1"/>
  <c r="AO147" i="10"/>
  <c r="AM147" i="10"/>
  <c r="AQ147" i="10" s="1"/>
  <c r="U147" i="10"/>
  <c r="S147" i="10"/>
  <c r="T147" i="10" s="1"/>
  <c r="H147" i="10"/>
  <c r="E147" i="10"/>
  <c r="F147" i="10" s="1"/>
  <c r="G147" i="10" s="1"/>
  <c r="C147" i="10"/>
  <c r="AO146" i="10"/>
  <c r="AM146" i="10"/>
  <c r="AQ146" i="10" s="1"/>
  <c r="AS146" i="10" s="1"/>
  <c r="U146" i="10"/>
  <c r="V146" i="10" s="1"/>
  <c r="S146" i="10"/>
  <c r="T146" i="10" s="1"/>
  <c r="H146" i="10"/>
  <c r="E146" i="10"/>
  <c r="F146" i="10" s="1"/>
  <c r="G146" i="10" s="1"/>
  <c r="C146" i="10"/>
  <c r="AO145" i="10"/>
  <c r="AM145" i="10"/>
  <c r="AQ145" i="10" s="1"/>
  <c r="U145" i="10"/>
  <c r="X145" i="10" s="1"/>
  <c r="Y145" i="10" s="1"/>
  <c r="Z145" i="10" s="1"/>
  <c r="S145" i="10"/>
  <c r="T145" i="10" s="1"/>
  <c r="H145" i="10"/>
  <c r="E145" i="10"/>
  <c r="F145" i="10" s="1"/>
  <c r="G145" i="10" s="1"/>
  <c r="C145" i="10"/>
  <c r="AO144" i="10"/>
  <c r="AM144" i="10"/>
  <c r="AQ144" i="10" s="1"/>
  <c r="AS144" i="10" s="1"/>
  <c r="U144" i="10"/>
  <c r="S144" i="10"/>
  <c r="T144" i="10" s="1"/>
  <c r="H144" i="10"/>
  <c r="L144" i="10" s="1"/>
  <c r="E144" i="10"/>
  <c r="F144" i="10" s="1"/>
  <c r="G144" i="10" s="1"/>
  <c r="C144" i="10"/>
  <c r="AO143" i="10"/>
  <c r="AM143" i="10"/>
  <c r="AQ143" i="10" s="1"/>
  <c r="U143" i="10"/>
  <c r="S143" i="10"/>
  <c r="T143" i="10" s="1"/>
  <c r="H143" i="10"/>
  <c r="L143" i="10" s="1"/>
  <c r="M143" i="10" s="1"/>
  <c r="N143" i="10" s="1"/>
  <c r="E143" i="10"/>
  <c r="F143" i="10" s="1"/>
  <c r="G143" i="10" s="1"/>
  <c r="C143" i="10"/>
  <c r="AN135" i="10"/>
  <c r="AM135" i="10"/>
  <c r="AQ135" i="10" s="1"/>
  <c r="AS135" i="10" s="1"/>
  <c r="U135" i="10"/>
  <c r="X135" i="10" s="1"/>
  <c r="S135" i="10"/>
  <c r="T135" i="10" s="1"/>
  <c r="H135" i="10"/>
  <c r="L135" i="10" s="1"/>
  <c r="M135" i="10" s="1"/>
  <c r="N135" i="10" s="1"/>
  <c r="E135" i="10"/>
  <c r="F135" i="10" s="1"/>
  <c r="G135" i="10" s="1"/>
  <c r="C135" i="10"/>
  <c r="AN130" i="10"/>
  <c r="AM130" i="10"/>
  <c r="AQ130" i="10" s="1"/>
  <c r="U130" i="10"/>
  <c r="X130" i="10" s="1"/>
  <c r="AA130" i="10" s="1"/>
  <c r="AB130" i="10" s="1"/>
  <c r="AC130" i="10" s="1"/>
  <c r="S130" i="10"/>
  <c r="T130" i="10" s="1"/>
  <c r="H130" i="10"/>
  <c r="E130" i="10"/>
  <c r="F130" i="10" s="1"/>
  <c r="G130" i="10" s="1"/>
  <c r="C130" i="10"/>
  <c r="AN129" i="10"/>
  <c r="AM129" i="10"/>
  <c r="AQ129" i="10" s="1"/>
  <c r="AS129" i="10" s="1"/>
  <c r="U129" i="10"/>
  <c r="S129" i="10"/>
  <c r="T129" i="10" s="1"/>
  <c r="H129" i="10"/>
  <c r="I129" i="10" s="1"/>
  <c r="L129" i="10"/>
  <c r="E129" i="10"/>
  <c r="F129" i="10" s="1"/>
  <c r="G129" i="10" s="1"/>
  <c r="C129" i="10"/>
  <c r="AN128" i="10"/>
  <c r="AM128" i="10"/>
  <c r="AQ128" i="10" s="1"/>
  <c r="U128" i="10"/>
  <c r="S128" i="10"/>
  <c r="T128" i="10" s="1"/>
  <c r="H128" i="10"/>
  <c r="E128" i="10"/>
  <c r="F128" i="10" s="1"/>
  <c r="G128" i="10" s="1"/>
  <c r="C128" i="10"/>
  <c r="AM123" i="10"/>
  <c r="AQ123" i="10" s="1"/>
  <c r="AS123" i="10" s="1"/>
  <c r="U123" i="10"/>
  <c r="T123" i="10"/>
  <c r="L123" i="10"/>
  <c r="O123" i="10" s="1"/>
  <c r="Q123" i="10" s="1"/>
  <c r="J123" i="10"/>
  <c r="K123" i="10" s="1"/>
  <c r="C123" i="10"/>
  <c r="D123" i="10" s="1"/>
  <c r="F123" i="10" s="1"/>
  <c r="AM122" i="10"/>
  <c r="AQ122" i="10" s="1"/>
  <c r="AS122" i="10" s="1"/>
  <c r="U122" i="10"/>
  <c r="X122" i="10" s="1"/>
  <c r="AA122" i="10" s="1"/>
  <c r="AC122" i="10" s="1"/>
  <c r="T122" i="10"/>
  <c r="L122" i="10"/>
  <c r="J122" i="10"/>
  <c r="K122" i="10" s="1"/>
  <c r="C122" i="10"/>
  <c r="D122" i="10" s="1"/>
  <c r="F122" i="10" s="1"/>
  <c r="AM121" i="10"/>
  <c r="AQ121" i="10" s="1"/>
  <c r="AS121" i="10" s="1"/>
  <c r="U121" i="10"/>
  <c r="T121" i="10"/>
  <c r="L121" i="10"/>
  <c r="O121" i="10" s="1"/>
  <c r="Q121" i="10" s="1"/>
  <c r="J121" i="10"/>
  <c r="K121" i="10" s="1"/>
  <c r="C121" i="10"/>
  <c r="D121" i="10" s="1"/>
  <c r="F121" i="10" s="1"/>
  <c r="AM120" i="10"/>
  <c r="AQ120" i="10" s="1"/>
  <c r="AS120" i="10" s="1"/>
  <c r="U120" i="10"/>
  <c r="W120" i="10" s="1"/>
  <c r="T120" i="10"/>
  <c r="L120" i="10"/>
  <c r="J120" i="10"/>
  <c r="K120" i="10" s="1"/>
  <c r="C120" i="10"/>
  <c r="D120" i="10" s="1"/>
  <c r="F120" i="10" s="1"/>
  <c r="AM119" i="10"/>
  <c r="U119" i="10"/>
  <c r="T119" i="10"/>
  <c r="L119" i="10"/>
  <c r="J119" i="10"/>
  <c r="K119" i="10" s="1"/>
  <c r="C119" i="10"/>
  <c r="D119" i="10" s="1"/>
  <c r="F119" i="10" s="1"/>
  <c r="AC118" i="10"/>
  <c r="U118" i="10"/>
  <c r="T118" i="10"/>
  <c r="L118" i="10"/>
  <c r="J118" i="10"/>
  <c r="K118" i="10" s="1"/>
  <c r="C118" i="10"/>
  <c r="D118" i="10" s="1"/>
  <c r="F118" i="10" s="1"/>
  <c r="T117" i="10"/>
  <c r="O117" i="10"/>
  <c r="N117" i="10"/>
  <c r="J117" i="10"/>
  <c r="K117" i="10" s="1"/>
  <c r="C117" i="10"/>
  <c r="D117" i="10" s="1"/>
  <c r="F117" i="10" s="1"/>
  <c r="AN110" i="10"/>
  <c r="AM110" i="10"/>
  <c r="AQ110" i="10" s="1"/>
  <c r="AS110" i="10" s="1"/>
  <c r="U110" i="10"/>
  <c r="AN109" i="10"/>
  <c r="AM109" i="10"/>
  <c r="AQ109" i="10" s="1"/>
  <c r="U109" i="10"/>
  <c r="V109" i="10" s="1"/>
  <c r="S109" i="10"/>
  <c r="T109" i="10" s="1"/>
  <c r="E109" i="10"/>
  <c r="F109" i="10" s="1"/>
  <c r="G109" i="10" s="1"/>
  <c r="H109" i="10" s="1"/>
  <c r="C109" i="10"/>
  <c r="AN108" i="10"/>
  <c r="AM108" i="10"/>
  <c r="AQ108" i="10" s="1"/>
  <c r="U108" i="10"/>
  <c r="V108" i="10" s="1"/>
  <c r="S108" i="10"/>
  <c r="T108" i="10" s="1"/>
  <c r="H108" i="10"/>
  <c r="I108" i="10" s="1"/>
  <c r="L108" i="10"/>
  <c r="M108" i="10" s="1"/>
  <c r="N108" i="10" s="1"/>
  <c r="E108" i="10"/>
  <c r="F108" i="10" s="1"/>
  <c r="G108" i="10" s="1"/>
  <c r="C108" i="10"/>
  <c r="AN105" i="10"/>
  <c r="AM105" i="10"/>
  <c r="AQ105" i="10" s="1"/>
  <c r="U105" i="10"/>
  <c r="S105" i="10"/>
  <c r="T105" i="10" s="1"/>
  <c r="H105" i="10"/>
  <c r="L105" i="10" s="1"/>
  <c r="M105" i="10" s="1"/>
  <c r="N105" i="10" s="1"/>
  <c r="E105" i="10"/>
  <c r="F105" i="10" s="1"/>
  <c r="G105" i="10" s="1"/>
  <c r="C105" i="10"/>
  <c r="AN104" i="10"/>
  <c r="AM104" i="10"/>
  <c r="AQ104" i="10" s="1"/>
  <c r="H104" i="10"/>
  <c r="L104" i="10" s="1"/>
  <c r="O104" i="10" s="1"/>
  <c r="E104" i="10"/>
  <c r="F104" i="10" s="1"/>
  <c r="G104" i="10" s="1"/>
  <c r="C104" i="10"/>
  <c r="AN103" i="10"/>
  <c r="AM103" i="10"/>
  <c r="AQ103" i="10" s="1"/>
  <c r="U103" i="10"/>
  <c r="V103" i="10" s="1"/>
  <c r="W103" i="10" s="1"/>
  <c r="S103" i="10"/>
  <c r="T103" i="10" s="1"/>
  <c r="H103" i="10"/>
  <c r="E103" i="10"/>
  <c r="F103" i="10" s="1"/>
  <c r="G103" i="10" s="1"/>
  <c r="C103" i="10"/>
  <c r="AN100" i="10"/>
  <c r="AM100" i="10"/>
  <c r="AQ100" i="10" s="1"/>
  <c r="U100" i="10"/>
  <c r="V100" i="10" s="1"/>
  <c r="S100" i="10"/>
  <c r="T100" i="10"/>
  <c r="AN99" i="10"/>
  <c r="AM99" i="10"/>
  <c r="AQ99" i="10" s="1"/>
  <c r="AR99" i="10" s="1"/>
  <c r="H99" i="10"/>
  <c r="E99" i="10"/>
  <c r="F99" i="10" s="1"/>
  <c r="G99" i="10" s="1"/>
  <c r="C99" i="10"/>
  <c r="AM95" i="10"/>
  <c r="AQ95" i="10" s="1"/>
  <c r="AJ95" i="10"/>
  <c r="U95" i="10"/>
  <c r="X95" i="10" s="1"/>
  <c r="AA95" i="10" s="1"/>
  <c r="S95" i="10"/>
  <c r="T95" i="10" s="1"/>
  <c r="O95" i="10"/>
  <c r="P95" i="10" s="1"/>
  <c r="Q95" i="10" s="1"/>
  <c r="M95" i="10"/>
  <c r="N95" i="10" s="1"/>
  <c r="D95" i="10"/>
  <c r="E95" i="10" s="1"/>
  <c r="AM94" i="10"/>
  <c r="AQ94" i="10" s="1"/>
  <c r="AS94" i="10" s="1"/>
  <c r="AJ94" i="10"/>
  <c r="U94" i="10"/>
  <c r="X94" i="10" s="1"/>
  <c r="S94" i="10"/>
  <c r="T94" i="10" s="1"/>
  <c r="O94" i="10"/>
  <c r="P94" i="10" s="1"/>
  <c r="M94" i="10"/>
  <c r="N94" i="10" s="1"/>
  <c r="D94" i="10"/>
  <c r="AQ90" i="10"/>
  <c r="AN90" i="10"/>
  <c r="AO90" i="10" s="1"/>
  <c r="AI90" i="10"/>
  <c r="AJ90" i="10" s="1"/>
  <c r="AA90" i="10"/>
  <c r="Y90" i="10"/>
  <c r="Z90" i="10" s="1"/>
  <c r="U90" i="10"/>
  <c r="V90" i="10" s="1"/>
  <c r="W90" i="10" s="1"/>
  <c r="S90" i="10"/>
  <c r="T90" i="10" s="1"/>
  <c r="O90" i="10"/>
  <c r="P90" i="10" s="1"/>
  <c r="Q90" i="10" s="1"/>
  <c r="M90" i="10"/>
  <c r="N90" i="10" s="1"/>
  <c r="I90" i="10"/>
  <c r="J90" i="10" s="1"/>
  <c r="K90" i="10" s="1"/>
  <c r="E90" i="10"/>
  <c r="F90" i="10" s="1"/>
  <c r="G90" i="10" s="1"/>
  <c r="AQ89" i="10"/>
  <c r="AS89" i="10" s="1"/>
  <c r="AN89" i="10"/>
  <c r="AO89" i="10" s="1"/>
  <c r="AI89" i="10"/>
  <c r="AJ89" i="10" s="1"/>
  <c r="AE89" i="10"/>
  <c r="AF89" i="10" s="1"/>
  <c r="AA89" i="10"/>
  <c r="Y88" i="10"/>
  <c r="AQ84" i="10"/>
  <c r="AS84" i="10" s="1"/>
  <c r="AN84" i="10"/>
  <c r="AO84" i="10" s="1"/>
  <c r="AI84" i="10"/>
  <c r="AJ84" i="10" s="1"/>
  <c r="AD84" i="10"/>
  <c r="AE84" i="10" s="1"/>
  <c r="AB84" i="10"/>
  <c r="AC84" i="10" s="1"/>
  <c r="U84" i="10"/>
  <c r="S84" i="10"/>
  <c r="T84" i="10"/>
  <c r="P84" i="10"/>
  <c r="Q84" i="10" s="1"/>
  <c r="M84" i="10"/>
  <c r="N84" i="10" s="1"/>
  <c r="I84" i="10"/>
  <c r="J84" i="10" s="1"/>
  <c r="K84" i="10" s="1"/>
  <c r="E84" i="10"/>
  <c r="F84" i="10" s="1"/>
  <c r="G84" i="10" s="1"/>
  <c r="AQ83" i="10"/>
  <c r="AS83" i="10" s="1"/>
  <c r="AN83" i="10"/>
  <c r="AO83" i="10" s="1"/>
  <c r="AI83" i="10"/>
  <c r="AJ83" i="10" s="1"/>
  <c r="AE83" i="10"/>
  <c r="AF83" i="10" s="1"/>
  <c r="X83" i="10"/>
  <c r="V83" i="10"/>
  <c r="W83" i="10" s="1"/>
  <c r="S83" i="10"/>
  <c r="T83" i="10" s="1"/>
  <c r="P83" i="10"/>
  <c r="Q83" i="10" s="1"/>
  <c r="M83" i="10"/>
  <c r="N83" i="10" s="1"/>
  <c r="I83" i="10"/>
  <c r="J83" i="10" s="1"/>
  <c r="K83" i="10" s="1"/>
  <c r="E83" i="10"/>
  <c r="F83" i="10" s="1"/>
  <c r="G83" i="10" s="1"/>
  <c r="AQ82" i="10"/>
  <c r="AS82" i="10" s="1"/>
  <c r="AN82" i="10"/>
  <c r="AO82" i="10" s="1"/>
  <c r="AI82" i="10"/>
  <c r="AJ82" i="10" s="1"/>
  <c r="AD82" i="10"/>
  <c r="AC82" i="10"/>
  <c r="AQ81" i="10"/>
  <c r="AS81" i="10" s="1"/>
  <c r="AN81" i="10"/>
  <c r="AO81" i="10" s="1"/>
  <c r="AI81" i="10"/>
  <c r="AJ81" i="10" s="1"/>
  <c r="AA81" i="10"/>
  <c r="X81" i="10"/>
  <c r="Y81" i="10" s="1"/>
  <c r="V81" i="10"/>
  <c r="W81" i="10" s="1"/>
  <c r="S81" i="10"/>
  <c r="T81" i="10" s="1"/>
  <c r="P81" i="10"/>
  <c r="Q81" i="10" s="1"/>
  <c r="M81" i="10"/>
  <c r="N81" i="10" s="1"/>
  <c r="H81" i="10"/>
  <c r="E81" i="10"/>
  <c r="F81" i="10" s="1"/>
  <c r="G81" i="10" s="1"/>
  <c r="U80" i="10"/>
  <c r="X80" i="10" s="1"/>
  <c r="Y80" i="10" s="1"/>
  <c r="S80" i="10"/>
  <c r="T80" i="10" s="1"/>
  <c r="P80" i="10"/>
  <c r="Q80" i="10" s="1"/>
  <c r="M80" i="10"/>
  <c r="N80" i="10" s="1"/>
  <c r="I80" i="10"/>
  <c r="J80" i="10" s="1"/>
  <c r="K80" i="10" s="1"/>
  <c r="E80" i="10"/>
  <c r="F80" i="10" s="1"/>
  <c r="G80" i="10" s="1"/>
  <c r="Y79" i="10"/>
  <c r="Z79" i="10" s="1"/>
  <c r="AQ78" i="10"/>
  <c r="AS78" i="10" s="1"/>
  <c r="AN78" i="10"/>
  <c r="AO78" i="10" s="1"/>
  <c r="AI78" i="10"/>
  <c r="AJ78" i="10" s="1"/>
  <c r="AD78" i="10"/>
  <c r="AB78" i="10"/>
  <c r="AC78" i="10" s="1"/>
  <c r="U78" i="10"/>
  <c r="S78" i="10"/>
  <c r="T78" i="10" s="1"/>
  <c r="P78" i="10"/>
  <c r="Q78" i="10" s="1"/>
  <c r="M78" i="10"/>
  <c r="N78" i="10" s="1"/>
  <c r="I78" i="10"/>
  <c r="J78" i="10" s="1"/>
  <c r="K78" i="10" s="1"/>
  <c r="E78" i="10"/>
  <c r="F78" i="10" s="1"/>
  <c r="G78" i="10" s="1"/>
  <c r="AQ77" i="10"/>
  <c r="AS77" i="10" s="1"/>
  <c r="AN77" i="10"/>
  <c r="AO77" i="10" s="1"/>
  <c r="AI77" i="10"/>
  <c r="AJ77" i="10" s="1"/>
  <c r="AE77" i="10"/>
  <c r="AF77" i="10" s="1"/>
  <c r="X77" i="10"/>
  <c r="AA77" i="10" s="1"/>
  <c r="AB77" i="10" s="1"/>
  <c r="V77" i="10"/>
  <c r="W77" i="10" s="1"/>
  <c r="S77" i="10"/>
  <c r="T77" i="10" s="1"/>
  <c r="P77" i="10"/>
  <c r="Q77" i="10" s="1"/>
  <c r="M77" i="10"/>
  <c r="N77" i="10" s="1"/>
  <c r="I77" i="10"/>
  <c r="J77" i="10" s="1"/>
  <c r="K77" i="10"/>
  <c r="E77" i="10"/>
  <c r="F77" i="10" s="1"/>
  <c r="G77" i="10" s="1"/>
  <c r="AQ76" i="10"/>
  <c r="AN76" i="10"/>
  <c r="AO76" i="10" s="1"/>
  <c r="AI76" i="10"/>
  <c r="AJ76" i="10" s="1"/>
  <c r="X76" i="10"/>
  <c r="Y76" i="10" s="1"/>
  <c r="V76" i="10"/>
  <c r="W76" i="10" s="1"/>
  <c r="S76" i="10"/>
  <c r="T76" i="10" s="1"/>
  <c r="P76" i="10"/>
  <c r="Q76" i="10" s="1"/>
  <c r="M76" i="10"/>
  <c r="N76" i="10" s="1"/>
  <c r="H76" i="10"/>
  <c r="E76" i="10"/>
  <c r="F76" i="10"/>
  <c r="G76" i="10" s="1"/>
  <c r="AQ75" i="10"/>
  <c r="AS75" i="10" s="1"/>
  <c r="AN75" i="10"/>
  <c r="AO75" i="10" s="1"/>
  <c r="AI75" i="10"/>
  <c r="AJ75" i="10" s="1"/>
  <c r="AA75" i="10"/>
  <c r="AQ74" i="10"/>
  <c r="AS74" i="10" s="1"/>
  <c r="AN74" i="10"/>
  <c r="AO74" i="10" s="1"/>
  <c r="AI74" i="10"/>
  <c r="AJ74" i="10" s="1"/>
  <c r="U74" i="10"/>
  <c r="X74" i="10" s="1"/>
  <c r="S74" i="10"/>
  <c r="T74" i="10" s="1"/>
  <c r="P74" i="10"/>
  <c r="Q74" i="10" s="1"/>
  <c r="M74" i="10"/>
  <c r="N74" i="10" s="1"/>
  <c r="I74" i="10"/>
  <c r="J74" i="10" s="1"/>
  <c r="K74" i="10" s="1"/>
  <c r="E74" i="10"/>
  <c r="F74" i="10" s="1"/>
  <c r="G74" i="10" s="1"/>
  <c r="AF73" i="10"/>
  <c r="Y73" i="10"/>
  <c r="Z73" i="10" s="1"/>
  <c r="AQ70" i="10"/>
  <c r="AN70" i="10"/>
  <c r="AO70" i="10" s="1"/>
  <c r="AI70" i="10"/>
  <c r="AJ70" i="10" s="1"/>
  <c r="AA70" i="10"/>
  <c r="AB70" i="10" s="1"/>
  <c r="AC70" i="10" s="1"/>
  <c r="Y70" i="10"/>
  <c r="Z70" i="10" s="1"/>
  <c r="U70" i="10"/>
  <c r="V70" i="10" s="1"/>
  <c r="W70" i="10" s="1"/>
  <c r="S70" i="10"/>
  <c r="T70" i="10" s="1"/>
  <c r="P70" i="10"/>
  <c r="Q70" i="10" s="1"/>
  <c r="M70" i="10"/>
  <c r="N70" i="10" s="1"/>
  <c r="I70" i="10"/>
  <c r="J70" i="10" s="1"/>
  <c r="K70" i="10" s="1"/>
  <c r="E70" i="10"/>
  <c r="F70" i="10" s="1"/>
  <c r="G70" i="10" s="1"/>
  <c r="AQ69" i="10"/>
  <c r="AN69" i="10"/>
  <c r="AO69" i="10" s="1"/>
  <c r="AI69" i="10"/>
  <c r="AJ69" i="10" s="1"/>
  <c r="AE69" i="10"/>
  <c r="AF69" i="10" s="1"/>
  <c r="AA69" i="10"/>
  <c r="Y69" i="10"/>
  <c r="Z69" i="10" s="1"/>
  <c r="U69" i="10"/>
  <c r="S69" i="10"/>
  <c r="T69" i="10" s="1"/>
  <c r="P69" i="10"/>
  <c r="Q69" i="10"/>
  <c r="M69" i="10"/>
  <c r="N69" i="10" s="1"/>
  <c r="I69" i="10"/>
  <c r="J69" i="10" s="1"/>
  <c r="K69" i="10" s="1"/>
  <c r="E69" i="10"/>
  <c r="F69" i="10" s="1"/>
  <c r="G69" i="10" s="1"/>
  <c r="AQ68" i="10"/>
  <c r="AN68" i="10"/>
  <c r="AO68" i="10" s="1"/>
  <c r="AI68" i="10"/>
  <c r="AJ68" i="10" s="1"/>
  <c r="AA68" i="10"/>
  <c r="AD68" i="10" s="1"/>
  <c r="Y68" i="10"/>
  <c r="Z68" i="10" s="1"/>
  <c r="U68" i="10"/>
  <c r="V68" i="10" s="1"/>
  <c r="S68" i="10"/>
  <c r="T68" i="10" s="1"/>
  <c r="L68" i="10"/>
  <c r="O68" i="10" s="1"/>
  <c r="P68" i="10" s="1"/>
  <c r="Q68" i="10" s="1"/>
  <c r="I68" i="10"/>
  <c r="J68" i="10" s="1"/>
  <c r="K68" i="10" s="1"/>
  <c r="E68" i="10"/>
  <c r="F68" i="10" s="1"/>
  <c r="G68" i="10" s="1"/>
  <c r="AQ64" i="10"/>
  <c r="AS64" i="10" s="1"/>
  <c r="AN64" i="10"/>
  <c r="AO64" i="10" s="1"/>
  <c r="AI64" i="10"/>
  <c r="AJ64" i="10" s="1"/>
  <c r="AE64" i="10"/>
  <c r="AF64" i="10" s="1"/>
  <c r="U64" i="10"/>
  <c r="V64" i="10" s="1"/>
  <c r="S64" i="10"/>
  <c r="T64" i="10" s="1"/>
  <c r="P64" i="10"/>
  <c r="Q64" i="10" s="1"/>
  <c r="M64" i="10"/>
  <c r="N64" i="10" s="1"/>
  <c r="I64" i="10"/>
  <c r="J64" i="10" s="1"/>
  <c r="K64" i="10" s="1"/>
  <c r="E64" i="10"/>
  <c r="F64" i="10" s="1"/>
  <c r="G64" i="10" s="1"/>
  <c r="AQ63" i="10"/>
  <c r="AS63" i="10" s="1"/>
  <c r="AN63" i="10"/>
  <c r="AO63" i="10" s="1"/>
  <c r="AI63" i="10"/>
  <c r="AJ63" i="10" s="1"/>
  <c r="U63" i="10"/>
  <c r="X63" i="10" s="1"/>
  <c r="S63" i="10"/>
  <c r="T63" i="10" s="1"/>
  <c r="L63" i="10"/>
  <c r="I63" i="10"/>
  <c r="J63" i="10" s="1"/>
  <c r="K63" i="10" s="1"/>
  <c r="E63" i="10"/>
  <c r="F63" i="10" s="1"/>
  <c r="G63" i="10" s="1"/>
  <c r="AQ62" i="10"/>
  <c r="AN62" i="10"/>
  <c r="AO62" i="10" s="1"/>
  <c r="AI62" i="10"/>
  <c r="AJ62" i="10" s="1"/>
  <c r="AE62" i="10"/>
  <c r="AF62" i="10" s="1"/>
  <c r="AA62" i="10"/>
  <c r="AB62" i="10" s="1"/>
  <c r="Y62" i="10"/>
  <c r="Z62" i="10" s="1"/>
  <c r="U62" i="10"/>
  <c r="V62" i="10" s="1"/>
  <c r="W62" i="10" s="1"/>
  <c r="S62" i="10"/>
  <c r="T62" i="10" s="1"/>
  <c r="P62" i="10"/>
  <c r="Q62" i="10" s="1"/>
  <c r="M62" i="10"/>
  <c r="N62" i="10" s="1"/>
  <c r="AQ61" i="10"/>
  <c r="AS61" i="10" s="1"/>
  <c r="AN61" i="10"/>
  <c r="AO61" i="10" s="1"/>
  <c r="AI61" i="10"/>
  <c r="AJ61" i="10" s="1"/>
  <c r="AA61" i="10"/>
  <c r="Y61" i="10"/>
  <c r="Z61" i="10" s="1"/>
  <c r="U61" i="10"/>
  <c r="S61" i="10"/>
  <c r="T61" i="10" s="1"/>
  <c r="L61" i="10"/>
  <c r="I61" i="10"/>
  <c r="J61" i="10" s="1"/>
  <c r="K61" i="10" s="1"/>
  <c r="E61" i="10"/>
  <c r="F61" i="10" s="1"/>
  <c r="G61" i="10" s="1"/>
  <c r="AQ58" i="10"/>
  <c r="AN58" i="10"/>
  <c r="AO58" i="10" s="1"/>
  <c r="AI58" i="10"/>
  <c r="AJ58" i="10" s="1"/>
  <c r="AE58" i="10"/>
  <c r="AF58" i="10" s="1"/>
  <c r="AA58" i="10"/>
  <c r="Y58" i="10"/>
  <c r="Z58" i="10" s="1"/>
  <c r="U58" i="10"/>
  <c r="S58" i="10"/>
  <c r="T58" i="10" s="1"/>
  <c r="P58" i="10"/>
  <c r="Q58" i="10" s="1"/>
  <c r="M58" i="10"/>
  <c r="N58" i="10" s="1"/>
  <c r="I58" i="10"/>
  <c r="J58" i="10" s="1"/>
  <c r="K58" i="10" s="1"/>
  <c r="E58" i="10"/>
  <c r="F58" i="10" s="1"/>
  <c r="G58" i="10" s="1"/>
  <c r="AQ57" i="10"/>
  <c r="AN57" i="10"/>
  <c r="AO57" i="10" s="1"/>
  <c r="AI57" i="10"/>
  <c r="AJ57" i="10" s="1"/>
  <c r="AA57" i="10"/>
  <c r="AD57" i="10" s="1"/>
  <c r="AE57" i="10" s="1"/>
  <c r="AF57" i="10" s="1"/>
  <c r="Y57" i="10"/>
  <c r="Z57" i="10" s="1"/>
  <c r="U57" i="10"/>
  <c r="V57" i="10" s="1"/>
  <c r="W57" i="10" s="1"/>
  <c r="S57" i="10"/>
  <c r="T57" i="10" s="1"/>
  <c r="P57" i="10"/>
  <c r="Q57" i="10" s="1"/>
  <c r="M57" i="10"/>
  <c r="N57" i="10" s="1"/>
  <c r="I57" i="10"/>
  <c r="J57" i="10" s="1"/>
  <c r="K57" i="10" s="1"/>
  <c r="E57" i="10"/>
  <c r="F57" i="10" s="1"/>
  <c r="G57" i="10" s="1"/>
  <c r="AQ56" i="10"/>
  <c r="AN56" i="10"/>
  <c r="AO56" i="10" s="1"/>
  <c r="AI56" i="10"/>
  <c r="AJ56" i="10" s="1"/>
  <c r="AA56" i="10"/>
  <c r="Y56" i="10"/>
  <c r="Z56" i="10" s="1"/>
  <c r="U56" i="10"/>
  <c r="V56" i="10" s="1"/>
  <c r="S56" i="10"/>
  <c r="T56" i="10" s="1"/>
  <c r="O56" i="10"/>
  <c r="P56" i="10" s="1"/>
  <c r="Q56" i="10" s="1"/>
  <c r="M56" i="10"/>
  <c r="N56" i="10" s="1"/>
  <c r="I56" i="10"/>
  <c r="J56" i="10" s="1"/>
  <c r="K56" i="10" s="1"/>
  <c r="E56" i="10"/>
  <c r="F56" i="10" s="1"/>
  <c r="G56" i="10" s="1"/>
  <c r="AN53" i="10"/>
  <c r="AO53" i="10" s="1"/>
  <c r="AI53" i="10"/>
  <c r="AJ53" i="10" s="1"/>
  <c r="U53" i="10"/>
  <c r="S53" i="10"/>
  <c r="T53" i="10" s="1"/>
  <c r="P53" i="10"/>
  <c r="Q53" i="10" s="1"/>
  <c r="M53" i="10"/>
  <c r="N53" i="10" s="1"/>
  <c r="H53" i="10"/>
  <c r="E53" i="10"/>
  <c r="F53" i="10" s="1"/>
  <c r="G53" i="10" s="1"/>
  <c r="AQ52" i="10"/>
  <c r="AS52" i="10" s="1"/>
  <c r="AN52" i="10"/>
  <c r="AO52" i="10" s="1"/>
  <c r="AI52" i="10"/>
  <c r="AJ52" i="10" s="1"/>
  <c r="AE52" i="10"/>
  <c r="AF52" i="10" s="1"/>
  <c r="U52" i="10"/>
  <c r="S52" i="10"/>
  <c r="T52" i="10" s="1"/>
  <c r="O52" i="10"/>
  <c r="M52" i="10"/>
  <c r="N52" i="10" s="1"/>
  <c r="H52" i="10"/>
  <c r="I52" i="10" s="1"/>
  <c r="J52" i="10" s="1"/>
  <c r="K52" i="10" s="1"/>
  <c r="E52" i="10"/>
  <c r="F52" i="10" s="1"/>
  <c r="G52" i="10" s="1"/>
  <c r="AQ49" i="10"/>
  <c r="AN49" i="10"/>
  <c r="AO49" i="10" s="1"/>
  <c r="AI49" i="10"/>
  <c r="AJ49" i="10" s="1"/>
  <c r="X49" i="10"/>
  <c r="V49" i="10"/>
  <c r="W49" i="10" s="1"/>
  <c r="S49" i="10"/>
  <c r="T49" i="10" s="1"/>
  <c r="P49" i="10"/>
  <c r="Q49" i="10" s="1"/>
  <c r="M49" i="10"/>
  <c r="N49" i="10" s="1"/>
  <c r="H49" i="10"/>
  <c r="I49" i="10" s="1"/>
  <c r="J49" i="10" s="1"/>
  <c r="K49" i="10" s="1"/>
  <c r="E49" i="10"/>
  <c r="F49" i="10" s="1"/>
  <c r="G49" i="10" s="1"/>
  <c r="AQ48" i="10"/>
  <c r="AN48" i="10"/>
  <c r="AO48" i="10" s="1"/>
  <c r="AI48" i="10"/>
  <c r="AJ48" i="10" s="1"/>
  <c r="AE48" i="10"/>
  <c r="AF48" i="10" s="1"/>
  <c r="X48" i="10"/>
  <c r="V48" i="10"/>
  <c r="W48" i="10" s="1"/>
  <c r="S48" i="10"/>
  <c r="T48" i="10" s="1"/>
  <c r="P48" i="10"/>
  <c r="Q48" i="10" s="1"/>
  <c r="M48" i="10"/>
  <c r="N48" i="10" s="1"/>
  <c r="H48" i="10"/>
  <c r="E48" i="10"/>
  <c r="F48" i="10" s="1"/>
  <c r="G48" i="10" s="1"/>
  <c r="AN47" i="10"/>
  <c r="AO47" i="10" s="1"/>
  <c r="AI47" i="10"/>
  <c r="AJ47" i="10" s="1"/>
  <c r="X47" i="10"/>
  <c r="V47" i="10"/>
  <c r="W47" i="10" s="1"/>
  <c r="S47" i="10"/>
  <c r="T47" i="10" s="1"/>
  <c r="P47" i="10"/>
  <c r="Q47" i="10" s="1"/>
  <c r="M47" i="10"/>
  <c r="N47" i="10" s="1"/>
  <c r="H47" i="10"/>
  <c r="I47" i="10" s="1"/>
  <c r="J47" i="10" s="1"/>
  <c r="K47" i="10" s="1"/>
  <c r="E47" i="10"/>
  <c r="F47" i="10" s="1"/>
  <c r="G47" i="10" s="1"/>
  <c r="AR46" i="10"/>
  <c r="U46" i="10"/>
  <c r="S46" i="10"/>
  <c r="T46" i="10" s="1"/>
  <c r="P46" i="10"/>
  <c r="Q46" i="10" s="1"/>
  <c r="M46" i="10"/>
  <c r="N46" i="10" s="1"/>
  <c r="H46" i="10"/>
  <c r="I46" i="10" s="1"/>
  <c r="E46" i="10"/>
  <c r="F46" i="10" s="1"/>
  <c r="G46" i="10" s="1"/>
  <c r="AQ45" i="10"/>
  <c r="AN45" i="10"/>
  <c r="AO45" i="10" s="1"/>
  <c r="AI45" i="10"/>
  <c r="AJ45" i="10" s="1"/>
  <c r="AE45" i="10"/>
  <c r="AF45" i="10" s="1"/>
  <c r="AA45" i="10"/>
  <c r="AQ44" i="10"/>
  <c r="AN44" i="10"/>
  <c r="AO44" i="10" s="1"/>
  <c r="AI44" i="10"/>
  <c r="AJ44" i="10" s="1"/>
  <c r="X44" i="10"/>
  <c r="V44" i="10"/>
  <c r="W44" i="10" s="1"/>
  <c r="S44" i="10"/>
  <c r="T44" i="10" s="1"/>
  <c r="P44" i="10"/>
  <c r="Q44" i="10" s="1"/>
  <c r="M44" i="10"/>
  <c r="N44" i="10" s="1"/>
  <c r="H44" i="10"/>
  <c r="E44" i="10"/>
  <c r="F44" i="10" s="1"/>
  <c r="G44" i="10" s="1"/>
  <c r="AQ43" i="10"/>
  <c r="AN43" i="10"/>
  <c r="AO43" i="10" s="1"/>
  <c r="AI43" i="10"/>
  <c r="AJ43" i="10" s="1"/>
  <c r="AE43" i="10"/>
  <c r="AF43" i="10" s="1"/>
  <c r="X43" i="10"/>
  <c r="V43" i="10"/>
  <c r="W43" i="10" s="1"/>
  <c r="S43" i="10"/>
  <c r="T43" i="10" s="1"/>
  <c r="P43" i="10"/>
  <c r="Q43" i="10" s="1"/>
  <c r="M43" i="10"/>
  <c r="N43" i="10" s="1"/>
  <c r="H43" i="10"/>
  <c r="I43" i="10" s="1"/>
  <c r="J43" i="10" s="1"/>
  <c r="K43" i="10" s="1"/>
  <c r="E43" i="10"/>
  <c r="F43" i="10" s="1"/>
  <c r="G43" i="10" s="1"/>
  <c r="AQ42" i="10"/>
  <c r="AN42" i="10"/>
  <c r="AO42" i="10" s="1"/>
  <c r="AI42" i="10"/>
  <c r="AJ42" i="10" s="1"/>
  <c r="X42" i="10"/>
  <c r="V42" i="10"/>
  <c r="W42" i="10" s="1"/>
  <c r="S42" i="10"/>
  <c r="T42" i="10" s="1"/>
  <c r="P42" i="10"/>
  <c r="Q42" i="10" s="1"/>
  <c r="M42" i="10"/>
  <c r="N42" i="10" s="1"/>
  <c r="H42" i="10"/>
  <c r="I42" i="10" s="1"/>
  <c r="J42" i="10" s="1"/>
  <c r="K42" i="10" s="1"/>
  <c r="E42" i="10"/>
  <c r="F42" i="10" s="1"/>
  <c r="G42" i="10" s="1"/>
  <c r="AQ41" i="10"/>
  <c r="AN41" i="10"/>
  <c r="AO41" i="10" s="1"/>
  <c r="AI41" i="10"/>
  <c r="AJ41" i="10" s="1"/>
  <c r="AD41" i="10"/>
  <c r="AE41" i="10" s="1"/>
  <c r="AF41" i="10" s="1"/>
  <c r="AB41" i="10"/>
  <c r="AC41" i="10" s="1"/>
  <c r="Y41" i="10"/>
  <c r="Z41" i="10" s="1"/>
  <c r="U41" i="10"/>
  <c r="S41" i="10"/>
  <c r="T41" i="10" s="1"/>
  <c r="P41" i="10"/>
  <c r="Q41" i="10" s="1"/>
  <c r="M41" i="10"/>
  <c r="N41" i="10" s="1"/>
  <c r="H41" i="10"/>
  <c r="E41" i="10"/>
  <c r="F41" i="10" s="1"/>
  <c r="G41" i="10" s="1"/>
  <c r="AQ40" i="10"/>
  <c r="AN40" i="10"/>
  <c r="AO40" i="10" s="1"/>
  <c r="AI40" i="10"/>
  <c r="AJ40" i="10" s="1"/>
  <c r="U40" i="10"/>
  <c r="S40" i="10"/>
  <c r="T40" i="10" s="1"/>
  <c r="O40" i="10"/>
  <c r="M40" i="10"/>
  <c r="N40" i="10" s="1"/>
  <c r="H40" i="10"/>
  <c r="I40" i="10" s="1"/>
  <c r="J40" i="10" s="1"/>
  <c r="K40" i="10" s="1"/>
  <c r="E40" i="10"/>
  <c r="F40" i="10" s="1"/>
  <c r="G40" i="10" s="1"/>
  <c r="AO25" i="10"/>
  <c r="AM25" i="10"/>
  <c r="AD25" i="10"/>
  <c r="AF25" i="10" s="1"/>
  <c r="AH25" i="10" s="1"/>
  <c r="AJ25" i="10" s="1"/>
  <c r="Z25" i="10"/>
  <c r="W25" i="10"/>
  <c r="L23" i="10"/>
  <c r="H23" i="10"/>
  <c r="J23" i="10" s="1"/>
  <c r="K23" i="10" s="1"/>
  <c r="G23" i="10"/>
  <c r="C23" i="10"/>
  <c r="AD22" i="10"/>
  <c r="AF22" i="10" s="1"/>
  <c r="Z21" i="10"/>
  <c r="W21" i="10"/>
  <c r="L19" i="10"/>
  <c r="N19" i="10" s="1"/>
  <c r="H19" i="10"/>
  <c r="J19" i="10" s="1"/>
  <c r="K19" i="10" s="1"/>
  <c r="G19" i="10"/>
  <c r="C19" i="10"/>
  <c r="AD18" i="10"/>
  <c r="AH18" i="10" s="1"/>
  <c r="AJ18" i="10" s="1"/>
  <c r="AL18" i="10" s="1"/>
  <c r="AM18" i="10" s="1"/>
  <c r="AQ18" i="10" s="1"/>
  <c r="Z17" i="10"/>
  <c r="W17" i="10"/>
  <c r="AD15" i="10"/>
  <c r="Z15" i="10"/>
  <c r="W15" i="10"/>
  <c r="AD13" i="10"/>
  <c r="Z13" i="10"/>
  <c r="R13" i="10"/>
  <c r="Q13" i="10"/>
  <c r="L13" i="10"/>
  <c r="N13" i="10" s="1"/>
  <c r="H13" i="10"/>
  <c r="J13" i="10" s="1"/>
  <c r="K13" i="10" s="1"/>
  <c r="G13" i="10"/>
  <c r="C13" i="10"/>
  <c r="N11" i="10"/>
  <c r="K11" i="10"/>
  <c r="AR49" i="9"/>
  <c r="AR48" i="9"/>
  <c r="AR44" i="9"/>
  <c r="AQ85" i="9"/>
  <c r="AQ84" i="9"/>
  <c r="AR84" i="9" s="1"/>
  <c r="AQ83" i="9"/>
  <c r="AR83" i="9" s="1"/>
  <c r="AQ82" i="9"/>
  <c r="AQ91" i="9"/>
  <c r="AQ90" i="9"/>
  <c r="AQ79" i="9"/>
  <c r="AQ78" i="9"/>
  <c r="AQ77" i="9"/>
  <c r="AQ76" i="9"/>
  <c r="AS76" i="9" s="1"/>
  <c r="AQ75" i="9"/>
  <c r="AQ71" i="9"/>
  <c r="AQ70" i="9"/>
  <c r="AS70" i="9" s="1"/>
  <c r="AQ69" i="9"/>
  <c r="AQ65" i="9"/>
  <c r="AR65" i="9" s="1"/>
  <c r="AQ63" i="9"/>
  <c r="AR63" i="9" s="1"/>
  <c r="AQ64" i="9"/>
  <c r="AR64" i="9" s="1"/>
  <c r="AQ62" i="9"/>
  <c r="AR62" i="9" s="1"/>
  <c r="AQ59" i="9"/>
  <c r="AQ58" i="9"/>
  <c r="AQ57" i="9"/>
  <c r="AQ54" i="9"/>
  <c r="AQ53" i="9"/>
  <c r="AQ50" i="9"/>
  <c r="AQ49" i="9"/>
  <c r="AS49" i="9" s="1"/>
  <c r="AQ48" i="9"/>
  <c r="AQ46" i="9"/>
  <c r="AR46" i="9" s="1"/>
  <c r="AQ45" i="9"/>
  <c r="AR45" i="9" s="1"/>
  <c r="AQ44" i="9"/>
  <c r="AS44" i="9" s="1"/>
  <c r="AQ43" i="9"/>
  <c r="AR43" i="9" s="1"/>
  <c r="AQ42" i="9"/>
  <c r="AR42" i="9" s="1"/>
  <c r="AQ41" i="9"/>
  <c r="AS41" i="9" s="1"/>
  <c r="AM120" i="9"/>
  <c r="AQ120" i="9" s="1"/>
  <c r="AN831" i="9"/>
  <c r="AM831" i="9"/>
  <c r="AQ831" i="9" s="1"/>
  <c r="AR831" i="9" s="1"/>
  <c r="AS831" i="9"/>
  <c r="AA831" i="9"/>
  <c r="AC831" i="9" s="1"/>
  <c r="AD831" i="9" s="1"/>
  <c r="AN830" i="9"/>
  <c r="AM830" i="9"/>
  <c r="AS830" i="9" s="1"/>
  <c r="U830" i="9"/>
  <c r="X830" i="9"/>
  <c r="S830" i="9"/>
  <c r="T830" i="9"/>
  <c r="H830" i="9"/>
  <c r="L830" i="9" s="1"/>
  <c r="G830" i="9"/>
  <c r="E830" i="9"/>
  <c r="F830" i="9" s="1"/>
  <c r="C830" i="9"/>
  <c r="AN828" i="9"/>
  <c r="AM828" i="9"/>
  <c r="AS828" i="9" s="1"/>
  <c r="U828" i="9"/>
  <c r="S828" i="9"/>
  <c r="T828" i="9" s="1"/>
  <c r="H828" i="9"/>
  <c r="G828" i="9"/>
  <c r="E828" i="9"/>
  <c r="F828" i="9" s="1"/>
  <c r="AM827" i="9"/>
  <c r="AS827" i="9" s="1"/>
  <c r="U827" i="9"/>
  <c r="S827" i="9"/>
  <c r="T827" i="9" s="1"/>
  <c r="L827" i="9"/>
  <c r="H827" i="9"/>
  <c r="J827" i="9" s="1"/>
  <c r="F827" i="9"/>
  <c r="AN824" i="9"/>
  <c r="AM824" i="9"/>
  <c r="AQ824" i="9"/>
  <c r="AR824" i="9" s="1"/>
  <c r="U824" i="9"/>
  <c r="V824" i="9"/>
  <c r="S824" i="9"/>
  <c r="T824" i="9" s="1"/>
  <c r="H824" i="9"/>
  <c r="I824" i="9"/>
  <c r="J824" i="9"/>
  <c r="F824" i="9"/>
  <c r="G824" i="9" s="1"/>
  <c r="E824" i="9"/>
  <c r="C824" i="9"/>
  <c r="AN822" i="9"/>
  <c r="AM822" i="9"/>
  <c r="AQ822" i="9" s="1"/>
  <c r="AR822" i="9"/>
  <c r="U822" i="9"/>
  <c r="S822" i="9"/>
  <c r="T822" i="9" s="1"/>
  <c r="H822" i="9"/>
  <c r="I822" i="9"/>
  <c r="J822" i="9" s="1"/>
  <c r="F822" i="9"/>
  <c r="G822" i="9" s="1"/>
  <c r="E822" i="9"/>
  <c r="C822" i="9"/>
  <c r="AN821" i="9"/>
  <c r="AM821" i="9"/>
  <c r="AQ821" i="9" s="1"/>
  <c r="AR821" i="9" s="1"/>
  <c r="W821" i="9"/>
  <c r="U821" i="9"/>
  <c r="V821" i="9" s="1"/>
  <c r="S821" i="9"/>
  <c r="T821" i="9" s="1"/>
  <c r="Q821" i="9"/>
  <c r="AN820" i="9"/>
  <c r="AM820" i="9"/>
  <c r="U820" i="9"/>
  <c r="S820" i="9"/>
  <c r="T820" i="9" s="1"/>
  <c r="H820" i="9"/>
  <c r="I820" i="9" s="1"/>
  <c r="L820" i="9"/>
  <c r="M820" i="9" s="1"/>
  <c r="E820" i="9"/>
  <c r="F820" i="9" s="1"/>
  <c r="G820" i="9" s="1"/>
  <c r="C820" i="9"/>
  <c r="AN819" i="9"/>
  <c r="AM819" i="9"/>
  <c r="X819" i="9"/>
  <c r="Y819" i="9" s="1"/>
  <c r="V819" i="9"/>
  <c r="U819" i="9"/>
  <c r="W819" i="9" s="1"/>
  <c r="S819" i="9"/>
  <c r="T819" i="9" s="1"/>
  <c r="I819" i="9"/>
  <c r="H819" i="9"/>
  <c r="L819" i="9" s="1"/>
  <c r="M819" i="9" s="1"/>
  <c r="E819" i="9"/>
  <c r="F819" i="9"/>
  <c r="G819" i="9" s="1"/>
  <c r="C819" i="9"/>
  <c r="AR818" i="9"/>
  <c r="AN818" i="9"/>
  <c r="AM818" i="9"/>
  <c r="AQ818" i="9" s="1"/>
  <c r="AS818" i="9"/>
  <c r="Y818" i="9"/>
  <c r="Z818" i="9" s="1"/>
  <c r="V818" i="9"/>
  <c r="U818" i="9"/>
  <c r="X818" i="9" s="1"/>
  <c r="S818" i="9"/>
  <c r="T818" i="9" s="1"/>
  <c r="H818" i="9"/>
  <c r="I818" i="9" s="1"/>
  <c r="L818" i="9"/>
  <c r="E818" i="9"/>
  <c r="F818" i="9" s="1"/>
  <c r="G818" i="9" s="1"/>
  <c r="C818" i="9"/>
  <c r="AN817" i="9"/>
  <c r="AM817" i="9"/>
  <c r="AQ817" i="9" s="1"/>
  <c r="AR817" i="9" s="1"/>
  <c r="AS817" i="9"/>
  <c r="U817" i="9"/>
  <c r="V817" i="9" s="1"/>
  <c r="S817" i="9"/>
  <c r="T817" i="9" s="1"/>
  <c r="H817" i="9"/>
  <c r="I817" i="9" s="1"/>
  <c r="L817" i="9"/>
  <c r="E817" i="9"/>
  <c r="F817" i="9" s="1"/>
  <c r="G817" i="9" s="1"/>
  <c r="C817" i="9"/>
  <c r="AN814" i="9"/>
  <c r="AM814" i="9"/>
  <c r="AQ814" i="9" s="1"/>
  <c r="AR814" i="9" s="1"/>
  <c r="Z814" i="9"/>
  <c r="U814" i="9"/>
  <c r="X814" i="9" s="1"/>
  <c r="S814" i="9"/>
  <c r="T814" i="9" s="1"/>
  <c r="AN813" i="9"/>
  <c r="AM813" i="9"/>
  <c r="U813" i="9"/>
  <c r="S813" i="9"/>
  <c r="T813" i="9" s="1"/>
  <c r="O813" i="9"/>
  <c r="H813" i="9"/>
  <c r="L813" i="9" s="1"/>
  <c r="M813" i="9" s="1"/>
  <c r="E813" i="9"/>
  <c r="F813" i="9" s="1"/>
  <c r="G813" i="9" s="1"/>
  <c r="C813" i="9"/>
  <c r="AN812" i="9"/>
  <c r="AM812" i="9"/>
  <c r="AS812" i="9" s="1"/>
  <c r="U812" i="9"/>
  <c r="S812" i="9"/>
  <c r="T812" i="9" s="1"/>
  <c r="H812" i="9"/>
  <c r="E812" i="9"/>
  <c r="F812" i="9" s="1"/>
  <c r="G812" i="9" s="1"/>
  <c r="C812" i="9"/>
  <c r="AN811" i="9"/>
  <c r="AM811" i="9"/>
  <c r="U811" i="9"/>
  <c r="X811" i="9" s="1"/>
  <c r="Y811" i="9" s="1"/>
  <c r="Z811" i="9" s="1"/>
  <c r="S811" i="9"/>
  <c r="T811" i="9" s="1"/>
  <c r="I811" i="9"/>
  <c r="H811" i="9"/>
  <c r="L811" i="9"/>
  <c r="E811" i="9"/>
  <c r="F811" i="9" s="1"/>
  <c r="G811" i="9" s="1"/>
  <c r="C811" i="9"/>
  <c r="AN810" i="9"/>
  <c r="AM810" i="9"/>
  <c r="U810" i="9"/>
  <c r="S810" i="9"/>
  <c r="T810" i="9" s="1"/>
  <c r="N810" i="9"/>
  <c r="H810" i="9"/>
  <c r="L810" i="9" s="1"/>
  <c r="M810" i="9" s="1"/>
  <c r="E810" i="9"/>
  <c r="F810" i="9" s="1"/>
  <c r="G810" i="9"/>
  <c r="C810" i="9"/>
  <c r="AN809" i="9"/>
  <c r="AM809" i="9"/>
  <c r="AQ809" i="9" s="1"/>
  <c r="AR809" i="9" s="1"/>
  <c r="U809" i="9"/>
  <c r="S809" i="9"/>
  <c r="T809" i="9" s="1"/>
  <c r="H809" i="9"/>
  <c r="L809" i="9"/>
  <c r="E809" i="9"/>
  <c r="F809" i="9" s="1"/>
  <c r="G809" i="9" s="1"/>
  <c r="C809" i="9"/>
  <c r="AN806" i="9"/>
  <c r="AM806" i="9"/>
  <c r="AS806" i="9"/>
  <c r="U806" i="9"/>
  <c r="X806" i="9" s="1"/>
  <c r="T806" i="9"/>
  <c r="S806" i="9"/>
  <c r="J806" i="9"/>
  <c r="I806" i="9"/>
  <c r="H806" i="9"/>
  <c r="L806" i="9"/>
  <c r="F806" i="9"/>
  <c r="G806" i="9" s="1"/>
  <c r="E806" i="9"/>
  <c r="C806" i="9"/>
  <c r="AN805" i="9"/>
  <c r="AM805" i="9"/>
  <c r="AS805" i="9" s="1"/>
  <c r="AQ805" i="9"/>
  <c r="AR805" i="9" s="1"/>
  <c r="X805" i="9"/>
  <c r="Y805" i="9" s="1"/>
  <c r="V805" i="9"/>
  <c r="W805" i="9" s="1"/>
  <c r="U805" i="9"/>
  <c r="S805" i="9"/>
  <c r="T805" i="9" s="1"/>
  <c r="O805" i="9"/>
  <c r="J805" i="9"/>
  <c r="I805" i="9"/>
  <c r="H805" i="9"/>
  <c r="L805" i="9" s="1"/>
  <c r="G805" i="9"/>
  <c r="E805" i="9"/>
  <c r="F805" i="9" s="1"/>
  <c r="C805" i="9"/>
  <c r="AQ804" i="9"/>
  <c r="AR804" i="9" s="1"/>
  <c r="AN804" i="9"/>
  <c r="AM804" i="9"/>
  <c r="AS804" i="9" s="1"/>
  <c r="U804" i="9"/>
  <c r="X804" i="9" s="1"/>
  <c r="S804" i="9"/>
  <c r="T804" i="9" s="1"/>
  <c r="Q804" i="9"/>
  <c r="AN803" i="9"/>
  <c r="AM803" i="9"/>
  <c r="AS803" i="9" s="1"/>
  <c r="U803" i="9"/>
  <c r="S803" i="9"/>
  <c r="T803" i="9" s="1"/>
  <c r="L803" i="9"/>
  <c r="J803" i="9"/>
  <c r="H803" i="9"/>
  <c r="I803" i="9" s="1"/>
  <c r="E803" i="9"/>
  <c r="F803" i="9" s="1"/>
  <c r="G803" i="9" s="1"/>
  <c r="C803" i="9"/>
  <c r="AN802" i="9"/>
  <c r="AM802" i="9"/>
  <c r="U802" i="9"/>
  <c r="X802" i="9"/>
  <c r="AA802" i="9" s="1"/>
  <c r="AB802" i="9" s="1"/>
  <c r="S802" i="9"/>
  <c r="T802" i="9"/>
  <c r="L802" i="9"/>
  <c r="I802" i="9"/>
  <c r="H802" i="9"/>
  <c r="E802" i="9"/>
  <c r="F802" i="9" s="1"/>
  <c r="G802" i="9" s="1"/>
  <c r="C802" i="9"/>
  <c r="AN801" i="9"/>
  <c r="AM801" i="9"/>
  <c r="AQ801" i="9" s="1"/>
  <c r="AR801" i="9" s="1"/>
  <c r="U801" i="9"/>
  <c r="V801" i="9" s="1"/>
  <c r="X801" i="9"/>
  <c r="Y801" i="9"/>
  <c r="S801" i="9"/>
  <c r="T801" i="9" s="1"/>
  <c r="H801" i="9"/>
  <c r="E801" i="9"/>
  <c r="F801" i="9" s="1"/>
  <c r="G801" i="9" s="1"/>
  <c r="C801" i="9"/>
  <c r="AN800" i="9"/>
  <c r="AM800" i="9"/>
  <c r="AQ800" i="9" s="1"/>
  <c r="AR800" i="9" s="1"/>
  <c r="AS800" i="9"/>
  <c r="U800" i="9"/>
  <c r="S800" i="9"/>
  <c r="T800" i="9" s="1"/>
  <c r="H800" i="9"/>
  <c r="L800" i="9" s="1"/>
  <c r="E800" i="9"/>
  <c r="F800" i="9" s="1"/>
  <c r="G800" i="9" s="1"/>
  <c r="C800" i="9"/>
  <c r="AQ797" i="9"/>
  <c r="AR797" i="9"/>
  <c r="AN797" i="9"/>
  <c r="AM797" i="9"/>
  <c r="AS797" i="9" s="1"/>
  <c r="U797" i="9"/>
  <c r="V797" i="9" s="1"/>
  <c r="X797" i="9"/>
  <c r="Y797" i="9" s="1"/>
  <c r="S797" i="9"/>
  <c r="T797" i="9" s="1"/>
  <c r="P797" i="9"/>
  <c r="Q797" i="9" s="1"/>
  <c r="AN796" i="9"/>
  <c r="AM796" i="9"/>
  <c r="AQ796" i="9" s="1"/>
  <c r="AR796" i="9" s="1"/>
  <c r="AS796" i="9"/>
  <c r="U796" i="9"/>
  <c r="V796" i="9" s="1"/>
  <c r="S796" i="9"/>
  <c r="T796" i="9" s="1"/>
  <c r="H796" i="9"/>
  <c r="E796" i="9"/>
  <c r="F796" i="9"/>
  <c r="G796" i="9"/>
  <c r="C796" i="9"/>
  <c r="AN795" i="9"/>
  <c r="AM795" i="9"/>
  <c r="AQ795" i="9" s="1"/>
  <c r="AR795" i="9" s="1"/>
  <c r="AS795" i="9"/>
  <c r="U795" i="9"/>
  <c r="V795" i="9" s="1"/>
  <c r="S795" i="9"/>
  <c r="T795" i="9" s="1"/>
  <c r="AN794" i="9"/>
  <c r="AM794" i="9"/>
  <c r="U794" i="9"/>
  <c r="S794" i="9"/>
  <c r="T794" i="9" s="1"/>
  <c r="H794" i="9"/>
  <c r="E794" i="9"/>
  <c r="F794" i="9" s="1"/>
  <c r="G794" i="9" s="1"/>
  <c r="C794" i="9"/>
  <c r="AN793" i="9"/>
  <c r="AM793" i="9"/>
  <c r="U793" i="9"/>
  <c r="S793" i="9"/>
  <c r="T793" i="9" s="1"/>
  <c r="H793" i="9"/>
  <c r="E793" i="9"/>
  <c r="F793" i="9" s="1"/>
  <c r="G793" i="9" s="1"/>
  <c r="C793" i="9"/>
  <c r="AN792" i="9"/>
  <c r="AM792" i="9"/>
  <c r="AQ792" i="9" s="1"/>
  <c r="AR792" i="9" s="1"/>
  <c r="U792" i="9"/>
  <c r="S792" i="9"/>
  <c r="T792" i="9" s="1"/>
  <c r="H792" i="9"/>
  <c r="I792" i="9" s="1"/>
  <c r="F792" i="9"/>
  <c r="G792" i="9" s="1"/>
  <c r="E792" i="9"/>
  <c r="C792" i="9"/>
  <c r="AN789" i="9"/>
  <c r="AM789" i="9"/>
  <c r="AQ789" i="9" s="1"/>
  <c r="AR789" i="9" s="1"/>
  <c r="U789" i="9"/>
  <c r="S789" i="9"/>
  <c r="T789" i="9" s="1"/>
  <c r="Q789" i="9"/>
  <c r="AN788" i="9"/>
  <c r="AM788" i="9"/>
  <c r="U788" i="9"/>
  <c r="S788" i="9"/>
  <c r="T788" i="9" s="1"/>
  <c r="H788" i="9"/>
  <c r="L788" i="9" s="1"/>
  <c r="E788" i="9"/>
  <c r="F788" i="9" s="1"/>
  <c r="G788" i="9" s="1"/>
  <c r="C788" i="9"/>
  <c r="AQ787" i="9"/>
  <c r="AR787" i="9"/>
  <c r="AN787" i="9"/>
  <c r="AM787" i="9"/>
  <c r="AS787" i="9"/>
  <c r="U787" i="9"/>
  <c r="X787" i="9" s="1"/>
  <c r="S787" i="9"/>
  <c r="T787" i="9" s="1"/>
  <c r="AN786" i="9"/>
  <c r="AM786" i="9"/>
  <c r="U786" i="9"/>
  <c r="S786" i="9"/>
  <c r="T786" i="9" s="1"/>
  <c r="H786" i="9"/>
  <c r="E786" i="9"/>
  <c r="F786" i="9" s="1"/>
  <c r="G786" i="9" s="1"/>
  <c r="C786" i="9"/>
  <c r="AN785" i="9"/>
  <c r="AM785" i="9"/>
  <c r="U785" i="9"/>
  <c r="S785" i="9"/>
  <c r="T785" i="9" s="1"/>
  <c r="O785" i="9"/>
  <c r="P785" i="9"/>
  <c r="I785" i="9"/>
  <c r="H785" i="9"/>
  <c r="L785" i="9"/>
  <c r="E785" i="9"/>
  <c r="F785" i="9"/>
  <c r="G785" i="9"/>
  <c r="C785" i="9"/>
  <c r="AN784" i="9"/>
  <c r="AM784" i="9"/>
  <c r="U784" i="9"/>
  <c r="S784" i="9"/>
  <c r="T784" i="9" s="1"/>
  <c r="H784" i="9"/>
  <c r="E784" i="9"/>
  <c r="F784" i="9" s="1"/>
  <c r="G784" i="9" s="1"/>
  <c r="C784" i="9"/>
  <c r="AN781" i="9"/>
  <c r="AM781" i="9"/>
  <c r="U781" i="9"/>
  <c r="S781" i="9"/>
  <c r="T781" i="9" s="1"/>
  <c r="Q781" i="9"/>
  <c r="AN780" i="9"/>
  <c r="AM780" i="9"/>
  <c r="U780" i="9"/>
  <c r="T780" i="9"/>
  <c r="S780" i="9"/>
  <c r="H780" i="9"/>
  <c r="L780" i="9"/>
  <c r="M780" i="9" s="1"/>
  <c r="E780" i="9"/>
  <c r="F780" i="9" s="1"/>
  <c r="G780" i="9" s="1"/>
  <c r="C780" i="9"/>
  <c r="AS779" i="9"/>
  <c r="AR779" i="9"/>
  <c r="AN779" i="9"/>
  <c r="AM779" i="9"/>
  <c r="AQ779" i="9"/>
  <c r="U779" i="9"/>
  <c r="S779" i="9"/>
  <c r="T779" i="9" s="1"/>
  <c r="AN778" i="9"/>
  <c r="AM778" i="9"/>
  <c r="AQ778" i="9" s="1"/>
  <c r="AR778" i="9" s="1"/>
  <c r="AS778" i="9"/>
  <c r="U778" i="9"/>
  <c r="V778" i="9" s="1"/>
  <c r="T778" i="9"/>
  <c r="S778" i="9"/>
  <c r="H778" i="9"/>
  <c r="I778" i="9" s="1"/>
  <c r="E778" i="9"/>
  <c r="F778" i="9" s="1"/>
  <c r="G778" i="9" s="1"/>
  <c r="C778" i="9"/>
  <c r="AN777" i="9"/>
  <c r="AM777" i="9"/>
  <c r="AQ777" i="9" s="1"/>
  <c r="AR777" i="9" s="1"/>
  <c r="U777" i="9"/>
  <c r="V777" i="9" s="1"/>
  <c r="S777" i="9"/>
  <c r="T777" i="9" s="1"/>
  <c r="I777" i="9"/>
  <c r="H777" i="9"/>
  <c r="L777" i="9" s="1"/>
  <c r="E777" i="9"/>
  <c r="F777" i="9"/>
  <c r="G777" i="9" s="1"/>
  <c r="C777" i="9"/>
  <c r="AN776" i="9"/>
  <c r="AM776" i="9"/>
  <c r="U776" i="9"/>
  <c r="S776" i="9"/>
  <c r="T776" i="9" s="1"/>
  <c r="H776" i="9"/>
  <c r="L776" i="9" s="1"/>
  <c r="O776" i="9" s="1"/>
  <c r="E776" i="9"/>
  <c r="F776" i="9"/>
  <c r="G776" i="9" s="1"/>
  <c r="C776" i="9"/>
  <c r="AN773" i="9"/>
  <c r="AM773" i="9"/>
  <c r="U773" i="9"/>
  <c r="S773" i="9"/>
  <c r="T773" i="9" s="1"/>
  <c r="H773" i="9"/>
  <c r="E773" i="9"/>
  <c r="F773" i="9" s="1"/>
  <c r="G773" i="9" s="1"/>
  <c r="C773" i="9"/>
  <c r="AN772" i="9"/>
  <c r="AM772" i="9"/>
  <c r="X772" i="9"/>
  <c r="U772" i="9"/>
  <c r="V772" i="9" s="1"/>
  <c r="S772" i="9"/>
  <c r="T772" i="9" s="1"/>
  <c r="Q772" i="9"/>
  <c r="AN771" i="9"/>
  <c r="AM771" i="9"/>
  <c r="U771" i="9"/>
  <c r="V771" i="9" s="1"/>
  <c r="S771" i="9"/>
  <c r="T771" i="9"/>
  <c r="AN770" i="9"/>
  <c r="AM770" i="9"/>
  <c r="U770" i="9"/>
  <c r="X770" i="9" s="1"/>
  <c r="Y770" i="9" s="1"/>
  <c r="S770" i="9"/>
  <c r="T770" i="9" s="1"/>
  <c r="H770" i="9"/>
  <c r="E770" i="9"/>
  <c r="F770" i="9" s="1"/>
  <c r="G770" i="9" s="1"/>
  <c r="C770" i="9"/>
  <c r="AQ769" i="9"/>
  <c r="AR769" i="9" s="1"/>
  <c r="AN769" i="9"/>
  <c r="AM769" i="9"/>
  <c r="AS769" i="9" s="1"/>
  <c r="U769" i="9"/>
  <c r="X769" i="9"/>
  <c r="Y769" i="9" s="1"/>
  <c r="S769" i="9"/>
  <c r="T769" i="9" s="1"/>
  <c r="H769" i="9"/>
  <c r="E769" i="9"/>
  <c r="F769" i="9" s="1"/>
  <c r="G769" i="9" s="1"/>
  <c r="C769" i="9"/>
  <c r="AQ768" i="9"/>
  <c r="AR768" i="9" s="1"/>
  <c r="AN768" i="9"/>
  <c r="AM768" i="9"/>
  <c r="AS768" i="9"/>
  <c r="U768" i="9"/>
  <c r="X768" i="9"/>
  <c r="S768" i="9"/>
  <c r="T768" i="9" s="1"/>
  <c r="H768" i="9"/>
  <c r="E768" i="9"/>
  <c r="F768" i="9" s="1"/>
  <c r="G768" i="9" s="1"/>
  <c r="C768" i="9"/>
  <c r="AN760" i="9"/>
  <c r="AM760" i="9"/>
  <c r="AQ760" i="9" s="1"/>
  <c r="AR760" i="9" s="1"/>
  <c r="U760" i="9"/>
  <c r="T760" i="9"/>
  <c r="S760" i="9"/>
  <c r="H760" i="9"/>
  <c r="E760" i="9"/>
  <c r="F760" i="9" s="1"/>
  <c r="G760" i="9" s="1"/>
  <c r="C760" i="9"/>
  <c r="AQ758" i="9"/>
  <c r="AR758" i="9" s="1"/>
  <c r="AM758" i="9"/>
  <c r="AS758" i="9" s="1"/>
  <c r="W758" i="9"/>
  <c r="U758" i="9"/>
  <c r="X758" i="9" s="1"/>
  <c r="T758" i="9"/>
  <c r="H758" i="9"/>
  <c r="L758" i="9" s="1"/>
  <c r="F758" i="9"/>
  <c r="G758" i="9" s="1"/>
  <c r="C758" i="9"/>
  <c r="AM757" i="9"/>
  <c r="AS757" i="9" s="1"/>
  <c r="U757" i="9"/>
  <c r="T757" i="9"/>
  <c r="H757" i="9"/>
  <c r="L757" i="9" s="1"/>
  <c r="F757" i="9"/>
  <c r="G757" i="9" s="1"/>
  <c r="C757" i="9"/>
  <c r="AM756" i="9"/>
  <c r="AS756" i="9" s="1"/>
  <c r="AQ756" i="9"/>
  <c r="AR756" i="9" s="1"/>
  <c r="U756" i="9"/>
  <c r="T756" i="9"/>
  <c r="H756" i="9"/>
  <c r="J756" i="9"/>
  <c r="F756" i="9"/>
  <c r="G756" i="9" s="1"/>
  <c r="C756" i="9"/>
  <c r="AM755" i="9"/>
  <c r="AQ755" i="9" s="1"/>
  <c r="AR755" i="9" s="1"/>
  <c r="U755" i="9"/>
  <c r="T755" i="9"/>
  <c r="Q755" i="9"/>
  <c r="AM754" i="9"/>
  <c r="U754" i="9"/>
  <c r="T754" i="9"/>
  <c r="J754" i="9"/>
  <c r="H754" i="9"/>
  <c r="L754" i="9" s="1"/>
  <c r="F754" i="9"/>
  <c r="G754" i="9"/>
  <c r="C754" i="9"/>
  <c r="AM753" i="9"/>
  <c r="AS753" i="9" s="1"/>
  <c r="X753" i="9"/>
  <c r="U753" i="9"/>
  <c r="W753" i="9" s="1"/>
  <c r="T753" i="9"/>
  <c r="H753" i="9"/>
  <c r="J753" i="9" s="1"/>
  <c r="F753" i="9"/>
  <c r="G753" i="9" s="1"/>
  <c r="C753" i="9"/>
  <c r="AM752" i="9"/>
  <c r="AS752" i="9" s="1"/>
  <c r="U752" i="9"/>
  <c r="X752" i="9"/>
  <c r="AA752" i="9" s="1"/>
  <c r="AD752" i="9" s="1"/>
  <c r="T752" i="9"/>
  <c r="H752" i="9"/>
  <c r="G752" i="9"/>
  <c r="F752" i="9"/>
  <c r="C752" i="9"/>
  <c r="AM751" i="9"/>
  <c r="AS751" i="9" s="1"/>
  <c r="AQ751" i="9"/>
  <c r="AR751" i="9" s="1"/>
  <c r="U751" i="9"/>
  <c r="W751" i="9" s="1"/>
  <c r="T751" i="9"/>
  <c r="H751" i="9"/>
  <c r="L751" i="9" s="1"/>
  <c r="O751" i="9" s="1"/>
  <c r="Q751" i="9" s="1"/>
  <c r="F751" i="9"/>
  <c r="G751" i="9"/>
  <c r="C751" i="9"/>
  <c r="AN740" i="9"/>
  <c r="AM740" i="9"/>
  <c r="AS740" i="9" s="1"/>
  <c r="AD740" i="9"/>
  <c r="AE740" i="9" s="1"/>
  <c r="AA740" i="9"/>
  <c r="AN738" i="9"/>
  <c r="AM738" i="9"/>
  <c r="AS738" i="9" s="1"/>
  <c r="AA738" i="9"/>
  <c r="AB738" i="9" s="1"/>
  <c r="AQ737" i="9"/>
  <c r="AR737" i="9" s="1"/>
  <c r="AN737" i="9"/>
  <c r="AM737" i="9"/>
  <c r="AA737" i="9"/>
  <c r="AN736" i="9"/>
  <c r="AM736" i="9"/>
  <c r="AS736" i="9" s="1"/>
  <c r="AA736" i="9"/>
  <c r="AD736" i="9" s="1"/>
  <c r="AQ735" i="9"/>
  <c r="AR735" i="9" s="1"/>
  <c r="AN735" i="9"/>
  <c r="AM735" i="9"/>
  <c r="AS735" i="9"/>
  <c r="AA735" i="9"/>
  <c r="AN734" i="9"/>
  <c r="AM734" i="9"/>
  <c r="AA734" i="9"/>
  <c r="AD734" i="9" s="1"/>
  <c r="AN733" i="9"/>
  <c r="AM733" i="9"/>
  <c r="AA733" i="9"/>
  <c r="AD733" i="9" s="1"/>
  <c r="AE733" i="9" s="1"/>
  <c r="AN731" i="9"/>
  <c r="AO731" i="9" s="1"/>
  <c r="AM731" i="9"/>
  <c r="AA731" i="9"/>
  <c r="AB731" i="9"/>
  <c r="AS730" i="9"/>
  <c r="AN730" i="9"/>
  <c r="AM730" i="9"/>
  <c r="AQ730" i="9" s="1"/>
  <c r="AR730" i="9" s="1"/>
  <c r="AA730" i="9"/>
  <c r="AD730" i="9" s="1"/>
  <c r="AE730" i="9" s="1"/>
  <c r="AF730" i="9" s="1"/>
  <c r="AN729" i="9"/>
  <c r="AM729" i="9"/>
  <c r="AQ729" i="9" s="1"/>
  <c r="AR729" i="9" s="1"/>
  <c r="AS729" i="9"/>
  <c r="AA729" i="9"/>
  <c r="AB729" i="9" s="1"/>
  <c r="AN728" i="9"/>
  <c r="AM728" i="9"/>
  <c r="AS728" i="9" s="1"/>
  <c r="AA728" i="9"/>
  <c r="AN727" i="9"/>
  <c r="AM727" i="9"/>
  <c r="AA727" i="9"/>
  <c r="AB727" i="9"/>
  <c r="AN723" i="9"/>
  <c r="AM723" i="9"/>
  <c r="AS723" i="9" s="1"/>
  <c r="AH723" i="9"/>
  <c r="AI723" i="9" s="1"/>
  <c r="AJ723" i="9" s="1"/>
  <c r="AE723" i="9"/>
  <c r="AF723" i="9"/>
  <c r="AN722" i="9"/>
  <c r="AM722" i="9"/>
  <c r="AJ722" i="9"/>
  <c r="AH722" i="9"/>
  <c r="AI722" i="9" s="1"/>
  <c r="AE722" i="9"/>
  <c r="AR721" i="9"/>
  <c r="AN721" i="9"/>
  <c r="AM721" i="9"/>
  <c r="AQ721" i="9" s="1"/>
  <c r="AH721" i="9"/>
  <c r="AE721" i="9"/>
  <c r="AF721" i="9"/>
  <c r="AN720" i="9"/>
  <c r="AM720" i="9"/>
  <c r="AH720" i="9"/>
  <c r="AI720" i="9" s="1"/>
  <c r="AE720" i="9"/>
  <c r="AF720" i="9" s="1"/>
  <c r="AN719" i="9"/>
  <c r="AM719" i="9"/>
  <c r="U719" i="9"/>
  <c r="X719" i="9" s="1"/>
  <c r="AA719" i="9" s="1"/>
  <c r="AB719" i="9" s="1"/>
  <c r="S719" i="9"/>
  <c r="T719" i="9"/>
  <c r="Q719" i="9"/>
  <c r="P719" i="9"/>
  <c r="H719" i="9"/>
  <c r="L719" i="9"/>
  <c r="E719" i="9"/>
  <c r="F719" i="9"/>
  <c r="G719" i="9"/>
  <c r="C719" i="9"/>
  <c r="AN718" i="9"/>
  <c r="AM718" i="9"/>
  <c r="AQ718" i="9" s="1"/>
  <c r="AR718" i="9" s="1"/>
  <c r="AS718" i="9"/>
  <c r="U718" i="9"/>
  <c r="S718" i="9"/>
  <c r="T718" i="9" s="1"/>
  <c r="H718" i="9"/>
  <c r="L718" i="9" s="1"/>
  <c r="E718" i="9"/>
  <c r="F718" i="9" s="1"/>
  <c r="G718" i="9" s="1"/>
  <c r="C718" i="9"/>
  <c r="AN717" i="9"/>
  <c r="AM717" i="9"/>
  <c r="U717" i="9"/>
  <c r="S717" i="9"/>
  <c r="T717" i="9"/>
  <c r="P717" i="9"/>
  <c r="Q717" i="9" s="1"/>
  <c r="M717" i="9"/>
  <c r="N717" i="9" s="1"/>
  <c r="AN716" i="9"/>
  <c r="AM716" i="9"/>
  <c r="AS716" i="9" s="1"/>
  <c r="AA716" i="9"/>
  <c r="Y716" i="9"/>
  <c r="U716" i="9"/>
  <c r="X716" i="9" s="1"/>
  <c r="S716" i="9"/>
  <c r="T716" i="9" s="1"/>
  <c r="P716" i="9"/>
  <c r="Q716" i="9"/>
  <c r="M716" i="9"/>
  <c r="N716" i="9" s="1"/>
  <c r="AQ715" i="9"/>
  <c r="AR715" i="9" s="1"/>
  <c r="AN715" i="9"/>
  <c r="AM715" i="9"/>
  <c r="AS715" i="9" s="1"/>
  <c r="U715" i="9"/>
  <c r="S715" i="9"/>
  <c r="T715" i="9" s="1"/>
  <c r="P715" i="9"/>
  <c r="Q715" i="9" s="1"/>
  <c r="H715" i="9"/>
  <c r="I715" i="9"/>
  <c r="E715" i="9"/>
  <c r="F715" i="9" s="1"/>
  <c r="G715" i="9" s="1"/>
  <c r="C715" i="9"/>
  <c r="AN714" i="9"/>
  <c r="AM714" i="9"/>
  <c r="AQ714" i="9" s="1"/>
  <c r="AR714" i="9" s="1"/>
  <c r="U714" i="9"/>
  <c r="S714" i="9"/>
  <c r="T714" i="9" s="1"/>
  <c r="P714" i="9"/>
  <c r="Q714" i="9" s="1"/>
  <c r="H714" i="9"/>
  <c r="L714" i="9" s="1"/>
  <c r="E714" i="9"/>
  <c r="F714" i="9" s="1"/>
  <c r="G714" i="9" s="1"/>
  <c r="C714" i="9"/>
  <c r="U712" i="9"/>
  <c r="V712" i="9" s="1"/>
  <c r="S712" i="9"/>
  <c r="T712" i="9" s="1"/>
  <c r="P712" i="9"/>
  <c r="Q712" i="9" s="1"/>
  <c r="H712" i="9"/>
  <c r="L712" i="9" s="1"/>
  <c r="E712" i="9"/>
  <c r="F712" i="9" s="1"/>
  <c r="G712" i="9" s="1"/>
  <c r="C712" i="9"/>
  <c r="AN710" i="9"/>
  <c r="AM710" i="9"/>
  <c r="X710" i="9"/>
  <c r="U710" i="9"/>
  <c r="V710" i="9" s="1"/>
  <c r="S710" i="9"/>
  <c r="T710" i="9" s="1"/>
  <c r="P710" i="9"/>
  <c r="Q710" i="9"/>
  <c r="H710" i="9"/>
  <c r="L710" i="9" s="1"/>
  <c r="E710" i="9"/>
  <c r="F710" i="9" s="1"/>
  <c r="G710" i="9" s="1"/>
  <c r="C710" i="9"/>
  <c r="AN709" i="9"/>
  <c r="AM709" i="9"/>
  <c r="H709" i="9"/>
  <c r="L709" i="9" s="1"/>
  <c r="E709" i="9"/>
  <c r="F709" i="9" s="1"/>
  <c r="G709" i="9" s="1"/>
  <c r="C709" i="9"/>
  <c r="AQ706" i="9"/>
  <c r="AR706" i="9"/>
  <c r="AN706" i="9"/>
  <c r="AM706" i="9"/>
  <c r="AS706" i="9" s="1"/>
  <c r="AD706" i="9"/>
  <c r="AH706" i="9" s="1"/>
  <c r="AC706" i="9"/>
  <c r="AB706" i="9"/>
  <c r="AR705" i="9"/>
  <c r="AN705" i="9"/>
  <c r="AM705" i="9"/>
  <c r="AQ705" i="9" s="1"/>
  <c r="V705" i="9"/>
  <c r="U705" i="9"/>
  <c r="S705" i="9"/>
  <c r="T705" i="9"/>
  <c r="P705" i="9"/>
  <c r="Q705" i="9" s="1"/>
  <c r="AN704" i="9"/>
  <c r="AM704" i="9"/>
  <c r="AQ704" i="9" s="1"/>
  <c r="AR704" i="9" s="1"/>
  <c r="AS704" i="9"/>
  <c r="U704" i="9"/>
  <c r="S704" i="9"/>
  <c r="T704" i="9" s="1"/>
  <c r="H704" i="9"/>
  <c r="L704" i="9"/>
  <c r="F704" i="9"/>
  <c r="G704" i="9" s="1"/>
  <c r="C704" i="9"/>
  <c r="AR703" i="9"/>
  <c r="AN703" i="9"/>
  <c r="AM703" i="9"/>
  <c r="AQ703" i="9" s="1"/>
  <c r="U703" i="9"/>
  <c r="S703" i="9"/>
  <c r="T703" i="9" s="1"/>
  <c r="Q703" i="9"/>
  <c r="P703" i="9"/>
  <c r="AN702" i="9"/>
  <c r="AM702" i="9"/>
  <c r="AQ702" i="9" s="1"/>
  <c r="AR702" i="9" s="1"/>
  <c r="AS702" i="9"/>
  <c r="H702" i="9"/>
  <c r="L702" i="9" s="1"/>
  <c r="F702" i="9"/>
  <c r="G702" i="9" s="1"/>
  <c r="C702" i="9"/>
  <c r="AR699" i="9"/>
  <c r="AR698" i="9"/>
  <c r="AR697" i="9"/>
  <c r="AR696" i="9"/>
  <c r="AR695" i="9"/>
  <c r="AR694" i="9"/>
  <c r="AR693" i="9"/>
  <c r="AR692" i="9"/>
  <c r="AR691" i="9"/>
  <c r="AN690" i="9"/>
  <c r="AM690" i="9"/>
  <c r="AQ690" i="9" s="1"/>
  <c r="AR690" i="9" s="1"/>
  <c r="Z689" i="9"/>
  <c r="AN688" i="9"/>
  <c r="AM688" i="9"/>
  <c r="AQ688" i="9"/>
  <c r="AR688" i="9" s="1"/>
  <c r="U688" i="9"/>
  <c r="V688" i="9" s="1"/>
  <c r="W688" i="9"/>
  <c r="S688" i="9"/>
  <c r="T688" i="9" s="1"/>
  <c r="H688" i="9"/>
  <c r="L688" i="9" s="1"/>
  <c r="M688" i="9" s="1"/>
  <c r="E688" i="9"/>
  <c r="F688" i="9" s="1"/>
  <c r="G688" i="9" s="1"/>
  <c r="C688" i="9"/>
  <c r="AN687" i="9"/>
  <c r="AO687" i="9" s="1"/>
  <c r="AM687" i="9"/>
  <c r="AQ687" i="9" s="1"/>
  <c r="AR687" i="9" s="1"/>
  <c r="U687" i="9"/>
  <c r="X687" i="9" s="1"/>
  <c r="AA687" i="9" s="1"/>
  <c r="AB687" i="9" s="1"/>
  <c r="S687" i="9"/>
  <c r="T687" i="9" s="1"/>
  <c r="AN686" i="9"/>
  <c r="AM686" i="9"/>
  <c r="AQ686" i="9" s="1"/>
  <c r="AR686" i="9" s="1"/>
  <c r="U686" i="9"/>
  <c r="S686" i="9"/>
  <c r="T686" i="9" s="1"/>
  <c r="AR685" i="9"/>
  <c r="AR684" i="9"/>
  <c r="AN683" i="9"/>
  <c r="AM683" i="9"/>
  <c r="AQ683" i="9" s="1"/>
  <c r="AR683" i="9" s="1"/>
  <c r="U683" i="9"/>
  <c r="V683" i="9" s="1"/>
  <c r="W683" i="9" s="1"/>
  <c r="S683" i="9"/>
  <c r="T683" i="9" s="1"/>
  <c r="H683" i="9"/>
  <c r="L683" i="9"/>
  <c r="M683" i="9" s="1"/>
  <c r="E683" i="9"/>
  <c r="F683" i="9" s="1"/>
  <c r="G683" i="9" s="1"/>
  <c r="C683" i="9"/>
  <c r="AN682" i="9"/>
  <c r="AM682" i="9"/>
  <c r="AQ682" i="9" s="1"/>
  <c r="AR682" i="9" s="1"/>
  <c r="U682" i="9"/>
  <c r="S682" i="9"/>
  <c r="T682" i="9" s="1"/>
  <c r="H682" i="9"/>
  <c r="E682" i="9"/>
  <c r="F682" i="9" s="1"/>
  <c r="G682" i="9" s="1"/>
  <c r="C682" i="9"/>
  <c r="AN681" i="9"/>
  <c r="AM681" i="9"/>
  <c r="AQ681" i="9" s="1"/>
  <c r="AR681" i="9" s="1"/>
  <c r="V681" i="9"/>
  <c r="U681" i="9"/>
  <c r="S681" i="9"/>
  <c r="T681" i="9" s="1"/>
  <c r="H681" i="9"/>
  <c r="E681" i="9"/>
  <c r="F681" i="9" s="1"/>
  <c r="G681" i="9" s="1"/>
  <c r="C681" i="9"/>
  <c r="H660" i="9"/>
  <c r="L660" i="9" s="1"/>
  <c r="E660" i="9"/>
  <c r="F660" i="9" s="1"/>
  <c r="G660" i="9" s="1"/>
  <c r="C660" i="9"/>
  <c r="AS658" i="9"/>
  <c r="AN658" i="9"/>
  <c r="AM658" i="9"/>
  <c r="AQ658" i="9" s="1"/>
  <c r="AR658" i="9" s="1"/>
  <c r="U658" i="9"/>
  <c r="X658" i="9" s="1"/>
  <c r="AA658" i="9" s="1"/>
  <c r="V658" i="9"/>
  <c r="W658" i="9" s="1"/>
  <c r="T658" i="9"/>
  <c r="S658" i="9"/>
  <c r="H658" i="9"/>
  <c r="L658" i="9" s="1"/>
  <c r="O658" i="9" s="1"/>
  <c r="F658" i="9"/>
  <c r="G658" i="9"/>
  <c r="C658" i="9"/>
  <c r="AN657" i="9"/>
  <c r="AM657" i="9"/>
  <c r="AQ657" i="9" s="1"/>
  <c r="AR657" i="9" s="1"/>
  <c r="V657" i="9"/>
  <c r="U657" i="9"/>
  <c r="X657" i="9"/>
  <c r="T657" i="9"/>
  <c r="S657" i="9"/>
  <c r="J657" i="9"/>
  <c r="H657" i="9"/>
  <c r="L657" i="9" s="1"/>
  <c r="F657" i="9"/>
  <c r="G657" i="9"/>
  <c r="C657" i="9"/>
  <c r="AR656" i="9"/>
  <c r="AN656" i="9"/>
  <c r="AM656" i="9"/>
  <c r="AQ656" i="9" s="1"/>
  <c r="AS656" i="9"/>
  <c r="U656" i="9"/>
  <c r="V656" i="9" s="1"/>
  <c r="S656" i="9"/>
  <c r="T656" i="9" s="1"/>
  <c r="L656" i="9"/>
  <c r="O656" i="9" s="1"/>
  <c r="P656" i="9" s="1"/>
  <c r="H656" i="9"/>
  <c r="J656" i="9"/>
  <c r="F656" i="9"/>
  <c r="G656" i="9" s="1"/>
  <c r="C656" i="9"/>
  <c r="AN655" i="9"/>
  <c r="AM655" i="9"/>
  <c r="U655" i="9"/>
  <c r="S655" i="9"/>
  <c r="T655" i="9" s="1"/>
  <c r="H655" i="9"/>
  <c r="L655" i="9" s="1"/>
  <c r="O655" i="9" s="1"/>
  <c r="F655" i="9"/>
  <c r="G655" i="9" s="1"/>
  <c r="C655" i="9"/>
  <c r="AN654" i="9"/>
  <c r="AM654" i="9"/>
  <c r="AS654" i="9" s="1"/>
  <c r="U654" i="9"/>
  <c r="S654" i="9"/>
  <c r="T654" i="9" s="1"/>
  <c r="H654" i="9"/>
  <c r="L654" i="9"/>
  <c r="O654" i="9" s="1"/>
  <c r="F654" i="9"/>
  <c r="G654" i="9" s="1"/>
  <c r="C654" i="9"/>
  <c r="AN653" i="9"/>
  <c r="AM653" i="9"/>
  <c r="AQ653" i="9" s="1"/>
  <c r="AR653" i="9" s="1"/>
  <c r="X653" i="9"/>
  <c r="Y653" i="9" s="1"/>
  <c r="AA653" i="9"/>
  <c r="V653" i="9"/>
  <c r="U653" i="9"/>
  <c r="S653" i="9"/>
  <c r="T653" i="9" s="1"/>
  <c r="H653" i="9"/>
  <c r="F653" i="9"/>
  <c r="G653" i="9" s="1"/>
  <c r="C653" i="9"/>
  <c r="AN652" i="9"/>
  <c r="AM652" i="9"/>
  <c r="AQ652" i="9" s="1"/>
  <c r="AR652" i="9" s="1"/>
  <c r="AS652" i="9"/>
  <c r="V652" i="9"/>
  <c r="W652" i="9" s="1"/>
  <c r="U652" i="9"/>
  <c r="X652" i="9" s="1"/>
  <c r="S652" i="9"/>
  <c r="T652" i="9"/>
  <c r="H652" i="9"/>
  <c r="J652" i="9" s="1"/>
  <c r="F652" i="9"/>
  <c r="G652" i="9" s="1"/>
  <c r="C652" i="9"/>
  <c r="AN651" i="9"/>
  <c r="AM651" i="9"/>
  <c r="AQ651" i="9" s="1"/>
  <c r="AR651" i="9" s="1"/>
  <c r="U651" i="9"/>
  <c r="X651" i="9" s="1"/>
  <c r="T651" i="9"/>
  <c r="S651" i="9"/>
  <c r="N651" i="9"/>
  <c r="J651" i="9"/>
  <c r="H651" i="9"/>
  <c r="L651" i="9" s="1"/>
  <c r="O651" i="9" s="1"/>
  <c r="F651" i="9"/>
  <c r="G651" i="9" s="1"/>
  <c r="C651" i="9"/>
  <c r="AN650" i="9"/>
  <c r="AM650" i="9"/>
  <c r="AQ650" i="9" s="1"/>
  <c r="AR650" i="9" s="1"/>
  <c r="U650" i="9"/>
  <c r="S650" i="9"/>
  <c r="T650" i="9"/>
  <c r="H650" i="9"/>
  <c r="L650" i="9" s="1"/>
  <c r="F650" i="9"/>
  <c r="G650" i="9"/>
  <c r="C650" i="9"/>
  <c r="AN649" i="9"/>
  <c r="AM649" i="9"/>
  <c r="AQ649" i="9" s="1"/>
  <c r="AR649" i="9" s="1"/>
  <c r="AS649" i="9"/>
  <c r="X649" i="9"/>
  <c r="AA649" i="9" s="1"/>
  <c r="U649" i="9"/>
  <c r="V649" i="9" s="1"/>
  <c r="S649" i="9"/>
  <c r="T649" i="9" s="1"/>
  <c r="H649" i="9"/>
  <c r="J649" i="9" s="1"/>
  <c r="G649" i="9"/>
  <c r="F649" i="9"/>
  <c r="C649" i="9"/>
  <c r="AN646" i="9"/>
  <c r="AM646" i="9"/>
  <c r="AS646" i="9"/>
  <c r="U646" i="9"/>
  <c r="X646" i="9" s="1"/>
  <c r="S646" i="9"/>
  <c r="T646" i="9"/>
  <c r="AN643" i="9"/>
  <c r="AM643" i="9"/>
  <c r="AQ643" i="9" s="1"/>
  <c r="AR643" i="9" s="1"/>
  <c r="AS643" i="9"/>
  <c r="X643" i="9"/>
  <c r="AA643" i="9" s="1"/>
  <c r="AD643" i="9" s="1"/>
  <c r="V643" i="9"/>
  <c r="W643" i="9" s="1"/>
  <c r="AN642" i="9"/>
  <c r="AM642" i="9"/>
  <c r="AQ642" i="9"/>
  <c r="AR642" i="9" s="1"/>
  <c r="X642" i="9"/>
  <c r="V642" i="9"/>
  <c r="W642" i="9" s="1"/>
  <c r="U642" i="9"/>
  <c r="T642" i="9"/>
  <c r="O642" i="9"/>
  <c r="L642" i="9"/>
  <c r="N642" i="9" s="1"/>
  <c r="K642" i="9"/>
  <c r="J642" i="9"/>
  <c r="AN638" i="9"/>
  <c r="AM638" i="9"/>
  <c r="AQ638" i="9" s="1"/>
  <c r="AR638" i="9" s="1"/>
  <c r="AJ638" i="9"/>
  <c r="AQ637" i="9"/>
  <c r="AR637" i="9" s="1"/>
  <c r="AN637" i="9"/>
  <c r="AM637" i="9"/>
  <c r="AS637" i="9"/>
  <c r="AJ637" i="9"/>
  <c r="AN636" i="9"/>
  <c r="AM636" i="9"/>
  <c r="AQ636" i="9" s="1"/>
  <c r="AR636" i="9" s="1"/>
  <c r="V636" i="9"/>
  <c r="U636" i="9"/>
  <c r="X636" i="9" s="1"/>
  <c r="S636" i="9"/>
  <c r="T636" i="9" s="1"/>
  <c r="L636" i="9"/>
  <c r="K636" i="9"/>
  <c r="J636" i="9"/>
  <c r="AR633" i="9"/>
  <c r="AR632" i="9"/>
  <c r="AR631" i="9"/>
  <c r="AR630" i="9"/>
  <c r="AR629" i="9"/>
  <c r="AR628" i="9"/>
  <c r="AR627" i="9"/>
  <c r="AR626" i="9"/>
  <c r="AR625" i="9"/>
  <c r="AR624" i="9"/>
  <c r="AR623" i="9"/>
  <c r="AR622" i="9"/>
  <c r="AR621" i="9"/>
  <c r="AR620" i="9"/>
  <c r="AR619" i="9"/>
  <c r="AR618" i="9"/>
  <c r="AR617" i="9"/>
  <c r="AR616" i="9"/>
  <c r="AR615" i="9"/>
  <c r="AR614" i="9"/>
  <c r="AR613" i="9"/>
  <c r="AR612" i="9"/>
  <c r="AR611" i="9"/>
  <c r="AR610" i="9"/>
  <c r="AR609" i="9"/>
  <c r="AR608" i="9"/>
  <c r="AR607" i="9"/>
  <c r="AR606" i="9"/>
  <c r="AR605" i="9"/>
  <c r="AR604" i="9"/>
  <c r="AR603" i="9"/>
  <c r="AR602" i="9"/>
  <c r="AR601" i="9"/>
  <c r="AR600" i="9"/>
  <c r="AR599" i="9"/>
  <c r="AR598" i="9"/>
  <c r="AR597" i="9"/>
  <c r="AR596" i="9"/>
  <c r="AR595" i="9"/>
  <c r="AR594" i="9"/>
  <c r="AR593" i="9"/>
  <c r="AR592" i="9"/>
  <c r="AR591" i="9"/>
  <c r="AR590" i="9"/>
  <c r="AR589" i="9"/>
  <c r="AQ588" i="9"/>
  <c r="AR588" i="9" s="1"/>
  <c r="AN588" i="9"/>
  <c r="AM588" i="9"/>
  <c r="AS588" i="9"/>
  <c r="U588" i="9"/>
  <c r="S588" i="9"/>
  <c r="T588" i="9" s="1"/>
  <c r="L588" i="9"/>
  <c r="O588" i="9" s="1"/>
  <c r="K588" i="9"/>
  <c r="J588" i="9"/>
  <c r="AN587" i="9"/>
  <c r="AM587" i="9"/>
  <c r="AS587" i="9" s="1"/>
  <c r="U587" i="9"/>
  <c r="X587" i="9" s="1"/>
  <c r="S587" i="9"/>
  <c r="T587" i="9" s="1"/>
  <c r="L587" i="9"/>
  <c r="O587" i="9" s="1"/>
  <c r="K587" i="9"/>
  <c r="J587" i="9"/>
  <c r="AN586" i="9"/>
  <c r="AM586" i="9"/>
  <c r="AQ586" i="9" s="1"/>
  <c r="AR586" i="9" s="1"/>
  <c r="U586" i="9"/>
  <c r="X586" i="9" s="1"/>
  <c r="S586" i="9"/>
  <c r="T586" i="9" s="1"/>
  <c r="L586" i="9"/>
  <c r="O586" i="9" s="1"/>
  <c r="K586" i="9"/>
  <c r="J586" i="9"/>
  <c r="AN585" i="9"/>
  <c r="AM585" i="9"/>
  <c r="AQ585" i="9" s="1"/>
  <c r="AR585" i="9" s="1"/>
  <c r="AS585" i="9"/>
  <c r="U585" i="9"/>
  <c r="S585" i="9"/>
  <c r="T585" i="9"/>
  <c r="N585" i="9"/>
  <c r="L585" i="9"/>
  <c r="O585" i="9" s="1"/>
  <c r="K585" i="9"/>
  <c r="J585" i="9"/>
  <c r="AN584" i="9"/>
  <c r="AM584" i="9"/>
  <c r="AQ584" i="9" s="1"/>
  <c r="AR584" i="9" s="1"/>
  <c r="U584" i="9"/>
  <c r="S584" i="9"/>
  <c r="T584" i="9" s="1"/>
  <c r="L584" i="9"/>
  <c r="K584" i="9"/>
  <c r="J584" i="9"/>
  <c r="U571" i="9"/>
  <c r="V571" i="9" s="1"/>
  <c r="T571" i="9"/>
  <c r="S571" i="9"/>
  <c r="H571" i="9"/>
  <c r="I571" i="9" s="1"/>
  <c r="E571" i="9"/>
  <c r="F571" i="9"/>
  <c r="G571" i="9" s="1"/>
  <c r="C571" i="9"/>
  <c r="AM569" i="9"/>
  <c r="AQ569" i="9" s="1"/>
  <c r="AR569" i="9" s="1"/>
  <c r="AA569" i="9"/>
  <c r="U569" i="9"/>
  <c r="X569" i="9"/>
  <c r="S569" i="9"/>
  <c r="T569" i="9"/>
  <c r="H569" i="9"/>
  <c r="L569" i="9" s="1"/>
  <c r="E569" i="9"/>
  <c r="F569" i="9" s="1"/>
  <c r="G569" i="9" s="1"/>
  <c r="C569" i="9"/>
  <c r="AM567" i="9"/>
  <c r="AS567" i="9"/>
  <c r="U567" i="9"/>
  <c r="T567" i="9"/>
  <c r="S567" i="9"/>
  <c r="H567" i="9"/>
  <c r="I567" i="9" s="1"/>
  <c r="E567" i="9"/>
  <c r="F567" i="9" s="1"/>
  <c r="G567" i="9" s="1"/>
  <c r="C567" i="9"/>
  <c r="AS566" i="9"/>
  <c r="AQ566" i="9"/>
  <c r="AR566" i="9" s="1"/>
  <c r="AM566" i="9"/>
  <c r="U566" i="9"/>
  <c r="S566" i="9"/>
  <c r="T566" i="9"/>
  <c r="H566" i="9"/>
  <c r="L566" i="9" s="1"/>
  <c r="F566" i="9"/>
  <c r="G566" i="9" s="1"/>
  <c r="E566" i="9"/>
  <c r="C566" i="9"/>
  <c r="AQ561" i="9"/>
  <c r="AR561" i="9" s="1"/>
  <c r="AO561" i="9"/>
  <c r="AM561" i="9"/>
  <c r="AS561" i="9" s="1"/>
  <c r="U561" i="9"/>
  <c r="W561" i="9" s="1"/>
  <c r="T561" i="9"/>
  <c r="L561" i="9"/>
  <c r="J561" i="9"/>
  <c r="F561" i="9"/>
  <c r="G561" i="9" s="1"/>
  <c r="E561" i="9"/>
  <c r="C561" i="9"/>
  <c r="AM560" i="9"/>
  <c r="AO560" i="9" s="1"/>
  <c r="AS560" i="9"/>
  <c r="W560" i="9"/>
  <c r="U560" i="9"/>
  <c r="X560" i="9" s="1"/>
  <c r="T560" i="9"/>
  <c r="L560" i="9"/>
  <c r="J560" i="9"/>
  <c r="E560" i="9"/>
  <c r="F560" i="9" s="1"/>
  <c r="G560" i="9" s="1"/>
  <c r="C560" i="9"/>
  <c r="AN554" i="9"/>
  <c r="AM554" i="9"/>
  <c r="AQ554" i="9" s="1"/>
  <c r="AR554" i="9" s="1"/>
  <c r="AS554" i="9"/>
  <c r="U554" i="9"/>
  <c r="S554" i="9"/>
  <c r="T554" i="9" s="1"/>
  <c r="P554" i="9"/>
  <c r="Q554" i="9" s="1"/>
  <c r="H554" i="9"/>
  <c r="E554" i="9"/>
  <c r="F554" i="9" s="1"/>
  <c r="G554" i="9" s="1"/>
  <c r="C554" i="9"/>
  <c r="AN553" i="9"/>
  <c r="AM553" i="9"/>
  <c r="AS553" i="9" s="1"/>
  <c r="U553" i="9"/>
  <c r="S553" i="9"/>
  <c r="T553" i="9" s="1"/>
  <c r="P553" i="9"/>
  <c r="Q553" i="9" s="1"/>
  <c r="H553" i="9"/>
  <c r="I553" i="9"/>
  <c r="K553" i="9" s="1"/>
  <c r="G553" i="9"/>
  <c r="E553" i="9"/>
  <c r="F553" i="9" s="1"/>
  <c r="C553" i="9"/>
  <c r="AO549" i="9"/>
  <c r="AN549" i="9"/>
  <c r="AM549" i="9"/>
  <c r="AQ549" i="9"/>
  <c r="AR549" i="9" s="1"/>
  <c r="AJ549" i="9"/>
  <c r="AN541" i="9"/>
  <c r="AM541" i="9"/>
  <c r="AQ541" i="9" s="1"/>
  <c r="AR541" i="9" s="1"/>
  <c r="X541" i="9"/>
  <c r="AA541" i="9" s="1"/>
  <c r="AB541" i="9" s="1"/>
  <c r="W541" i="9"/>
  <c r="U541" i="9"/>
  <c r="V541" i="9" s="1"/>
  <c r="S541" i="9"/>
  <c r="T541" i="9" s="1"/>
  <c r="I541" i="9"/>
  <c r="H541" i="9"/>
  <c r="L541" i="9"/>
  <c r="F541" i="9"/>
  <c r="G541" i="9" s="1"/>
  <c r="E541" i="9"/>
  <c r="AN538" i="9"/>
  <c r="AM538" i="9"/>
  <c r="U538" i="9"/>
  <c r="S538" i="9"/>
  <c r="T538" i="9" s="1"/>
  <c r="P538" i="9"/>
  <c r="Q538" i="9" s="1"/>
  <c r="AM537" i="9"/>
  <c r="AS537" i="9" s="1"/>
  <c r="U537" i="9"/>
  <c r="T537" i="9"/>
  <c r="S537" i="9"/>
  <c r="H537" i="9"/>
  <c r="F537" i="9"/>
  <c r="G537" i="9" s="1"/>
  <c r="C537" i="9"/>
  <c r="AN526" i="9"/>
  <c r="AM526" i="9"/>
  <c r="U526" i="9"/>
  <c r="S526" i="9"/>
  <c r="T526" i="9" s="1"/>
  <c r="H526" i="9"/>
  <c r="L526" i="9" s="1"/>
  <c r="M526" i="9" s="1"/>
  <c r="I526" i="9"/>
  <c r="E526" i="9"/>
  <c r="F526" i="9" s="1"/>
  <c r="G526" i="9" s="1"/>
  <c r="C526" i="9"/>
  <c r="AN525" i="9"/>
  <c r="AM525" i="9"/>
  <c r="X525" i="9"/>
  <c r="U525" i="9"/>
  <c r="V525" i="9" s="1"/>
  <c r="S525" i="9"/>
  <c r="T525" i="9" s="1"/>
  <c r="M525" i="9"/>
  <c r="H525" i="9"/>
  <c r="L525" i="9" s="1"/>
  <c r="E525" i="9"/>
  <c r="F525" i="9" s="1"/>
  <c r="G525" i="9" s="1"/>
  <c r="C525" i="9"/>
  <c r="AN524" i="9"/>
  <c r="AM524" i="9"/>
  <c r="X524" i="9"/>
  <c r="U524" i="9"/>
  <c r="V524" i="9" s="1"/>
  <c r="S524" i="9"/>
  <c r="T524" i="9"/>
  <c r="L524" i="9"/>
  <c r="H524" i="9"/>
  <c r="I524" i="9"/>
  <c r="E524" i="9"/>
  <c r="F524" i="9" s="1"/>
  <c r="G524" i="9" s="1"/>
  <c r="C524" i="9"/>
  <c r="AN523" i="9"/>
  <c r="AM523" i="9"/>
  <c r="U523" i="9"/>
  <c r="X523" i="9" s="1"/>
  <c r="V523" i="9"/>
  <c r="S523" i="9"/>
  <c r="T523" i="9" s="1"/>
  <c r="L523" i="9"/>
  <c r="M523" i="9" s="1"/>
  <c r="H523" i="9"/>
  <c r="I523" i="9"/>
  <c r="E523" i="9"/>
  <c r="F523" i="9" s="1"/>
  <c r="G523" i="9" s="1"/>
  <c r="C523" i="9"/>
  <c r="AN521" i="9"/>
  <c r="AM521" i="9"/>
  <c r="AS521" i="9" s="1"/>
  <c r="U521" i="9"/>
  <c r="S521" i="9"/>
  <c r="T521" i="9" s="1"/>
  <c r="P521" i="9"/>
  <c r="Q521" i="9"/>
  <c r="AM519" i="9"/>
  <c r="AQ519" i="9" s="1"/>
  <c r="AR519" i="9" s="1"/>
  <c r="U519" i="9"/>
  <c r="X519" i="9" s="1"/>
  <c r="AA519" i="9" s="1"/>
  <c r="S519" i="9"/>
  <c r="T519" i="9"/>
  <c r="Q519" i="9"/>
  <c r="J519" i="9"/>
  <c r="H519" i="9"/>
  <c r="L519" i="9" s="1"/>
  <c r="N519" i="9" s="1"/>
  <c r="F519" i="9"/>
  <c r="G519" i="9" s="1"/>
  <c r="C519" i="9"/>
  <c r="AS516" i="9"/>
  <c r="AN516" i="9"/>
  <c r="AM516" i="9"/>
  <c r="AQ516" i="9" s="1"/>
  <c r="AR516" i="9" s="1"/>
  <c r="U516" i="9"/>
  <c r="V516" i="9" s="1"/>
  <c r="T516" i="9"/>
  <c r="S516" i="9"/>
  <c r="H516" i="9"/>
  <c r="L516" i="9" s="1"/>
  <c r="E516" i="9"/>
  <c r="F516" i="9" s="1"/>
  <c r="G516" i="9" s="1"/>
  <c r="C516" i="9"/>
  <c r="AS515" i="9"/>
  <c r="AN515" i="9"/>
  <c r="AM515" i="9"/>
  <c r="AQ515" i="9" s="1"/>
  <c r="AR515" i="9" s="1"/>
  <c r="U515" i="9"/>
  <c r="T515" i="9"/>
  <c r="S515" i="9"/>
  <c r="H515" i="9"/>
  <c r="L515" i="9" s="1"/>
  <c r="E515" i="9"/>
  <c r="F515" i="9" s="1"/>
  <c r="G515" i="9" s="1"/>
  <c r="C515" i="9"/>
  <c r="AN512" i="9"/>
  <c r="AM512" i="9"/>
  <c r="U512" i="9"/>
  <c r="X512" i="9" s="1"/>
  <c r="AA512" i="9" s="1"/>
  <c r="AD512" i="9" s="1"/>
  <c r="S512" i="9"/>
  <c r="T512" i="9" s="1"/>
  <c r="P512" i="9"/>
  <c r="Q512" i="9" s="1"/>
  <c r="H512" i="9"/>
  <c r="G512" i="9"/>
  <c r="E512" i="9"/>
  <c r="F512" i="9" s="1"/>
  <c r="C512" i="9"/>
  <c r="AN511" i="9"/>
  <c r="AM511" i="9"/>
  <c r="X511" i="9"/>
  <c r="U511" i="9"/>
  <c r="V511" i="9"/>
  <c r="S511" i="9"/>
  <c r="T511" i="9" s="1"/>
  <c r="P511" i="9"/>
  <c r="Q511" i="9"/>
  <c r="H511" i="9"/>
  <c r="L511" i="9" s="1"/>
  <c r="E511" i="9"/>
  <c r="F511" i="9" s="1"/>
  <c r="G511" i="9" s="1"/>
  <c r="C511" i="9"/>
  <c r="AN504" i="9"/>
  <c r="AM504" i="9"/>
  <c r="AQ504" i="9" s="1"/>
  <c r="AR504" i="9" s="1"/>
  <c r="U504" i="9"/>
  <c r="S504" i="9"/>
  <c r="T504" i="9" s="1"/>
  <c r="P504" i="9"/>
  <c r="Q504" i="9"/>
  <c r="AN503" i="9"/>
  <c r="AM503" i="9"/>
  <c r="U503" i="9"/>
  <c r="S503" i="9"/>
  <c r="T503" i="9" s="1"/>
  <c r="P503" i="9"/>
  <c r="Q503" i="9" s="1"/>
  <c r="AN502" i="9"/>
  <c r="AM502" i="9"/>
  <c r="AO502" i="9" s="1"/>
  <c r="U502" i="9"/>
  <c r="S502" i="9"/>
  <c r="T502" i="9"/>
  <c r="P502" i="9"/>
  <c r="Q502" i="9" s="1"/>
  <c r="AN501" i="9"/>
  <c r="AM501" i="9"/>
  <c r="AS501" i="9" s="1"/>
  <c r="X501" i="9"/>
  <c r="U501" i="9"/>
  <c r="V501" i="9" s="1"/>
  <c r="W501" i="9" s="1"/>
  <c r="S501" i="9"/>
  <c r="T501" i="9" s="1"/>
  <c r="P501" i="9"/>
  <c r="Q501" i="9" s="1"/>
  <c r="AN499" i="9"/>
  <c r="AM499" i="9"/>
  <c r="AS499" i="9" s="1"/>
  <c r="U499" i="9"/>
  <c r="V499" i="9"/>
  <c r="S499" i="9"/>
  <c r="T499" i="9" s="1"/>
  <c r="P499" i="9"/>
  <c r="Q499" i="9" s="1"/>
  <c r="AN498" i="9"/>
  <c r="AM498" i="9"/>
  <c r="AO498" i="9" s="1"/>
  <c r="U498" i="9"/>
  <c r="X498" i="9" s="1"/>
  <c r="V498" i="9"/>
  <c r="T498" i="9"/>
  <c r="S498" i="9"/>
  <c r="P498" i="9"/>
  <c r="Q498" i="9" s="1"/>
  <c r="AQ497" i="9"/>
  <c r="AR497" i="9" s="1"/>
  <c r="AN497" i="9"/>
  <c r="AM497" i="9"/>
  <c r="AS497" i="9" s="1"/>
  <c r="U497" i="9"/>
  <c r="S497" i="9"/>
  <c r="T497" i="9" s="1"/>
  <c r="P497" i="9"/>
  <c r="Q497" i="9" s="1"/>
  <c r="AQ496" i="9"/>
  <c r="AR496" i="9" s="1"/>
  <c r="AN496" i="9"/>
  <c r="AM496" i="9"/>
  <c r="AS496" i="9" s="1"/>
  <c r="U496" i="9"/>
  <c r="V496" i="9" s="1"/>
  <c r="S496" i="9"/>
  <c r="T496" i="9" s="1"/>
  <c r="P496" i="9"/>
  <c r="Q496" i="9" s="1"/>
  <c r="AR494" i="9"/>
  <c r="AN494" i="9"/>
  <c r="AM494" i="9"/>
  <c r="AQ494" i="9" s="1"/>
  <c r="U494" i="9"/>
  <c r="X494" i="9" s="1"/>
  <c r="S494" i="9"/>
  <c r="T494" i="9" s="1"/>
  <c r="Q494" i="9"/>
  <c r="P494" i="9"/>
  <c r="AN493" i="9"/>
  <c r="AM493" i="9"/>
  <c r="AQ493" i="9" s="1"/>
  <c r="AR493" i="9" s="1"/>
  <c r="U493" i="9"/>
  <c r="S493" i="9"/>
  <c r="T493" i="9" s="1"/>
  <c r="P493" i="9"/>
  <c r="Q493" i="9" s="1"/>
  <c r="AN492" i="9"/>
  <c r="AM492" i="9"/>
  <c r="Y492" i="9"/>
  <c r="U492" i="9"/>
  <c r="X492" i="9" s="1"/>
  <c r="S492" i="9"/>
  <c r="T492" i="9" s="1"/>
  <c r="P492" i="9"/>
  <c r="Q492" i="9" s="1"/>
  <c r="AN491" i="9"/>
  <c r="AM491" i="9"/>
  <c r="AQ491" i="9" s="1"/>
  <c r="AR491" i="9" s="1"/>
  <c r="U491" i="9"/>
  <c r="V491" i="9" s="1"/>
  <c r="S491" i="9"/>
  <c r="T491" i="9" s="1"/>
  <c r="Q491" i="9"/>
  <c r="P491" i="9"/>
  <c r="AN490" i="9"/>
  <c r="AM490" i="9"/>
  <c r="AQ490" i="9" s="1"/>
  <c r="AR490" i="9" s="1"/>
  <c r="X490" i="9"/>
  <c r="U490" i="9"/>
  <c r="S490" i="9"/>
  <c r="T490" i="9" s="1"/>
  <c r="P490" i="9"/>
  <c r="Q490" i="9" s="1"/>
  <c r="AN489" i="9"/>
  <c r="AM489" i="9"/>
  <c r="AQ489" i="9" s="1"/>
  <c r="AR489" i="9" s="1"/>
  <c r="AS489" i="9"/>
  <c r="U489" i="9"/>
  <c r="S489" i="9"/>
  <c r="T489" i="9" s="1"/>
  <c r="P489" i="9"/>
  <c r="Q489" i="9" s="1"/>
  <c r="AN488" i="9"/>
  <c r="AM488" i="9"/>
  <c r="X488" i="9"/>
  <c r="Y488" i="9" s="1"/>
  <c r="U488" i="9"/>
  <c r="S488" i="9"/>
  <c r="T488" i="9"/>
  <c r="P488" i="9"/>
  <c r="Q488" i="9" s="1"/>
  <c r="AN487" i="9"/>
  <c r="AM487" i="9"/>
  <c r="AQ487" i="9" s="1"/>
  <c r="AR487" i="9" s="1"/>
  <c r="V487" i="9"/>
  <c r="U487" i="9"/>
  <c r="S487" i="9"/>
  <c r="T487" i="9" s="1"/>
  <c r="Q487" i="9"/>
  <c r="P487" i="9"/>
  <c r="AN486" i="9"/>
  <c r="AM486" i="9"/>
  <c r="AQ486" i="9" s="1"/>
  <c r="AR486" i="9" s="1"/>
  <c r="U486" i="9"/>
  <c r="S486" i="9"/>
  <c r="T486" i="9" s="1"/>
  <c r="P486" i="9"/>
  <c r="Q486" i="9" s="1"/>
  <c r="AN478" i="9"/>
  <c r="AM478" i="9"/>
  <c r="AQ478" i="9" s="1"/>
  <c r="AR478" i="9" s="1"/>
  <c r="U478" i="9"/>
  <c r="S478" i="9"/>
  <c r="T478" i="9" s="1"/>
  <c r="P478" i="9"/>
  <c r="Q478" i="9" s="1"/>
  <c r="AN476" i="9"/>
  <c r="AM476" i="9"/>
  <c r="U476" i="9"/>
  <c r="X476" i="9" s="1"/>
  <c r="Y476" i="9" s="1"/>
  <c r="S476" i="9"/>
  <c r="T476" i="9"/>
  <c r="P476" i="9"/>
  <c r="Q476" i="9" s="1"/>
  <c r="AN474" i="9"/>
  <c r="AM474" i="9"/>
  <c r="V474" i="9"/>
  <c r="U474" i="9"/>
  <c r="S474" i="9"/>
  <c r="T474" i="9" s="1"/>
  <c r="P474" i="9"/>
  <c r="Q474" i="9" s="1"/>
  <c r="AN472" i="9"/>
  <c r="AM472" i="9"/>
  <c r="AQ472" i="9" s="1"/>
  <c r="AR472" i="9" s="1"/>
  <c r="X472" i="9"/>
  <c r="U472" i="9"/>
  <c r="S472" i="9"/>
  <c r="T472" i="9" s="1"/>
  <c r="Q472" i="9"/>
  <c r="P472" i="9"/>
  <c r="AN471" i="9"/>
  <c r="AM471" i="9"/>
  <c r="AQ471" i="9" s="1"/>
  <c r="AR471" i="9" s="1"/>
  <c r="X471" i="9"/>
  <c r="AA471" i="9" s="1"/>
  <c r="V471" i="9"/>
  <c r="W471" i="9" s="1"/>
  <c r="AN470" i="9"/>
  <c r="AM470" i="9"/>
  <c r="X470" i="9"/>
  <c r="V470" i="9"/>
  <c r="W470" i="9" s="1"/>
  <c r="AN469" i="9"/>
  <c r="AM469" i="9"/>
  <c r="AQ469" i="9"/>
  <c r="AR469" i="9" s="1"/>
  <c r="U469" i="9"/>
  <c r="S469" i="9"/>
  <c r="T469" i="9" s="1"/>
  <c r="P469" i="9"/>
  <c r="Q469" i="9"/>
  <c r="AS467" i="9"/>
  <c r="AN467" i="9"/>
  <c r="AM467" i="9"/>
  <c r="U467" i="9"/>
  <c r="S467" i="9"/>
  <c r="T467" i="9" s="1"/>
  <c r="P467" i="9"/>
  <c r="Q467" i="9" s="1"/>
  <c r="AQ466" i="9"/>
  <c r="AR466" i="9" s="1"/>
  <c r="AN466" i="9"/>
  <c r="AM466" i="9"/>
  <c r="AS466" i="9" s="1"/>
  <c r="X466" i="9"/>
  <c r="V466" i="9"/>
  <c r="W466" i="9" s="1"/>
  <c r="AN465" i="9"/>
  <c r="AM465" i="9"/>
  <c r="AQ465" i="9" s="1"/>
  <c r="AR465" i="9" s="1"/>
  <c r="X465" i="9"/>
  <c r="U465" i="9"/>
  <c r="V465" i="9" s="1"/>
  <c r="S465" i="9"/>
  <c r="T465" i="9" s="1"/>
  <c r="P465" i="9"/>
  <c r="Q465" i="9" s="1"/>
  <c r="AN463" i="9"/>
  <c r="AM463" i="9"/>
  <c r="AQ463" i="9"/>
  <c r="AR463" i="9" s="1"/>
  <c r="U463" i="9"/>
  <c r="V463" i="9" s="1"/>
  <c r="S463" i="9"/>
  <c r="T463" i="9" s="1"/>
  <c r="H463" i="9"/>
  <c r="I463" i="9" s="1"/>
  <c r="E463" i="9"/>
  <c r="F463" i="9" s="1"/>
  <c r="G463" i="9" s="1"/>
  <c r="C463" i="9"/>
  <c r="AN462" i="9"/>
  <c r="AM462" i="9"/>
  <c r="AQ462" i="9" s="1"/>
  <c r="AR462" i="9" s="1"/>
  <c r="X462" i="9"/>
  <c r="V462" i="9"/>
  <c r="W462" i="9"/>
  <c r="AN461" i="9"/>
  <c r="AM461" i="9"/>
  <c r="AS461" i="9" s="1"/>
  <c r="U461" i="9"/>
  <c r="V461" i="9" s="1"/>
  <c r="S461" i="9"/>
  <c r="T461" i="9" s="1"/>
  <c r="H461" i="9"/>
  <c r="L461" i="9" s="1"/>
  <c r="E461" i="9"/>
  <c r="F461" i="9" s="1"/>
  <c r="G461" i="9" s="1"/>
  <c r="C461" i="9"/>
  <c r="AN460" i="9"/>
  <c r="AM460" i="9"/>
  <c r="AS460" i="9"/>
  <c r="X460" i="9"/>
  <c r="AA460" i="9" s="1"/>
  <c r="Y460" i="9"/>
  <c r="V460" i="9"/>
  <c r="W460" i="9" s="1"/>
  <c r="AN459" i="9"/>
  <c r="AM459" i="9"/>
  <c r="AQ459" i="9" s="1"/>
  <c r="AR459" i="9" s="1"/>
  <c r="AS459" i="9"/>
  <c r="U459" i="9"/>
  <c r="S459" i="9"/>
  <c r="T459" i="9" s="1"/>
  <c r="H459" i="9"/>
  <c r="E459" i="9"/>
  <c r="F459" i="9" s="1"/>
  <c r="G459" i="9"/>
  <c r="C459" i="9"/>
  <c r="AQ453" i="9"/>
  <c r="AR453" i="9" s="1"/>
  <c r="AN453" i="9"/>
  <c r="AM453" i="9"/>
  <c r="AS453" i="9"/>
  <c r="U453" i="9"/>
  <c r="S453" i="9"/>
  <c r="T453" i="9" s="1"/>
  <c r="H453" i="9"/>
  <c r="I453" i="9" s="1"/>
  <c r="L453" i="9"/>
  <c r="E453" i="9"/>
  <c r="F453" i="9" s="1"/>
  <c r="G453" i="9" s="1"/>
  <c r="C453" i="9"/>
  <c r="AN450" i="9"/>
  <c r="AM450" i="9"/>
  <c r="AQ450" i="9" s="1"/>
  <c r="AR450" i="9" s="1"/>
  <c r="AS450" i="9"/>
  <c r="AA450" i="9"/>
  <c r="Y450" i="9"/>
  <c r="Z450" i="9" s="1"/>
  <c r="U447" i="9"/>
  <c r="V447" i="9" s="1"/>
  <c r="S447" i="9"/>
  <c r="T447" i="9" s="1"/>
  <c r="P447" i="9"/>
  <c r="Q447" i="9" s="1"/>
  <c r="K447" i="9"/>
  <c r="I447" i="9"/>
  <c r="E447" i="9"/>
  <c r="F447" i="9" s="1"/>
  <c r="G447" i="9" s="1"/>
  <c r="C447" i="9"/>
  <c r="V446" i="9"/>
  <c r="W446" i="9" s="1"/>
  <c r="U446" i="9"/>
  <c r="X446" i="9" s="1"/>
  <c r="S446" i="9"/>
  <c r="P446" i="9"/>
  <c r="Q446" i="9" s="1"/>
  <c r="L446" i="9"/>
  <c r="M446" i="9" s="1"/>
  <c r="I446" i="9"/>
  <c r="K446" i="9" s="1"/>
  <c r="J446" i="9"/>
  <c r="E446" i="9"/>
  <c r="F446" i="9" s="1"/>
  <c r="G446" i="9" s="1"/>
  <c r="C446" i="9"/>
  <c r="AN439" i="9"/>
  <c r="AM439" i="9"/>
  <c r="AO439" i="9"/>
  <c r="AJ439" i="9"/>
  <c r="AQ437" i="9"/>
  <c r="AR437" i="9" s="1"/>
  <c r="AN437" i="9"/>
  <c r="AM437" i="9"/>
  <c r="AS437" i="9"/>
  <c r="U437" i="9"/>
  <c r="S437" i="9"/>
  <c r="T437" i="9" s="1"/>
  <c r="H437" i="9"/>
  <c r="AN436" i="9"/>
  <c r="AM436" i="9"/>
  <c r="U436" i="9"/>
  <c r="S436" i="9"/>
  <c r="T436" i="9" s="1"/>
  <c r="L436" i="9"/>
  <c r="M436" i="9" s="1"/>
  <c r="E436" i="9"/>
  <c r="F436" i="9" s="1"/>
  <c r="G437" i="9" s="1"/>
  <c r="C436" i="9"/>
  <c r="AN435" i="9"/>
  <c r="AM435" i="9"/>
  <c r="U435" i="9"/>
  <c r="X435" i="9" s="1"/>
  <c r="AA435" i="9" s="1"/>
  <c r="S435" i="9"/>
  <c r="T435" i="9"/>
  <c r="H435" i="9"/>
  <c r="E435" i="9"/>
  <c r="F435" i="9" s="1"/>
  <c r="C435" i="9"/>
  <c r="AQ429" i="9"/>
  <c r="AR429" i="9" s="1"/>
  <c r="AN429" i="9"/>
  <c r="AM429" i="9"/>
  <c r="AS429" i="9" s="1"/>
  <c r="U429" i="9"/>
  <c r="S429" i="9"/>
  <c r="T429" i="9" s="1"/>
  <c r="H429" i="9"/>
  <c r="L429" i="9"/>
  <c r="E429" i="9"/>
  <c r="F429" i="9" s="1"/>
  <c r="G429" i="9" s="1"/>
  <c r="C429" i="9"/>
  <c r="AN427" i="9"/>
  <c r="AM427" i="9"/>
  <c r="AQ427" i="9" s="1"/>
  <c r="AR427" i="9" s="1"/>
  <c r="AS427" i="9"/>
  <c r="U427" i="9"/>
  <c r="S427" i="9"/>
  <c r="T427" i="9" s="1"/>
  <c r="H427" i="9"/>
  <c r="L427" i="9" s="1"/>
  <c r="F427" i="9"/>
  <c r="G427" i="9" s="1"/>
  <c r="C427" i="9"/>
  <c r="AN425" i="9"/>
  <c r="AM425" i="9"/>
  <c r="AQ425" i="9" s="1"/>
  <c r="AR425" i="9" s="1"/>
  <c r="U425" i="9"/>
  <c r="X425" i="9" s="1"/>
  <c r="S425" i="9"/>
  <c r="T425" i="9" s="1"/>
  <c r="L425" i="9"/>
  <c r="H425" i="9"/>
  <c r="E425" i="9"/>
  <c r="F425" i="9" s="1"/>
  <c r="G425" i="9" s="1"/>
  <c r="C425" i="9"/>
  <c r="AN423" i="9"/>
  <c r="AM423" i="9"/>
  <c r="AQ423" i="9"/>
  <c r="AR423" i="9"/>
  <c r="U423" i="9"/>
  <c r="X423" i="9"/>
  <c r="T423" i="9"/>
  <c r="S423" i="9"/>
  <c r="H423" i="9"/>
  <c r="L423" i="9" s="1"/>
  <c r="O423" i="9" s="1"/>
  <c r="P423" i="9" s="1"/>
  <c r="E423" i="9"/>
  <c r="F423" i="9"/>
  <c r="G423" i="9" s="1"/>
  <c r="C423" i="9"/>
  <c r="AN422" i="9"/>
  <c r="AM422" i="9"/>
  <c r="AQ422" i="9"/>
  <c r="AR422" i="9" s="1"/>
  <c r="U422" i="9"/>
  <c r="X422" i="9" s="1"/>
  <c r="S422" i="9"/>
  <c r="T422" i="9" s="1"/>
  <c r="L422" i="9"/>
  <c r="O422" i="9" s="1"/>
  <c r="P422" i="9" s="1"/>
  <c r="H422" i="9"/>
  <c r="F422" i="9"/>
  <c r="G422" i="9" s="1"/>
  <c r="C422" i="9"/>
  <c r="AN419" i="9"/>
  <c r="AM419" i="9"/>
  <c r="AQ419" i="9" s="1"/>
  <c r="AR419" i="9" s="1"/>
  <c r="X419" i="9"/>
  <c r="AA419" i="9" s="1"/>
  <c r="U419" i="9"/>
  <c r="V419" i="9"/>
  <c r="W419" i="9" s="1"/>
  <c r="S419" i="9"/>
  <c r="T419" i="9"/>
  <c r="H419" i="9"/>
  <c r="L419" i="9" s="1"/>
  <c r="M419" i="9" s="1"/>
  <c r="E419" i="9"/>
  <c r="F419" i="9" s="1"/>
  <c r="G419" i="9" s="1"/>
  <c r="C419" i="9"/>
  <c r="AS418" i="9"/>
  <c r="AN418" i="9"/>
  <c r="AM418" i="9"/>
  <c r="AQ418" i="9"/>
  <c r="AR418" i="9" s="1"/>
  <c r="U418" i="9"/>
  <c r="X418" i="9" s="1"/>
  <c r="AA418" i="9" s="1"/>
  <c r="T418" i="9"/>
  <c r="S418" i="9"/>
  <c r="H418" i="9"/>
  <c r="L418" i="9"/>
  <c r="M418" i="9" s="1"/>
  <c r="G418" i="9"/>
  <c r="E418" i="9"/>
  <c r="F418" i="9" s="1"/>
  <c r="C418" i="9"/>
  <c r="AN406" i="9"/>
  <c r="AM406" i="9"/>
  <c r="AQ406" i="9" s="1"/>
  <c r="AR406" i="9" s="1"/>
  <c r="AE406" i="9"/>
  <c r="AF406" i="9" s="1"/>
  <c r="AD406" i="9"/>
  <c r="AH406" i="9" s="1"/>
  <c r="AI406" i="9" s="1"/>
  <c r="AJ406" i="9" s="1"/>
  <c r="AC406" i="9"/>
  <c r="AN398" i="9"/>
  <c r="AM398" i="9"/>
  <c r="AQ398" i="9" s="1"/>
  <c r="AR398" i="9" s="1"/>
  <c r="X398" i="9"/>
  <c r="AA398" i="9" s="1"/>
  <c r="U398" i="9"/>
  <c r="V398" i="9" s="1"/>
  <c r="W398" i="9" s="1"/>
  <c r="S398" i="9"/>
  <c r="T398" i="9" s="1"/>
  <c r="H398" i="9"/>
  <c r="L398" i="9"/>
  <c r="F398" i="9"/>
  <c r="G398" i="9" s="1"/>
  <c r="E398" i="9"/>
  <c r="AN397" i="9"/>
  <c r="AM397" i="9"/>
  <c r="AQ397" i="9" s="1"/>
  <c r="AR397" i="9" s="1"/>
  <c r="AS397" i="9"/>
  <c r="U397" i="9"/>
  <c r="S397" i="9"/>
  <c r="T397" i="9" s="1"/>
  <c r="H397" i="9"/>
  <c r="E397" i="9"/>
  <c r="F397" i="9" s="1"/>
  <c r="G397" i="9" s="1"/>
  <c r="C397" i="9"/>
  <c r="AN396" i="9"/>
  <c r="AM396" i="9"/>
  <c r="AQ396" i="9" s="1"/>
  <c r="AR396" i="9" s="1"/>
  <c r="U396" i="9"/>
  <c r="S396" i="9"/>
  <c r="T396" i="9"/>
  <c r="I396" i="9"/>
  <c r="H396" i="9"/>
  <c r="L396" i="9"/>
  <c r="M396" i="9" s="1"/>
  <c r="O396" i="9"/>
  <c r="P396" i="9" s="1"/>
  <c r="Q396" i="9" s="1"/>
  <c r="E396" i="9"/>
  <c r="F396" i="9" s="1"/>
  <c r="G396" i="9" s="1"/>
  <c r="C396" i="9"/>
  <c r="AN395" i="9"/>
  <c r="AM395" i="9"/>
  <c r="AQ395" i="9" s="1"/>
  <c r="AR395" i="9" s="1"/>
  <c r="AS395" i="9"/>
  <c r="U395" i="9"/>
  <c r="S395" i="9"/>
  <c r="T395" i="9" s="1"/>
  <c r="O395" i="9"/>
  <c r="P395" i="9"/>
  <c r="J395" i="9"/>
  <c r="I395" i="9"/>
  <c r="H395" i="9"/>
  <c r="L395" i="9" s="1"/>
  <c r="M395" i="9" s="1"/>
  <c r="E395" i="9"/>
  <c r="F395" i="9" s="1"/>
  <c r="G395" i="9" s="1"/>
  <c r="C395" i="9"/>
  <c r="AN394" i="9"/>
  <c r="AM394" i="9"/>
  <c r="AS394" i="9" s="1"/>
  <c r="U394" i="9"/>
  <c r="X394" i="9" s="1"/>
  <c r="Y394" i="9" s="1"/>
  <c r="S394" i="9"/>
  <c r="T394" i="9" s="1"/>
  <c r="H394" i="9"/>
  <c r="I394" i="9" s="1"/>
  <c r="E394" i="9"/>
  <c r="F394" i="9" s="1"/>
  <c r="G394" i="9" s="1"/>
  <c r="C394" i="9"/>
  <c r="AN393" i="9"/>
  <c r="AM393" i="9"/>
  <c r="AQ393" i="9" s="1"/>
  <c r="AR393" i="9" s="1"/>
  <c r="U393" i="9"/>
  <c r="S393" i="9"/>
  <c r="T393" i="9" s="1"/>
  <c r="H393" i="9"/>
  <c r="I393" i="9" s="1"/>
  <c r="E393" i="9"/>
  <c r="F393" i="9" s="1"/>
  <c r="G393" i="9" s="1"/>
  <c r="C393" i="9"/>
  <c r="AQ391" i="9"/>
  <c r="AR391" i="9" s="1"/>
  <c r="AN391" i="9"/>
  <c r="AM391" i="9"/>
  <c r="V391" i="9"/>
  <c r="W391" i="9" s="1"/>
  <c r="U391" i="9"/>
  <c r="S391" i="9"/>
  <c r="T391" i="9"/>
  <c r="I391" i="9"/>
  <c r="H391" i="9"/>
  <c r="E391" i="9"/>
  <c r="F391" i="9" s="1"/>
  <c r="G391" i="9" s="1"/>
  <c r="C391" i="9"/>
  <c r="AN390" i="9"/>
  <c r="AM390" i="9"/>
  <c r="AQ390" i="9" s="1"/>
  <c r="AR390" i="9" s="1"/>
  <c r="AS390" i="9"/>
  <c r="V390" i="9"/>
  <c r="W390" i="9" s="1"/>
  <c r="U390" i="9"/>
  <c r="S390" i="9"/>
  <c r="T390" i="9" s="1"/>
  <c r="H390" i="9"/>
  <c r="I390" i="9" s="1"/>
  <c r="E390" i="9"/>
  <c r="F390" i="9" s="1"/>
  <c r="G390" i="9" s="1"/>
  <c r="C390" i="9"/>
  <c r="AN389" i="9"/>
  <c r="AM389" i="9"/>
  <c r="U389" i="9"/>
  <c r="V389" i="9" s="1"/>
  <c r="S389" i="9"/>
  <c r="T389" i="9"/>
  <c r="H389" i="9"/>
  <c r="E389" i="9"/>
  <c r="F389" i="9" s="1"/>
  <c r="G389" i="9" s="1"/>
  <c r="C389" i="9"/>
  <c r="AN388" i="9"/>
  <c r="AM388" i="9"/>
  <c r="U388" i="9"/>
  <c r="V388" i="9" s="1"/>
  <c r="S388" i="9"/>
  <c r="T388" i="9"/>
  <c r="H388" i="9"/>
  <c r="E388" i="9"/>
  <c r="F388" i="9" s="1"/>
  <c r="G388" i="9" s="1"/>
  <c r="C388" i="9"/>
  <c r="Z387" i="9"/>
  <c r="AQ386" i="9"/>
  <c r="AR386" i="9" s="1"/>
  <c r="AN386" i="9"/>
  <c r="AM386" i="9"/>
  <c r="AS386" i="9" s="1"/>
  <c r="U386" i="9"/>
  <c r="S386" i="9"/>
  <c r="T386" i="9" s="1"/>
  <c r="H386" i="9"/>
  <c r="E386" i="9"/>
  <c r="F386" i="9" s="1"/>
  <c r="G386" i="9" s="1"/>
  <c r="C386" i="9"/>
  <c r="AQ385" i="9"/>
  <c r="AR385" i="9" s="1"/>
  <c r="AN385" i="9"/>
  <c r="AM385" i="9"/>
  <c r="AS385" i="9" s="1"/>
  <c r="U385" i="9"/>
  <c r="X385" i="9" s="1"/>
  <c r="AA385" i="9" s="1"/>
  <c r="AB385" i="9" s="1"/>
  <c r="S385" i="9"/>
  <c r="T385" i="9" s="1"/>
  <c r="H385" i="9"/>
  <c r="L385" i="9" s="1"/>
  <c r="F385" i="9"/>
  <c r="G385" i="9" s="1"/>
  <c r="E385" i="9"/>
  <c r="C385" i="9"/>
  <c r="AN383" i="9"/>
  <c r="AM383" i="9"/>
  <c r="AQ383" i="9" s="1"/>
  <c r="AR383" i="9" s="1"/>
  <c r="U383" i="9"/>
  <c r="S383" i="9"/>
  <c r="T383" i="9" s="1"/>
  <c r="H383" i="9"/>
  <c r="L383" i="9" s="1"/>
  <c r="E383" i="9"/>
  <c r="F383" i="9" s="1"/>
  <c r="G383" i="9" s="1"/>
  <c r="C383" i="9"/>
  <c r="AN382" i="9"/>
  <c r="AM382" i="9"/>
  <c r="AS382" i="9" s="1"/>
  <c r="U382" i="9"/>
  <c r="S382" i="9"/>
  <c r="T382" i="9" s="1"/>
  <c r="H382" i="9"/>
  <c r="L382" i="9"/>
  <c r="E382" i="9"/>
  <c r="F382" i="9" s="1"/>
  <c r="G382" i="9" s="1"/>
  <c r="C382" i="9"/>
  <c r="AN380" i="9"/>
  <c r="AM380" i="9"/>
  <c r="AS380" i="9" s="1"/>
  <c r="U380" i="9"/>
  <c r="V380" i="9"/>
  <c r="S380" i="9"/>
  <c r="T380" i="9" s="1"/>
  <c r="H380" i="9"/>
  <c r="L380" i="9" s="1"/>
  <c r="E380" i="9"/>
  <c r="F380" i="9" s="1"/>
  <c r="G380" i="9" s="1"/>
  <c r="C380" i="9"/>
  <c r="AN379" i="9"/>
  <c r="AM379" i="9"/>
  <c r="AS379" i="9" s="1"/>
  <c r="U379" i="9"/>
  <c r="X379" i="9" s="1"/>
  <c r="Y379" i="9" s="1"/>
  <c r="S379" i="9"/>
  <c r="T379" i="9" s="1"/>
  <c r="H379" i="9"/>
  <c r="L379" i="9" s="1"/>
  <c r="E379" i="9"/>
  <c r="F379" i="9" s="1"/>
  <c r="G379" i="9" s="1"/>
  <c r="C379" i="9"/>
  <c r="AN378" i="9"/>
  <c r="AM378" i="9"/>
  <c r="AS378" i="9" s="1"/>
  <c r="U378" i="9"/>
  <c r="X378" i="9" s="1"/>
  <c r="Y378" i="9" s="1"/>
  <c r="T378" i="9"/>
  <c r="S378" i="9"/>
  <c r="H378" i="9"/>
  <c r="L378" i="9" s="1"/>
  <c r="O378" i="9" s="1"/>
  <c r="E378" i="9"/>
  <c r="F378" i="9" s="1"/>
  <c r="G378" i="9" s="1"/>
  <c r="C378" i="9"/>
  <c r="AN377" i="9"/>
  <c r="AM377" i="9"/>
  <c r="U377" i="9"/>
  <c r="X377" i="9" s="1"/>
  <c r="S377" i="9"/>
  <c r="T377" i="9" s="1"/>
  <c r="H377" i="9"/>
  <c r="L377" i="9" s="1"/>
  <c r="O377" i="9" s="1"/>
  <c r="E377" i="9"/>
  <c r="F377" i="9" s="1"/>
  <c r="G377" i="9" s="1"/>
  <c r="C377" i="9"/>
  <c r="AN376" i="9"/>
  <c r="AM376" i="9"/>
  <c r="X376" i="9"/>
  <c r="Z376" i="9" s="1"/>
  <c r="U376" i="9"/>
  <c r="S376" i="9"/>
  <c r="T376" i="9" s="1"/>
  <c r="H376" i="9"/>
  <c r="L376" i="9" s="1"/>
  <c r="O376" i="9" s="1"/>
  <c r="F376" i="9"/>
  <c r="G376" i="9" s="1"/>
  <c r="E376" i="9"/>
  <c r="C376" i="9"/>
  <c r="AN375" i="9"/>
  <c r="AM375" i="9"/>
  <c r="U375" i="9"/>
  <c r="X375" i="9" s="1"/>
  <c r="S375" i="9"/>
  <c r="T375" i="9" s="1"/>
  <c r="L375" i="9"/>
  <c r="H375" i="9"/>
  <c r="E375" i="9"/>
  <c r="F375" i="9" s="1"/>
  <c r="G375" i="9" s="1"/>
  <c r="C375" i="9"/>
  <c r="AN374" i="9"/>
  <c r="AM374" i="9"/>
  <c r="AQ374" i="9" s="1"/>
  <c r="AR374" i="9" s="1"/>
  <c r="U374" i="9"/>
  <c r="S374" i="9"/>
  <c r="T374" i="9" s="1"/>
  <c r="L374" i="9"/>
  <c r="O374" i="9" s="1"/>
  <c r="H374" i="9"/>
  <c r="E374" i="9"/>
  <c r="F374" i="9" s="1"/>
  <c r="G374" i="9" s="1"/>
  <c r="C374" i="9"/>
  <c r="AN373" i="9"/>
  <c r="AM373" i="9"/>
  <c r="AS373" i="9" s="1"/>
  <c r="U373" i="9"/>
  <c r="X373" i="9" s="1"/>
  <c r="T373" i="9"/>
  <c r="S373" i="9"/>
  <c r="H373" i="9"/>
  <c r="G373" i="9"/>
  <c r="F373" i="9"/>
  <c r="E373" i="9"/>
  <c r="C373" i="9"/>
  <c r="AN372" i="9"/>
  <c r="AM372" i="9"/>
  <c r="U372" i="9"/>
  <c r="X372" i="9" s="1"/>
  <c r="Y372" i="9" s="1"/>
  <c r="S372" i="9"/>
  <c r="T372" i="9" s="1"/>
  <c r="H372" i="9"/>
  <c r="L372" i="9" s="1"/>
  <c r="E372" i="9"/>
  <c r="F372" i="9" s="1"/>
  <c r="G372" i="9" s="1"/>
  <c r="C372" i="9"/>
  <c r="AS371" i="9"/>
  <c r="AN371" i="9"/>
  <c r="AM371" i="9"/>
  <c r="AO371" i="9" s="1"/>
  <c r="U371" i="9"/>
  <c r="V371" i="9" s="1"/>
  <c r="T371" i="9"/>
  <c r="S371" i="9"/>
  <c r="H371" i="9"/>
  <c r="I371" i="9" s="1"/>
  <c r="L371" i="9"/>
  <c r="E371" i="9"/>
  <c r="F371" i="9" s="1"/>
  <c r="G371" i="9" s="1"/>
  <c r="C371" i="9"/>
  <c r="AQ369" i="9"/>
  <c r="AR369" i="9" s="1"/>
  <c r="AN369" i="9"/>
  <c r="AM369" i="9"/>
  <c r="AS369" i="9" s="1"/>
  <c r="U369" i="9"/>
  <c r="S369" i="9"/>
  <c r="T369" i="9" s="1"/>
  <c r="H369" i="9"/>
  <c r="L369" i="9" s="1"/>
  <c r="E369" i="9"/>
  <c r="F369" i="9" s="1"/>
  <c r="G369" i="9" s="1"/>
  <c r="C369" i="9"/>
  <c r="AN368" i="9"/>
  <c r="AM368" i="9"/>
  <c r="AS368" i="9" s="1"/>
  <c r="U368" i="9"/>
  <c r="V368" i="9" s="1"/>
  <c r="S368" i="9"/>
  <c r="T368" i="9" s="1"/>
  <c r="H368" i="9"/>
  <c r="E368" i="9"/>
  <c r="F368" i="9"/>
  <c r="G368" i="9" s="1"/>
  <c r="C368" i="9"/>
  <c r="AN366" i="9"/>
  <c r="AM366" i="9"/>
  <c r="U366" i="9"/>
  <c r="S366" i="9"/>
  <c r="T366" i="9" s="1"/>
  <c r="H366" i="9"/>
  <c r="E366" i="9"/>
  <c r="F366" i="9" s="1"/>
  <c r="G366" i="9" s="1"/>
  <c r="C366" i="9"/>
  <c r="AN365" i="9"/>
  <c r="AM365" i="9"/>
  <c r="AQ365" i="9" s="1"/>
  <c r="AR365" i="9" s="1"/>
  <c r="AS365" i="9"/>
  <c r="Y365" i="9"/>
  <c r="Z365" i="9" s="1"/>
  <c r="X365" i="9"/>
  <c r="AA365" i="9"/>
  <c r="AD365" i="9" s="1"/>
  <c r="V365" i="9"/>
  <c r="U365" i="9"/>
  <c r="S365" i="9"/>
  <c r="T365" i="9" s="1"/>
  <c r="I365" i="9"/>
  <c r="H365" i="9"/>
  <c r="L365" i="9" s="1"/>
  <c r="O365" i="9" s="1"/>
  <c r="E365" i="9"/>
  <c r="F365" i="9"/>
  <c r="G365" i="9" s="1"/>
  <c r="C365" i="9"/>
  <c r="AN364" i="9"/>
  <c r="AM364" i="9"/>
  <c r="U364" i="9"/>
  <c r="V364" i="9" s="1"/>
  <c r="S364" i="9"/>
  <c r="T364" i="9" s="1"/>
  <c r="H364" i="9"/>
  <c r="E364" i="9"/>
  <c r="F364" i="9" s="1"/>
  <c r="G364" i="9" s="1"/>
  <c r="C364" i="9"/>
  <c r="AN363" i="9"/>
  <c r="AM363" i="9"/>
  <c r="U363" i="9"/>
  <c r="S363" i="9"/>
  <c r="T363" i="9" s="1"/>
  <c r="I363" i="9"/>
  <c r="H363" i="9"/>
  <c r="L363" i="9" s="1"/>
  <c r="E363" i="9"/>
  <c r="F363" i="9"/>
  <c r="G363" i="9" s="1"/>
  <c r="C363" i="9"/>
  <c r="AN362" i="9"/>
  <c r="AM362" i="9"/>
  <c r="V362" i="9"/>
  <c r="U362" i="9"/>
  <c r="X362" i="9" s="1"/>
  <c r="Y362" i="9" s="1"/>
  <c r="S362" i="9"/>
  <c r="T362" i="9" s="1"/>
  <c r="I362" i="9"/>
  <c r="J362" i="9" s="1"/>
  <c r="H362" i="9"/>
  <c r="L362" i="9" s="1"/>
  <c r="O362" i="9" s="1"/>
  <c r="E362" i="9"/>
  <c r="F362" i="9" s="1"/>
  <c r="G362" i="9" s="1"/>
  <c r="C362" i="9"/>
  <c r="AN361" i="9"/>
  <c r="AM361" i="9"/>
  <c r="U361" i="9"/>
  <c r="X361" i="9" s="1"/>
  <c r="S361" i="9"/>
  <c r="T361" i="9" s="1"/>
  <c r="H361" i="9"/>
  <c r="L361" i="9" s="1"/>
  <c r="O361" i="9" s="1"/>
  <c r="E361" i="9"/>
  <c r="F361" i="9" s="1"/>
  <c r="G361" i="9" s="1"/>
  <c r="C361" i="9"/>
  <c r="AN360" i="9"/>
  <c r="AM360" i="9"/>
  <c r="U360" i="9"/>
  <c r="S360" i="9"/>
  <c r="T360" i="9" s="1"/>
  <c r="H360" i="9"/>
  <c r="G360" i="9"/>
  <c r="F360" i="9"/>
  <c r="C360" i="9"/>
  <c r="AN359" i="9"/>
  <c r="AM359" i="9"/>
  <c r="U359" i="9"/>
  <c r="X359" i="9" s="1"/>
  <c r="V359" i="9"/>
  <c r="W359" i="9" s="1"/>
  <c r="T359" i="9"/>
  <c r="S359" i="9"/>
  <c r="H359" i="9"/>
  <c r="E359" i="9"/>
  <c r="F359" i="9" s="1"/>
  <c r="G359" i="9" s="1"/>
  <c r="C359" i="9"/>
  <c r="AN354" i="9"/>
  <c r="AM354" i="9"/>
  <c r="W354" i="9"/>
  <c r="U354" i="9"/>
  <c r="V354" i="9" s="1"/>
  <c r="S354" i="9"/>
  <c r="T354" i="9" s="1"/>
  <c r="H354" i="9"/>
  <c r="E354" i="9"/>
  <c r="F354" i="9" s="1"/>
  <c r="G354" i="9" s="1"/>
  <c r="C354" i="9"/>
  <c r="AN353" i="9"/>
  <c r="AM353" i="9"/>
  <c r="U353" i="9"/>
  <c r="S353" i="9"/>
  <c r="T353" i="9" s="1"/>
  <c r="H353" i="9"/>
  <c r="F353" i="9"/>
  <c r="G353" i="9" s="1"/>
  <c r="E353" i="9"/>
  <c r="C353" i="9"/>
  <c r="AN352" i="9"/>
  <c r="AM352" i="9"/>
  <c r="U352" i="9"/>
  <c r="S352" i="9"/>
  <c r="T352" i="9" s="1"/>
  <c r="H352" i="9"/>
  <c r="F352" i="9"/>
  <c r="G352" i="9" s="1"/>
  <c r="E352" i="9"/>
  <c r="C352" i="9"/>
  <c r="AN351" i="9"/>
  <c r="AM351" i="9"/>
  <c r="X351" i="9"/>
  <c r="Y351" i="9" s="1"/>
  <c r="AA351" i="9"/>
  <c r="U351" i="9"/>
  <c r="W351" i="9" s="1"/>
  <c r="V351" i="9"/>
  <c r="S351" i="9"/>
  <c r="T351" i="9" s="1"/>
  <c r="H351" i="9"/>
  <c r="F351" i="9"/>
  <c r="G351" i="9" s="1"/>
  <c r="E351" i="9"/>
  <c r="C351" i="9"/>
  <c r="AN350" i="9"/>
  <c r="AM350" i="9"/>
  <c r="W350" i="9"/>
  <c r="U350" i="9"/>
  <c r="V350" i="9" s="1"/>
  <c r="S350" i="9"/>
  <c r="T350" i="9" s="1"/>
  <c r="H350" i="9"/>
  <c r="E350" i="9"/>
  <c r="F350" i="9" s="1"/>
  <c r="G350" i="9" s="1"/>
  <c r="C350" i="9"/>
  <c r="AN343" i="9"/>
  <c r="AM343" i="9"/>
  <c r="U343" i="9"/>
  <c r="X343" i="9" s="1"/>
  <c r="S343" i="9"/>
  <c r="T343" i="9" s="1"/>
  <c r="H343" i="9"/>
  <c r="G343" i="9"/>
  <c r="F343" i="9"/>
  <c r="C343" i="9"/>
  <c r="AN342" i="9"/>
  <c r="AM342" i="9"/>
  <c r="W342" i="9"/>
  <c r="U342" i="9"/>
  <c r="V342" i="9" s="1"/>
  <c r="S342" i="9"/>
  <c r="T342" i="9" s="1"/>
  <c r="I342" i="9"/>
  <c r="K342" i="9" s="1"/>
  <c r="H342" i="9"/>
  <c r="L342" i="9"/>
  <c r="G342" i="9"/>
  <c r="E342" i="9"/>
  <c r="F342" i="9" s="1"/>
  <c r="C342" i="9"/>
  <c r="AN341" i="9"/>
  <c r="AM341" i="9"/>
  <c r="AQ341" i="9" s="1"/>
  <c r="AR341" i="9" s="1"/>
  <c r="X341" i="9"/>
  <c r="U341" i="9"/>
  <c r="V341" i="9" s="1"/>
  <c r="W341" i="9" s="1"/>
  <c r="S341" i="9"/>
  <c r="T341" i="9" s="1"/>
  <c r="H341" i="9"/>
  <c r="E341" i="9"/>
  <c r="F341" i="9" s="1"/>
  <c r="G341" i="9" s="1"/>
  <c r="C341" i="9"/>
  <c r="AN340" i="9"/>
  <c r="AM340" i="9"/>
  <c r="AA340" i="9"/>
  <c r="AD340" i="9" s="1"/>
  <c r="Y340" i="9"/>
  <c r="Z340" i="9" s="1"/>
  <c r="U340" i="9"/>
  <c r="V340" i="9" s="1"/>
  <c r="W340" i="9" s="1"/>
  <c r="S340" i="9"/>
  <c r="T340" i="9"/>
  <c r="H340" i="9"/>
  <c r="E340" i="9"/>
  <c r="F340" i="9" s="1"/>
  <c r="G340" i="9" s="1"/>
  <c r="C340" i="9"/>
  <c r="AQ339" i="9"/>
  <c r="AR339" i="9" s="1"/>
  <c r="AN339" i="9"/>
  <c r="AM339" i="9"/>
  <c r="AO339" i="9" s="1"/>
  <c r="AA339" i="9"/>
  <c r="Y339" i="9"/>
  <c r="Z339" i="9" s="1"/>
  <c r="U339" i="9"/>
  <c r="V339" i="9" s="1"/>
  <c r="S339" i="9"/>
  <c r="T339" i="9" s="1"/>
  <c r="H339" i="9"/>
  <c r="E339" i="9"/>
  <c r="F339" i="9" s="1"/>
  <c r="G339" i="9" s="1"/>
  <c r="C339" i="9"/>
  <c r="AN338" i="9"/>
  <c r="AM338" i="9"/>
  <c r="AQ338" i="9" s="1"/>
  <c r="AR338" i="9" s="1"/>
  <c r="AD338" i="9"/>
  <c r="AB338" i="9"/>
  <c r="AC338" i="9" s="1"/>
  <c r="AA338" i="9"/>
  <c r="Y338" i="9"/>
  <c r="Z338" i="9" s="1"/>
  <c r="U338" i="9"/>
  <c r="S338" i="9"/>
  <c r="T338" i="9" s="1"/>
  <c r="H338" i="9"/>
  <c r="L338" i="9" s="1"/>
  <c r="E338" i="9"/>
  <c r="F338" i="9" s="1"/>
  <c r="G338" i="9" s="1"/>
  <c r="C338" i="9"/>
  <c r="AN331" i="9"/>
  <c r="AM331" i="9"/>
  <c r="AQ331" i="9" s="1"/>
  <c r="AR331" i="9" s="1"/>
  <c r="U331" i="9"/>
  <c r="T331" i="9"/>
  <c r="S331" i="9"/>
  <c r="H331" i="9"/>
  <c r="L331" i="9" s="1"/>
  <c r="E331" i="9"/>
  <c r="F331" i="9" s="1"/>
  <c r="G331" i="9" s="1"/>
  <c r="C331" i="9"/>
  <c r="AN328" i="9"/>
  <c r="AM328" i="9"/>
  <c r="AQ328" i="9" s="1"/>
  <c r="AR328" i="9" s="1"/>
  <c r="X328" i="9"/>
  <c r="V328" i="9"/>
  <c r="W328" i="9" s="1"/>
  <c r="U328" i="9"/>
  <c r="S328" i="9"/>
  <c r="T328" i="9" s="1"/>
  <c r="H328" i="9"/>
  <c r="E328" i="9"/>
  <c r="F328" i="9" s="1"/>
  <c r="G328" i="9" s="1"/>
  <c r="C328" i="9"/>
  <c r="AN326" i="9"/>
  <c r="AM326" i="9"/>
  <c r="X326" i="9"/>
  <c r="U326" i="9"/>
  <c r="S326" i="9"/>
  <c r="T326" i="9" s="1"/>
  <c r="H326" i="9"/>
  <c r="E326" i="9"/>
  <c r="F326" i="9" s="1"/>
  <c r="G326" i="9" s="1"/>
  <c r="C326" i="9"/>
  <c r="AQ324" i="9"/>
  <c r="AR324" i="9" s="1"/>
  <c r="AN324" i="9"/>
  <c r="AM324" i="9"/>
  <c r="V324" i="9"/>
  <c r="W324" i="9" s="1"/>
  <c r="U324" i="9"/>
  <c r="X324" i="9" s="1"/>
  <c r="AA324" i="9" s="1"/>
  <c r="S324" i="9"/>
  <c r="T324" i="9" s="1"/>
  <c r="H324" i="9"/>
  <c r="L324" i="9" s="1"/>
  <c r="F324" i="9"/>
  <c r="G324" i="9" s="1"/>
  <c r="C324" i="9"/>
  <c r="AN323" i="9"/>
  <c r="AM323" i="9"/>
  <c r="AQ323" i="9" s="1"/>
  <c r="AR323" i="9" s="1"/>
  <c r="U323" i="9"/>
  <c r="S323" i="9"/>
  <c r="T323" i="9" s="1"/>
  <c r="H323" i="9"/>
  <c r="E323" i="9"/>
  <c r="F323" i="9" s="1"/>
  <c r="G323" i="9" s="1"/>
  <c r="C323" i="9"/>
  <c r="AN320" i="9"/>
  <c r="AM320" i="9"/>
  <c r="U320" i="9"/>
  <c r="S320" i="9"/>
  <c r="T320" i="9" s="1"/>
  <c r="H320" i="9"/>
  <c r="L320" i="9" s="1"/>
  <c r="F320" i="9"/>
  <c r="G320" i="9" s="1"/>
  <c r="C320" i="9"/>
  <c r="AN319" i="9"/>
  <c r="AM319" i="9"/>
  <c r="U319" i="9"/>
  <c r="X319" i="9" s="1"/>
  <c r="S319" i="9"/>
  <c r="T319" i="9" s="1"/>
  <c r="H319" i="9"/>
  <c r="L319" i="9" s="1"/>
  <c r="M319" i="9" s="1"/>
  <c r="N319" i="9" s="1"/>
  <c r="F319" i="9"/>
  <c r="G319" i="9" s="1"/>
  <c r="C319" i="9"/>
  <c r="AN318" i="9"/>
  <c r="AM318" i="9"/>
  <c r="AQ318" i="9" s="1"/>
  <c r="AR318" i="9" s="1"/>
  <c r="V318" i="9"/>
  <c r="U318" i="9"/>
  <c r="S318" i="9"/>
  <c r="T318" i="9" s="1"/>
  <c r="H318" i="9"/>
  <c r="E318" i="9"/>
  <c r="F318" i="9" s="1"/>
  <c r="G318" i="9" s="1"/>
  <c r="C318" i="9"/>
  <c r="AN315" i="9"/>
  <c r="AO315" i="9" s="1"/>
  <c r="AM315" i="9"/>
  <c r="AQ315" i="9" s="1"/>
  <c r="AR315" i="9" s="1"/>
  <c r="U315" i="9"/>
  <c r="X315" i="9" s="1"/>
  <c r="S315" i="9"/>
  <c r="T315" i="9" s="1"/>
  <c r="I315" i="9"/>
  <c r="H315" i="9"/>
  <c r="L315" i="9"/>
  <c r="E315" i="9"/>
  <c r="F315" i="9" s="1"/>
  <c r="G315" i="9" s="1"/>
  <c r="C315" i="9"/>
  <c r="AO314" i="9"/>
  <c r="AN314" i="9"/>
  <c r="AM314" i="9"/>
  <c r="AQ314" i="9" s="1"/>
  <c r="AR314" i="9" s="1"/>
  <c r="U314" i="9"/>
  <c r="X314" i="9" s="1"/>
  <c r="S314" i="9"/>
  <c r="T314" i="9" s="1"/>
  <c r="I314" i="9"/>
  <c r="H314" i="9"/>
  <c r="J314" i="9" s="1"/>
  <c r="K314" i="9" s="1"/>
  <c r="L314" i="9"/>
  <c r="G314" i="9"/>
  <c r="E314" i="9"/>
  <c r="F314" i="9" s="1"/>
  <c r="C314" i="9"/>
  <c r="AQ313" i="9"/>
  <c r="AR313" i="9" s="1"/>
  <c r="AN313" i="9"/>
  <c r="AM313" i="9"/>
  <c r="U313" i="9"/>
  <c r="X313" i="9" s="1"/>
  <c r="AA313" i="9" s="1"/>
  <c r="S313" i="9"/>
  <c r="T313" i="9" s="1"/>
  <c r="H313" i="9"/>
  <c r="E313" i="9"/>
  <c r="F313" i="9" s="1"/>
  <c r="G313" i="9" s="1"/>
  <c r="C313" i="9"/>
  <c r="AN310" i="9"/>
  <c r="AM310" i="9"/>
  <c r="V310" i="9"/>
  <c r="U310" i="9"/>
  <c r="X310" i="9" s="1"/>
  <c r="AA310" i="9" s="1"/>
  <c r="S310" i="9"/>
  <c r="T310" i="9"/>
  <c r="H310" i="9"/>
  <c r="E310" i="9"/>
  <c r="F310" i="9" s="1"/>
  <c r="G310" i="9" s="1"/>
  <c r="C310" i="9"/>
  <c r="AO309" i="9"/>
  <c r="AN309" i="9"/>
  <c r="AM309" i="9"/>
  <c r="AQ309" i="9" s="1"/>
  <c r="AR309" i="9" s="1"/>
  <c r="U309" i="9"/>
  <c r="X309" i="9" s="1"/>
  <c r="AA309" i="9" s="1"/>
  <c r="S309" i="9"/>
  <c r="H309" i="9"/>
  <c r="I309" i="9" s="1"/>
  <c r="E309" i="9"/>
  <c r="F309" i="9" s="1"/>
  <c r="G309" i="9" s="1"/>
  <c r="C309" i="9"/>
  <c r="AN306" i="9"/>
  <c r="AM306" i="9"/>
  <c r="AO306" i="9" s="1"/>
  <c r="U306" i="9"/>
  <c r="V306" i="9" s="1"/>
  <c r="X306" i="9"/>
  <c r="S306" i="9"/>
  <c r="T306" i="9"/>
  <c r="H306" i="9"/>
  <c r="E306" i="9"/>
  <c r="F306" i="9" s="1"/>
  <c r="G306" i="9" s="1"/>
  <c r="C306" i="9"/>
  <c r="AN305" i="9"/>
  <c r="AM305" i="9"/>
  <c r="V305" i="9"/>
  <c r="W305" i="9" s="1"/>
  <c r="U305" i="9"/>
  <c r="X305" i="9" s="1"/>
  <c r="S305" i="9"/>
  <c r="T305" i="9" s="1"/>
  <c r="H305" i="9"/>
  <c r="L305" i="9" s="1"/>
  <c r="E305" i="9"/>
  <c r="F305" i="9" s="1"/>
  <c r="G305" i="9" s="1"/>
  <c r="C305" i="9"/>
  <c r="AN304" i="9"/>
  <c r="AM304" i="9"/>
  <c r="AQ304" i="9"/>
  <c r="U304" i="9"/>
  <c r="S304" i="9"/>
  <c r="H304" i="9"/>
  <c r="I304" i="9" s="1"/>
  <c r="J304" i="9" s="1"/>
  <c r="K304" i="9" s="1"/>
  <c r="E304" i="9"/>
  <c r="F304" i="9" s="1"/>
  <c r="G304" i="9" s="1"/>
  <c r="C304" i="9"/>
  <c r="AN301" i="9"/>
  <c r="AM301" i="9"/>
  <c r="AQ301" i="9" s="1"/>
  <c r="U301" i="9"/>
  <c r="S301" i="9"/>
  <c r="T301" i="9" s="1"/>
  <c r="H301" i="9"/>
  <c r="L301" i="9" s="1"/>
  <c r="F301" i="9"/>
  <c r="G301" i="9" s="1"/>
  <c r="E301" i="9"/>
  <c r="C301" i="9"/>
  <c r="AN300" i="9"/>
  <c r="AO300" i="9" s="1"/>
  <c r="AM300" i="9"/>
  <c r="AQ300" i="9" s="1"/>
  <c r="U300" i="9"/>
  <c r="X300" i="9" s="1"/>
  <c r="S300" i="9"/>
  <c r="T300" i="9" s="1"/>
  <c r="H300" i="9"/>
  <c r="I300" i="9" s="1"/>
  <c r="E300" i="9"/>
  <c r="F300" i="9" s="1"/>
  <c r="G300" i="9" s="1"/>
  <c r="C300" i="9"/>
  <c r="AN299" i="9"/>
  <c r="AM299" i="9"/>
  <c r="U299" i="9"/>
  <c r="X299" i="9" s="1"/>
  <c r="AA299" i="9" s="1"/>
  <c r="S299" i="9"/>
  <c r="T299" i="9"/>
  <c r="J299" i="9"/>
  <c r="K299" i="9" s="1"/>
  <c r="H299" i="9"/>
  <c r="I299" i="9" s="1"/>
  <c r="E299" i="9"/>
  <c r="F299" i="9" s="1"/>
  <c r="G299" i="9" s="1"/>
  <c r="C299" i="9"/>
  <c r="AN296" i="9"/>
  <c r="AM296" i="9"/>
  <c r="X296" i="9"/>
  <c r="W296" i="9"/>
  <c r="U296" i="9"/>
  <c r="V296" i="9" s="1"/>
  <c r="S296" i="9"/>
  <c r="T296" i="9" s="1"/>
  <c r="H296" i="9"/>
  <c r="L296" i="9" s="1"/>
  <c r="F296" i="9"/>
  <c r="G296" i="9" s="1"/>
  <c r="C296" i="9"/>
  <c r="AN295" i="9"/>
  <c r="AM295" i="9"/>
  <c r="X295" i="9"/>
  <c r="V295" i="9"/>
  <c r="W295" i="9" s="1"/>
  <c r="U295" i="9"/>
  <c r="S295" i="9"/>
  <c r="T295" i="9" s="1"/>
  <c r="H295" i="9"/>
  <c r="E295" i="9"/>
  <c r="F295" i="9" s="1"/>
  <c r="G295" i="9" s="1"/>
  <c r="C295" i="9"/>
  <c r="AN294" i="9"/>
  <c r="AM294" i="9"/>
  <c r="AQ294" i="9"/>
  <c r="U294" i="9"/>
  <c r="S294" i="9"/>
  <c r="T294" i="9" s="1"/>
  <c r="H294" i="9"/>
  <c r="F294" i="9"/>
  <c r="G294" i="9" s="1"/>
  <c r="C294" i="9"/>
  <c r="AN293" i="9"/>
  <c r="AM293" i="9"/>
  <c r="AQ293" i="9" s="1"/>
  <c r="U293" i="9"/>
  <c r="S293" i="9"/>
  <c r="H293" i="9"/>
  <c r="G293" i="9"/>
  <c r="E293" i="9"/>
  <c r="F293" i="9" s="1"/>
  <c r="C293" i="9"/>
  <c r="AN292" i="9"/>
  <c r="AM292" i="9"/>
  <c r="AQ292" i="9"/>
  <c r="AR292" i="9" s="1"/>
  <c r="U292" i="9"/>
  <c r="S292" i="9"/>
  <c r="I292" i="9"/>
  <c r="H292" i="9"/>
  <c r="L292" i="9" s="1"/>
  <c r="E292" i="9"/>
  <c r="F292" i="9" s="1"/>
  <c r="G292" i="9" s="1"/>
  <c r="C292" i="9"/>
  <c r="AN289" i="9"/>
  <c r="AM289" i="9"/>
  <c r="AQ289" i="9" s="1"/>
  <c r="AR289" i="9" s="1"/>
  <c r="U289" i="9"/>
  <c r="S289" i="9"/>
  <c r="T289" i="9" s="1"/>
  <c r="H289" i="9"/>
  <c r="L289" i="9" s="1"/>
  <c r="E289" i="9"/>
  <c r="F289" i="9" s="1"/>
  <c r="G289" i="9" s="1"/>
  <c r="C289" i="9"/>
  <c r="AO288" i="9"/>
  <c r="AN288" i="9"/>
  <c r="AM288" i="9"/>
  <c r="AQ288" i="9" s="1"/>
  <c r="U288" i="9"/>
  <c r="S288" i="9"/>
  <c r="T288" i="9" s="1"/>
  <c r="H288" i="9"/>
  <c r="I288" i="9" s="1"/>
  <c r="E288" i="9"/>
  <c r="F288" i="9" s="1"/>
  <c r="G288" i="9" s="1"/>
  <c r="C288" i="9"/>
  <c r="AN282" i="9"/>
  <c r="AM282" i="9"/>
  <c r="AQ282" i="9" s="1"/>
  <c r="AS282" i="9" s="1"/>
  <c r="U282" i="9"/>
  <c r="X282" i="9" s="1"/>
  <c r="AA282" i="9" s="1"/>
  <c r="S282" i="9"/>
  <c r="T282" i="9" s="1"/>
  <c r="I282" i="9"/>
  <c r="H282" i="9"/>
  <c r="L282" i="9"/>
  <c r="E282" i="9"/>
  <c r="F282" i="9" s="1"/>
  <c r="G282" i="9" s="1"/>
  <c r="AQ278" i="9"/>
  <c r="AM278" i="9"/>
  <c r="U278" i="9"/>
  <c r="X278" i="9" s="1"/>
  <c r="AQ277" i="9"/>
  <c r="AS277" i="9" s="1"/>
  <c r="AM277" i="9"/>
  <c r="U277" i="9"/>
  <c r="W277" i="9" s="1"/>
  <c r="AM276" i="9"/>
  <c r="AQ276" i="9" s="1"/>
  <c r="U276" i="9"/>
  <c r="AM275" i="9"/>
  <c r="AQ275" i="9" s="1"/>
  <c r="U275" i="9"/>
  <c r="AM274" i="9"/>
  <c r="AQ274" i="9" s="1"/>
  <c r="X274" i="9"/>
  <c r="U274" i="9"/>
  <c r="W274" i="9" s="1"/>
  <c r="AQ273" i="9"/>
  <c r="AM273" i="9"/>
  <c r="W273" i="9"/>
  <c r="U273" i="9"/>
  <c r="X273" i="9"/>
  <c r="N273" i="9"/>
  <c r="L273" i="9"/>
  <c r="O273" i="9" s="1"/>
  <c r="Q273" i="9"/>
  <c r="J273" i="9"/>
  <c r="K273" i="9" s="1"/>
  <c r="G273" i="9"/>
  <c r="F273" i="9"/>
  <c r="C273" i="9"/>
  <c r="AM272" i="9"/>
  <c r="AQ272" i="9" s="1"/>
  <c r="U272" i="9"/>
  <c r="L272" i="9"/>
  <c r="O272" i="9" s="1"/>
  <c r="K272" i="9"/>
  <c r="J272" i="9"/>
  <c r="F272" i="9"/>
  <c r="G272" i="9" s="1"/>
  <c r="C272" i="9"/>
  <c r="AM271" i="9"/>
  <c r="AQ271" i="9" s="1"/>
  <c r="U271" i="9"/>
  <c r="X271" i="9" s="1"/>
  <c r="T271" i="9"/>
  <c r="L271" i="9"/>
  <c r="J271" i="9"/>
  <c r="K271" i="9" s="1"/>
  <c r="F271" i="9"/>
  <c r="G271" i="9" s="1"/>
  <c r="C271" i="9"/>
  <c r="AM270" i="9"/>
  <c r="AQ270" i="9" s="1"/>
  <c r="Z270" i="9"/>
  <c r="X270" i="9"/>
  <c r="AA270" i="9" s="1"/>
  <c r="U270" i="9"/>
  <c r="W270" i="9" s="1"/>
  <c r="T270" i="9"/>
  <c r="L270" i="9"/>
  <c r="J270" i="9"/>
  <c r="K270" i="9" s="1"/>
  <c r="F270" i="9"/>
  <c r="G270" i="9" s="1"/>
  <c r="C270" i="9"/>
  <c r="AF269" i="9"/>
  <c r="AC269" i="9"/>
  <c r="X269" i="9"/>
  <c r="Z269" i="9" s="1"/>
  <c r="U269" i="9"/>
  <c r="W269" i="9" s="1"/>
  <c r="T269" i="9"/>
  <c r="L269" i="9"/>
  <c r="J269" i="9"/>
  <c r="K269" i="9" s="1"/>
  <c r="F269" i="9"/>
  <c r="G269" i="9" s="1"/>
  <c r="C269" i="9"/>
  <c r="W268" i="9"/>
  <c r="N268" i="9"/>
  <c r="L268" i="9"/>
  <c r="O268" i="9" s="1"/>
  <c r="J268" i="9"/>
  <c r="K268" i="9" s="1"/>
  <c r="F268" i="9"/>
  <c r="G268" i="9" s="1"/>
  <c r="C268" i="9"/>
  <c r="AQ261" i="9"/>
  <c r="AR261" i="9" s="1"/>
  <c r="AS261" i="9"/>
  <c r="AN261" i="9"/>
  <c r="AM261" i="9"/>
  <c r="U261" i="9"/>
  <c r="S261" i="9"/>
  <c r="T261" i="9" s="1"/>
  <c r="I261" i="9"/>
  <c r="H261" i="9"/>
  <c r="E261" i="9"/>
  <c r="F261" i="9" s="1"/>
  <c r="G261" i="9" s="1"/>
  <c r="C261" i="9"/>
  <c r="AN260" i="9"/>
  <c r="AM260" i="9"/>
  <c r="AQ260" i="9" s="1"/>
  <c r="U260" i="9"/>
  <c r="S260" i="9"/>
  <c r="T260" i="9" s="1"/>
  <c r="H260" i="9"/>
  <c r="I260" i="9" s="1"/>
  <c r="J260" i="9" s="1"/>
  <c r="E260" i="9"/>
  <c r="F260" i="9" s="1"/>
  <c r="G260" i="9" s="1"/>
  <c r="C260" i="9"/>
  <c r="AN251" i="9"/>
  <c r="AM251" i="9"/>
  <c r="AQ251" i="9" s="1"/>
  <c r="AS251" i="9" s="1"/>
  <c r="AO251" i="9"/>
  <c r="X251" i="9"/>
  <c r="V251" i="9"/>
  <c r="W251" i="9" s="1"/>
  <c r="U251" i="9"/>
  <c r="T251" i="9"/>
  <c r="S251" i="9"/>
  <c r="J251" i="9"/>
  <c r="K251" i="9" s="1"/>
  <c r="I251" i="9"/>
  <c r="H251" i="9"/>
  <c r="L251" i="9" s="1"/>
  <c r="E251" i="9"/>
  <c r="F251" i="9" s="1"/>
  <c r="G251" i="9" s="1"/>
  <c r="C251" i="9"/>
  <c r="AN246" i="9"/>
  <c r="AM246" i="9"/>
  <c r="AO246" i="9" s="1"/>
  <c r="U246" i="9"/>
  <c r="X246" i="9" s="1"/>
  <c r="T246" i="9"/>
  <c r="S246" i="9"/>
  <c r="L246" i="9"/>
  <c r="O246" i="9" s="1"/>
  <c r="H246" i="9"/>
  <c r="E246" i="9"/>
  <c r="F246" i="9" s="1"/>
  <c r="G246" i="9" s="1"/>
  <c r="C246" i="9"/>
  <c r="AN243" i="9"/>
  <c r="AM243" i="9"/>
  <c r="U243" i="9"/>
  <c r="V243" i="9" s="1"/>
  <c r="S243" i="9"/>
  <c r="T243" i="9" s="1"/>
  <c r="L243" i="9"/>
  <c r="M243" i="9" s="1"/>
  <c r="H243" i="9"/>
  <c r="I243" i="9" s="1"/>
  <c r="E243" i="9"/>
  <c r="F243" i="9" s="1"/>
  <c r="G243" i="9" s="1"/>
  <c r="C243" i="9"/>
  <c r="AN239" i="9"/>
  <c r="AM239" i="9"/>
  <c r="AQ239" i="9" s="1"/>
  <c r="U239" i="9"/>
  <c r="X239" i="9" s="1"/>
  <c r="Y239" i="9" s="1"/>
  <c r="S239" i="9"/>
  <c r="T239" i="9" s="1"/>
  <c r="H239" i="9"/>
  <c r="E239" i="9"/>
  <c r="F239" i="9" s="1"/>
  <c r="G239" i="9" s="1"/>
  <c r="C239" i="9"/>
  <c r="AN236" i="9"/>
  <c r="AM236" i="9"/>
  <c r="X236" i="9"/>
  <c r="W236" i="9"/>
  <c r="U236" i="9"/>
  <c r="V236" i="9" s="1"/>
  <c r="S236" i="9"/>
  <c r="T236" i="9"/>
  <c r="H236" i="9"/>
  <c r="I236" i="9" s="1"/>
  <c r="F236" i="9"/>
  <c r="G236" i="9" s="1"/>
  <c r="E236" i="9"/>
  <c r="C236" i="9"/>
  <c r="AN232" i="9"/>
  <c r="AM232" i="9"/>
  <c r="AQ232" i="9" s="1"/>
  <c r="U232" i="9"/>
  <c r="S232" i="9"/>
  <c r="T232" i="9" s="1"/>
  <c r="H232" i="9"/>
  <c r="E232" i="9"/>
  <c r="F232" i="9" s="1"/>
  <c r="G232" i="9" s="1"/>
  <c r="C232" i="9"/>
  <c r="AN231" i="9"/>
  <c r="AM231" i="9"/>
  <c r="AQ231" i="9" s="1"/>
  <c r="AS231" i="9" s="1"/>
  <c r="U231" i="9"/>
  <c r="S231" i="9"/>
  <c r="T231" i="9" s="1"/>
  <c r="I231" i="9"/>
  <c r="J231" i="9" s="1"/>
  <c r="K231" i="9" s="1"/>
  <c r="H231" i="9"/>
  <c r="L231" i="9" s="1"/>
  <c r="O231" i="9" s="1"/>
  <c r="E231" i="9"/>
  <c r="F231" i="9" s="1"/>
  <c r="G231" i="9" s="1"/>
  <c r="C231" i="9"/>
  <c r="AN229" i="9"/>
  <c r="AM229" i="9"/>
  <c r="AA229" i="9"/>
  <c r="AB229" i="9" s="1"/>
  <c r="AC229" i="9" s="1"/>
  <c r="U229" i="9"/>
  <c r="V229" i="9" s="1"/>
  <c r="W229" i="9" s="1"/>
  <c r="X229" i="9"/>
  <c r="Y229" i="9" s="1"/>
  <c r="S229" i="9"/>
  <c r="T229" i="9" s="1"/>
  <c r="H229" i="9"/>
  <c r="L229" i="9" s="1"/>
  <c r="E229" i="9"/>
  <c r="F229" i="9"/>
  <c r="G229" i="9" s="1"/>
  <c r="C229" i="9"/>
  <c r="AN226" i="9"/>
  <c r="AO226" i="9" s="1"/>
  <c r="AM226" i="9"/>
  <c r="AQ226" i="9" s="1"/>
  <c r="Y226" i="9"/>
  <c r="U226" i="9"/>
  <c r="X226" i="9" s="1"/>
  <c r="S226" i="9"/>
  <c r="T226" i="9"/>
  <c r="H226" i="9"/>
  <c r="E226" i="9"/>
  <c r="F226" i="9" s="1"/>
  <c r="G226" i="9" s="1"/>
  <c r="C226" i="9"/>
  <c r="AQ225" i="9"/>
  <c r="AN225" i="9"/>
  <c r="AO225" i="9" s="1"/>
  <c r="AM225" i="9"/>
  <c r="U225" i="9"/>
  <c r="V225" i="9" s="1"/>
  <c r="S225" i="9"/>
  <c r="T225" i="9" s="1"/>
  <c r="H225" i="9"/>
  <c r="E225" i="9"/>
  <c r="F225" i="9" s="1"/>
  <c r="G225" i="9" s="1"/>
  <c r="C225" i="9"/>
  <c r="AN224" i="9"/>
  <c r="AM224" i="9"/>
  <c r="U224" i="9"/>
  <c r="T224" i="9"/>
  <c r="S224" i="9"/>
  <c r="L224" i="9"/>
  <c r="H224" i="9"/>
  <c r="I224" i="9" s="1"/>
  <c r="E224" i="9"/>
  <c r="F224" i="9" s="1"/>
  <c r="G224" i="9" s="1"/>
  <c r="C224" i="9"/>
  <c r="AN221" i="9"/>
  <c r="AM221" i="9"/>
  <c r="U221" i="9"/>
  <c r="X221" i="9" s="1"/>
  <c r="S221" i="9"/>
  <c r="T221" i="9"/>
  <c r="H221" i="9"/>
  <c r="E221" i="9"/>
  <c r="F221" i="9" s="1"/>
  <c r="G221" i="9" s="1"/>
  <c r="C221" i="9"/>
  <c r="AN220" i="9"/>
  <c r="AM220" i="9"/>
  <c r="X220" i="9"/>
  <c r="Y220" i="9" s="1"/>
  <c r="W220" i="9"/>
  <c r="U220" i="9"/>
  <c r="V220" i="9" s="1"/>
  <c r="S220" i="9"/>
  <c r="T220" i="9"/>
  <c r="H220" i="9"/>
  <c r="E220" i="9"/>
  <c r="F220" i="9" s="1"/>
  <c r="G220" i="9" s="1"/>
  <c r="C220" i="9"/>
  <c r="AN217" i="9"/>
  <c r="AM217" i="9"/>
  <c r="AQ217" i="9" s="1"/>
  <c r="X217" i="9"/>
  <c r="U217" i="9"/>
  <c r="V217" i="9" s="1"/>
  <c r="S217" i="9"/>
  <c r="T217" i="9" s="1"/>
  <c r="H217" i="9"/>
  <c r="I217" i="9"/>
  <c r="E217" i="9"/>
  <c r="F217" i="9" s="1"/>
  <c r="G217" i="9" s="1"/>
  <c r="C217" i="9"/>
  <c r="AN216" i="9"/>
  <c r="AM216" i="9"/>
  <c r="U216" i="9"/>
  <c r="V216" i="9" s="1"/>
  <c r="X216" i="9"/>
  <c r="Y216" i="9" s="1"/>
  <c r="S216" i="9"/>
  <c r="T216" i="9" s="1"/>
  <c r="I216" i="9"/>
  <c r="H216" i="9"/>
  <c r="L216" i="9" s="1"/>
  <c r="O216" i="9" s="1"/>
  <c r="E216" i="9"/>
  <c r="F216" i="9" s="1"/>
  <c r="G216" i="9" s="1"/>
  <c r="C216" i="9"/>
  <c r="AN215" i="9"/>
  <c r="AM215" i="9"/>
  <c r="AQ215" i="9" s="1"/>
  <c r="AR215" i="9" s="1"/>
  <c r="AA215" i="9"/>
  <c r="Y215" i="9"/>
  <c r="V215" i="9"/>
  <c r="W215" i="9" s="1"/>
  <c r="U215" i="9"/>
  <c r="X215" i="9" s="1"/>
  <c r="S215" i="9"/>
  <c r="T215" i="9" s="1"/>
  <c r="H215" i="9"/>
  <c r="L215" i="9" s="1"/>
  <c r="E215" i="9"/>
  <c r="F215" i="9" s="1"/>
  <c r="G215" i="9" s="1"/>
  <c r="C215" i="9"/>
  <c r="AO213" i="9"/>
  <c r="AN213" i="9"/>
  <c r="AM213" i="9"/>
  <c r="AQ213" i="9"/>
  <c r="AR213" i="9" s="1"/>
  <c r="Z213" i="9"/>
  <c r="X213" i="9"/>
  <c r="Y213" i="9" s="1"/>
  <c r="V213" i="9"/>
  <c r="U213" i="9"/>
  <c r="S213" i="9"/>
  <c r="T213" i="9" s="1"/>
  <c r="H213" i="9"/>
  <c r="E213" i="9"/>
  <c r="F213" i="9" s="1"/>
  <c r="G213" i="9" s="1"/>
  <c r="C213" i="9"/>
  <c r="AR210" i="9"/>
  <c r="AQ210" i="9"/>
  <c r="AS210" i="9" s="1"/>
  <c r="AN210" i="9"/>
  <c r="AM210" i="9"/>
  <c r="U210" i="9"/>
  <c r="S210" i="9"/>
  <c r="T210" i="9" s="1"/>
  <c r="F210" i="9"/>
  <c r="G210" i="9" s="1"/>
  <c r="H210" i="9" s="1"/>
  <c r="E210" i="9"/>
  <c r="C210" i="9"/>
  <c r="AN209" i="9"/>
  <c r="AM209" i="9"/>
  <c r="AQ209" i="9" s="1"/>
  <c r="AS209" i="9" s="1"/>
  <c r="X209" i="9"/>
  <c r="V209" i="9"/>
  <c r="W209" i="9" s="1"/>
  <c r="U209" i="9"/>
  <c r="S209" i="9"/>
  <c r="T209" i="9" s="1"/>
  <c r="H209" i="9"/>
  <c r="L209" i="9" s="1"/>
  <c r="E209" i="9"/>
  <c r="F209" i="9" s="1"/>
  <c r="G209" i="9" s="1"/>
  <c r="C209" i="9"/>
  <c r="AN206" i="9"/>
  <c r="AM206" i="9"/>
  <c r="AQ206" i="9" s="1"/>
  <c r="U206" i="9"/>
  <c r="T206" i="9"/>
  <c r="S206" i="9"/>
  <c r="O206" i="9"/>
  <c r="P206" i="9" s="1"/>
  <c r="Q206" i="9"/>
  <c r="M206" i="9"/>
  <c r="N206" i="9" s="1"/>
  <c r="H206" i="9"/>
  <c r="E206" i="9"/>
  <c r="F206" i="9" s="1"/>
  <c r="G206" i="9" s="1"/>
  <c r="C206" i="9"/>
  <c r="AN205" i="9"/>
  <c r="AM205" i="9"/>
  <c r="U205" i="9"/>
  <c r="V205" i="9" s="1"/>
  <c r="T205" i="9"/>
  <c r="S205" i="9"/>
  <c r="H205" i="9"/>
  <c r="I205" i="9" s="1"/>
  <c r="J205" i="9" s="1"/>
  <c r="K205" i="9" s="1"/>
  <c r="L205" i="9"/>
  <c r="E205" i="9"/>
  <c r="F205" i="9" s="1"/>
  <c r="G205" i="9" s="1"/>
  <c r="C205" i="9"/>
  <c r="AN204" i="9"/>
  <c r="AM204" i="9"/>
  <c r="U204" i="9"/>
  <c r="X204" i="9" s="1"/>
  <c r="AA204" i="9" s="1"/>
  <c r="S204" i="9"/>
  <c r="T204" i="9" s="1"/>
  <c r="H204" i="9"/>
  <c r="L204" i="9"/>
  <c r="E204" i="9"/>
  <c r="F204" i="9" s="1"/>
  <c r="G204" i="9" s="1"/>
  <c r="C204" i="9"/>
  <c r="AN202" i="9"/>
  <c r="AM202" i="9"/>
  <c r="X202" i="9"/>
  <c r="U202" i="9"/>
  <c r="S202" i="9"/>
  <c r="T202" i="9" s="1"/>
  <c r="H202" i="9"/>
  <c r="E202" i="9"/>
  <c r="F202" i="9" s="1"/>
  <c r="G202" i="9" s="1"/>
  <c r="C202" i="9"/>
  <c r="AN199" i="9"/>
  <c r="AM199" i="9"/>
  <c r="U199" i="9"/>
  <c r="S199" i="9"/>
  <c r="T199" i="9" s="1"/>
  <c r="H199" i="9"/>
  <c r="L199" i="9" s="1"/>
  <c r="E199" i="9"/>
  <c r="F199" i="9" s="1"/>
  <c r="G199" i="9" s="1"/>
  <c r="C199" i="9"/>
  <c r="AN198" i="9"/>
  <c r="AM198" i="9"/>
  <c r="AQ198" i="9" s="1"/>
  <c r="X198" i="9"/>
  <c r="AA198" i="9" s="1"/>
  <c r="AD198" i="9" s="1"/>
  <c r="V198" i="9"/>
  <c r="W198" i="9"/>
  <c r="U198" i="9"/>
  <c r="S198" i="9"/>
  <c r="T198" i="9" s="1"/>
  <c r="H198" i="9"/>
  <c r="E198" i="9"/>
  <c r="F198" i="9" s="1"/>
  <c r="G198" i="9" s="1"/>
  <c r="C198" i="9"/>
  <c r="AN197" i="9"/>
  <c r="AO197" i="9" s="1"/>
  <c r="AM197" i="9"/>
  <c r="AQ197" i="9" s="1"/>
  <c r="U197" i="9"/>
  <c r="X197" i="9" s="1"/>
  <c r="AA197" i="9" s="1"/>
  <c r="S197" i="9"/>
  <c r="T197" i="9" s="1"/>
  <c r="H197" i="9"/>
  <c r="L197" i="9" s="1"/>
  <c r="F197" i="9"/>
  <c r="G197" i="9" s="1"/>
  <c r="E197" i="9"/>
  <c r="C197" i="9"/>
  <c r="AN192" i="9"/>
  <c r="AM192" i="9"/>
  <c r="U192" i="9"/>
  <c r="V192" i="9" s="1"/>
  <c r="S192" i="9"/>
  <c r="T192" i="9" s="1"/>
  <c r="I192" i="9"/>
  <c r="H192" i="9"/>
  <c r="L192" i="9" s="1"/>
  <c r="O192" i="9" s="1"/>
  <c r="E192" i="9"/>
  <c r="F192" i="9" s="1"/>
  <c r="G192" i="9" s="1"/>
  <c r="C192" i="9"/>
  <c r="AM191" i="9"/>
  <c r="AQ191" i="9" s="1"/>
  <c r="AR191" i="9" s="1"/>
  <c r="U191" i="9"/>
  <c r="S191" i="9"/>
  <c r="T191" i="9" s="1"/>
  <c r="H191" i="9"/>
  <c r="E191" i="9"/>
  <c r="F191" i="9" s="1"/>
  <c r="G191" i="9" s="1"/>
  <c r="C191" i="9"/>
  <c r="AQ182" i="9"/>
  <c r="AN182" i="9"/>
  <c r="AM182" i="9"/>
  <c r="X182" i="9"/>
  <c r="AA182" i="9" s="1"/>
  <c r="AD182" i="9" s="1"/>
  <c r="V182" i="9"/>
  <c r="W182" i="9" s="1"/>
  <c r="AN181" i="9"/>
  <c r="AM181" i="9"/>
  <c r="AQ181" i="9" s="1"/>
  <c r="AS181" i="9" s="1"/>
  <c r="AA181" i="9"/>
  <c r="AD181" i="9" s="1"/>
  <c r="AH181" i="9" s="1"/>
  <c r="AI181" i="9" s="1"/>
  <c r="AJ181" i="9" s="1"/>
  <c r="X181" i="9"/>
  <c r="Y181" i="9" s="1"/>
  <c r="Z181" i="9" s="1"/>
  <c r="V181" i="9"/>
  <c r="W181" i="9" s="1"/>
  <c r="AN180" i="9"/>
  <c r="AM180" i="9"/>
  <c r="AQ180" i="9" s="1"/>
  <c r="AR180" i="9"/>
  <c r="X180" i="9"/>
  <c r="V180" i="9"/>
  <c r="W180" i="9"/>
  <c r="Q180" i="9"/>
  <c r="AN177" i="9"/>
  <c r="AM177" i="9"/>
  <c r="AQ177" i="9" s="1"/>
  <c r="AR177" i="9" s="1"/>
  <c r="U177" i="9"/>
  <c r="T177" i="9"/>
  <c r="S177" i="9"/>
  <c r="H177" i="9"/>
  <c r="E177" i="9"/>
  <c r="F177" i="9" s="1"/>
  <c r="G177" i="9" s="1"/>
  <c r="AN176" i="9"/>
  <c r="AM176" i="9"/>
  <c r="AQ176" i="9" s="1"/>
  <c r="AS176" i="9" s="1"/>
  <c r="U176" i="9"/>
  <c r="X176" i="9" s="1"/>
  <c r="AA176" i="9" s="1"/>
  <c r="S176" i="9"/>
  <c r="T176" i="9" s="1"/>
  <c r="H176" i="9"/>
  <c r="L176" i="9" s="1"/>
  <c r="E176" i="9"/>
  <c r="F176" i="9" s="1"/>
  <c r="G176" i="9" s="1"/>
  <c r="AN175" i="9"/>
  <c r="AM175" i="9"/>
  <c r="AQ175" i="9" s="1"/>
  <c r="X175" i="9"/>
  <c r="V175" i="9"/>
  <c r="W175" i="9"/>
  <c r="U175" i="9"/>
  <c r="T175" i="9"/>
  <c r="S175" i="9"/>
  <c r="I175" i="9"/>
  <c r="H175" i="9"/>
  <c r="L175" i="9" s="1"/>
  <c r="M175" i="9" s="1"/>
  <c r="E175" i="9"/>
  <c r="F175" i="9" s="1"/>
  <c r="G175" i="9" s="1"/>
  <c r="C175" i="9"/>
  <c r="AN173" i="9"/>
  <c r="AM173" i="9"/>
  <c r="AJ173" i="9"/>
  <c r="AH173" i="9"/>
  <c r="AI173" i="9"/>
  <c r="U173" i="9"/>
  <c r="X173" i="9" s="1"/>
  <c r="AA173" i="9" s="1"/>
  <c r="S173" i="9"/>
  <c r="T173" i="9" s="1"/>
  <c r="H173" i="9"/>
  <c r="L173" i="9" s="1"/>
  <c r="E173" i="9"/>
  <c r="F173" i="9" s="1"/>
  <c r="G173" i="9" s="1"/>
  <c r="C173" i="9"/>
  <c r="AN171" i="9"/>
  <c r="AM171" i="9"/>
  <c r="AQ171" i="9" s="1"/>
  <c r="AS171" i="9" s="1"/>
  <c r="AH171" i="9"/>
  <c r="AI171" i="9" s="1"/>
  <c r="AJ171" i="9" s="1"/>
  <c r="U171" i="9"/>
  <c r="S171" i="9"/>
  <c r="T171" i="9" s="1"/>
  <c r="H171" i="9"/>
  <c r="L171" i="9" s="1"/>
  <c r="E171" i="9"/>
  <c r="F171" i="9" s="1"/>
  <c r="G171" i="9" s="1"/>
  <c r="C171" i="9"/>
  <c r="AN170" i="9"/>
  <c r="AM170" i="9"/>
  <c r="AQ170" i="9" s="1"/>
  <c r="AS170" i="9" s="1"/>
  <c r="U170" i="9"/>
  <c r="X170" i="9"/>
  <c r="S170" i="9"/>
  <c r="T170" i="9"/>
  <c r="H170" i="9"/>
  <c r="L170" i="9"/>
  <c r="E170" i="9"/>
  <c r="F170" i="9" s="1"/>
  <c r="G170" i="9" s="1"/>
  <c r="C170" i="9"/>
  <c r="AN167" i="9"/>
  <c r="AM167" i="9"/>
  <c r="V167" i="9"/>
  <c r="W167" i="9" s="1"/>
  <c r="U167" i="9"/>
  <c r="X167" i="9" s="1"/>
  <c r="S167" i="9"/>
  <c r="T167" i="9" s="1"/>
  <c r="H167" i="9"/>
  <c r="E167" i="9"/>
  <c r="F167" i="9" s="1"/>
  <c r="G167" i="9" s="1"/>
  <c r="C167" i="9"/>
  <c r="AM166" i="9"/>
  <c r="AQ166" i="9" s="1"/>
  <c r="AR166" i="9" s="1"/>
  <c r="X166" i="9"/>
  <c r="AA166" i="9" s="1"/>
  <c r="U166" i="9"/>
  <c r="S166" i="9"/>
  <c r="T166" i="9" s="1"/>
  <c r="I166" i="9"/>
  <c r="H166" i="9"/>
  <c r="L166" i="9" s="1"/>
  <c r="M166" i="9" s="1"/>
  <c r="E166" i="9"/>
  <c r="F166" i="9" s="1"/>
  <c r="G166" i="9" s="1"/>
  <c r="C166" i="9"/>
  <c r="AN160" i="9"/>
  <c r="AM160" i="9"/>
  <c r="AQ160" i="9" s="1"/>
  <c r="AA160" i="9"/>
  <c r="AQ159" i="9"/>
  <c r="AS159" i="9" s="1"/>
  <c r="AR159" i="9"/>
  <c r="AN159" i="9"/>
  <c r="AO159" i="9" s="1"/>
  <c r="AM159" i="9"/>
  <c r="U159" i="9"/>
  <c r="S159" i="9"/>
  <c r="T159" i="9" s="1"/>
  <c r="H159" i="9"/>
  <c r="L159" i="9" s="1"/>
  <c r="E159" i="9"/>
  <c r="F159" i="9" s="1"/>
  <c r="C159" i="9"/>
  <c r="AN158" i="9"/>
  <c r="AM158" i="9"/>
  <c r="AQ158" i="9" s="1"/>
  <c r="U158" i="9"/>
  <c r="S158" i="9"/>
  <c r="T158" i="9" s="1"/>
  <c r="H158" i="9"/>
  <c r="E158" i="9"/>
  <c r="F158" i="9" s="1"/>
  <c r="G158" i="9" s="1"/>
  <c r="C158" i="9"/>
  <c r="AN157" i="9"/>
  <c r="AM157" i="9"/>
  <c r="AQ157" i="9"/>
  <c r="X157" i="9"/>
  <c r="U157" i="9"/>
  <c r="V157" i="9" s="1"/>
  <c r="S157" i="9"/>
  <c r="T157" i="9" s="1"/>
  <c r="H157" i="9"/>
  <c r="L157" i="9" s="1"/>
  <c r="O157" i="9" s="1"/>
  <c r="E157" i="9"/>
  <c r="F157" i="9" s="1"/>
  <c r="G157" i="9" s="1"/>
  <c r="C157" i="9"/>
  <c r="AN156" i="9"/>
  <c r="AM156" i="9"/>
  <c r="AQ156" i="9" s="1"/>
  <c r="AR156" i="9" s="1"/>
  <c r="U156" i="9"/>
  <c r="S156" i="9"/>
  <c r="T156" i="9" s="1"/>
  <c r="I156" i="9"/>
  <c r="K156" i="9" s="1"/>
  <c r="H156" i="9"/>
  <c r="L156" i="9" s="1"/>
  <c r="O156" i="9" s="1"/>
  <c r="E156" i="9"/>
  <c r="F156" i="9" s="1"/>
  <c r="G156" i="9" s="1"/>
  <c r="C156" i="9"/>
  <c r="AO150" i="9"/>
  <c r="AM150" i="9"/>
  <c r="AQ150" i="9" s="1"/>
  <c r="AR150" i="9" s="1"/>
  <c r="X150" i="9"/>
  <c r="V150" i="9"/>
  <c r="W150" i="9" s="1"/>
  <c r="AO149" i="9"/>
  <c r="AM149" i="9"/>
  <c r="AQ149" i="9" s="1"/>
  <c r="AS149" i="9" s="1"/>
  <c r="X149" i="9"/>
  <c r="AA149" i="9" s="1"/>
  <c r="V149" i="9"/>
  <c r="W149" i="9" s="1"/>
  <c r="AO148" i="9"/>
  <c r="AM148" i="9"/>
  <c r="AQ148" i="9"/>
  <c r="U148" i="9"/>
  <c r="X148" i="9" s="1"/>
  <c r="T148" i="9"/>
  <c r="S148" i="9"/>
  <c r="I148" i="9"/>
  <c r="J148" i="9" s="1"/>
  <c r="H148" i="9"/>
  <c r="L148" i="9" s="1"/>
  <c r="M148" i="9" s="1"/>
  <c r="E148" i="9"/>
  <c r="F148" i="9" s="1"/>
  <c r="G148" i="9" s="1"/>
  <c r="C148" i="9"/>
  <c r="AO147" i="9"/>
  <c r="AM147" i="9"/>
  <c r="AQ147" i="9" s="1"/>
  <c r="V147" i="9"/>
  <c r="W147" i="9" s="1"/>
  <c r="U147" i="9"/>
  <c r="X147" i="9" s="1"/>
  <c r="S147" i="9"/>
  <c r="T147" i="9" s="1"/>
  <c r="H147" i="9"/>
  <c r="E147" i="9"/>
  <c r="F147" i="9" s="1"/>
  <c r="G147" i="9" s="1"/>
  <c r="C147" i="9"/>
  <c r="AO146" i="9"/>
  <c r="AM146" i="9"/>
  <c r="AQ146" i="9" s="1"/>
  <c r="AR146" i="9" s="1"/>
  <c r="U146" i="9"/>
  <c r="V146" i="9" s="1"/>
  <c r="S146" i="9"/>
  <c r="T146" i="9" s="1"/>
  <c r="I146" i="9"/>
  <c r="H146" i="9"/>
  <c r="L146" i="9"/>
  <c r="O146" i="9"/>
  <c r="E146" i="9"/>
  <c r="F146" i="9" s="1"/>
  <c r="G146" i="9" s="1"/>
  <c r="C146" i="9"/>
  <c r="AR145" i="9"/>
  <c r="AQ145" i="9"/>
  <c r="AS145" i="9" s="1"/>
  <c r="AO145" i="9"/>
  <c r="AM145" i="9"/>
  <c r="X145" i="9"/>
  <c r="V145" i="9"/>
  <c r="W145" i="9" s="1"/>
  <c r="U145" i="9"/>
  <c r="S145" i="9"/>
  <c r="T145" i="9" s="1"/>
  <c r="I145" i="9"/>
  <c r="J145" i="9" s="1"/>
  <c r="H145" i="9"/>
  <c r="L145" i="9" s="1"/>
  <c r="M145" i="9"/>
  <c r="N145" i="9" s="1"/>
  <c r="E145" i="9"/>
  <c r="F145" i="9" s="1"/>
  <c r="G145" i="9" s="1"/>
  <c r="C145" i="9"/>
  <c r="AO144" i="9"/>
  <c r="AM144" i="9"/>
  <c r="AQ144" i="9"/>
  <c r="U144" i="9"/>
  <c r="S144" i="9"/>
  <c r="T144" i="9" s="1"/>
  <c r="I144" i="9"/>
  <c r="H144" i="9"/>
  <c r="L144" i="9" s="1"/>
  <c r="M144" i="9" s="1"/>
  <c r="F144" i="9"/>
  <c r="G144" i="9" s="1"/>
  <c r="E144" i="9"/>
  <c r="C144" i="9"/>
  <c r="AN136" i="9"/>
  <c r="AM136" i="9"/>
  <c r="AQ136" i="9" s="1"/>
  <c r="Y136" i="9"/>
  <c r="U136" i="9"/>
  <c r="X136" i="9" s="1"/>
  <c r="T136" i="9"/>
  <c r="S136" i="9"/>
  <c r="H136" i="9"/>
  <c r="I136" i="9" s="1"/>
  <c r="E136" i="9"/>
  <c r="F136" i="9" s="1"/>
  <c r="G136" i="9" s="1"/>
  <c r="C136" i="9"/>
  <c r="AN131" i="9"/>
  <c r="AM131" i="9"/>
  <c r="AQ131" i="9" s="1"/>
  <c r="AS131" i="9" s="1"/>
  <c r="U131" i="9"/>
  <c r="S131" i="9"/>
  <c r="T131" i="9"/>
  <c r="H131" i="9"/>
  <c r="E131" i="9"/>
  <c r="F131" i="9" s="1"/>
  <c r="G131" i="9"/>
  <c r="C131" i="9"/>
  <c r="AN130" i="9"/>
  <c r="AM130" i="9"/>
  <c r="AQ130" i="9" s="1"/>
  <c r="AR130" i="9" s="1"/>
  <c r="U130" i="9"/>
  <c r="S130" i="9"/>
  <c r="T130" i="9"/>
  <c r="H130" i="9"/>
  <c r="I130" i="9" s="1"/>
  <c r="E130" i="9"/>
  <c r="F130" i="9" s="1"/>
  <c r="G130" i="9" s="1"/>
  <c r="C130" i="9"/>
  <c r="AN129" i="9"/>
  <c r="AM129" i="9"/>
  <c r="AQ129" i="9" s="1"/>
  <c r="U129" i="9"/>
  <c r="S129" i="9"/>
  <c r="T129" i="9" s="1"/>
  <c r="H129" i="9"/>
  <c r="F129" i="9"/>
  <c r="G129" i="9" s="1"/>
  <c r="E129" i="9"/>
  <c r="C129" i="9"/>
  <c r="AM124" i="9"/>
  <c r="AQ124" i="9" s="1"/>
  <c r="U124" i="9"/>
  <c r="X124" i="9" s="1"/>
  <c r="T124" i="9"/>
  <c r="N124" i="9"/>
  <c r="L124" i="9"/>
  <c r="O124" i="9" s="1"/>
  <c r="Q124" i="9" s="1"/>
  <c r="J124" i="9"/>
  <c r="K124" i="9" s="1"/>
  <c r="C124" i="9"/>
  <c r="D124" i="9"/>
  <c r="F124" i="9" s="1"/>
  <c r="AM123" i="9"/>
  <c r="AQ123" i="9" s="1"/>
  <c r="U123" i="9"/>
  <c r="X123" i="9" s="1"/>
  <c r="T123" i="9"/>
  <c r="L123" i="9"/>
  <c r="O123" i="9" s="1"/>
  <c r="Q123" i="9" s="1"/>
  <c r="J123" i="9"/>
  <c r="K123" i="9" s="1"/>
  <c r="C123" i="9"/>
  <c r="D123" i="9" s="1"/>
  <c r="F123" i="9" s="1"/>
  <c r="AM122" i="9"/>
  <c r="AQ122" i="9" s="1"/>
  <c r="AR122" i="9" s="1"/>
  <c r="U122" i="9"/>
  <c r="X122" i="9" s="1"/>
  <c r="T122" i="9"/>
  <c r="L122" i="9"/>
  <c r="O122" i="9" s="1"/>
  <c r="Q122" i="9" s="1"/>
  <c r="J122" i="9"/>
  <c r="K122" i="9" s="1"/>
  <c r="C122" i="9"/>
  <c r="D122" i="9" s="1"/>
  <c r="F122" i="9" s="1"/>
  <c r="AM121" i="9"/>
  <c r="AQ121" i="9" s="1"/>
  <c r="U121" i="9"/>
  <c r="T121" i="9"/>
  <c r="L121" i="9"/>
  <c r="N121" i="9" s="1"/>
  <c r="J121" i="9"/>
  <c r="K121" i="9" s="1"/>
  <c r="C121" i="9"/>
  <c r="D121" i="9" s="1"/>
  <c r="F121" i="9" s="1"/>
  <c r="AO120" i="9"/>
  <c r="U120" i="9"/>
  <c r="W120" i="9" s="1"/>
  <c r="T120" i="9"/>
  <c r="L120" i="9"/>
  <c r="N120" i="9" s="1"/>
  <c r="J120" i="9"/>
  <c r="K120" i="9"/>
  <c r="F120" i="9"/>
  <c r="C120" i="9"/>
  <c r="D120" i="9" s="1"/>
  <c r="AC119" i="9"/>
  <c r="U119" i="9"/>
  <c r="X119" i="9" s="1"/>
  <c r="Z119" i="9" s="1"/>
  <c r="T119" i="9"/>
  <c r="L119" i="9"/>
  <c r="O119" i="9" s="1"/>
  <c r="Q119" i="9" s="1"/>
  <c r="J119" i="9"/>
  <c r="K119" i="9" s="1"/>
  <c r="C119" i="9"/>
  <c r="D119" i="9" s="1"/>
  <c r="F119" i="9" s="1"/>
  <c r="T118" i="9"/>
  <c r="O118" i="9"/>
  <c r="N118" i="9"/>
  <c r="J118" i="9"/>
  <c r="K118" i="9" s="1"/>
  <c r="C118" i="9"/>
  <c r="D118" i="9" s="1"/>
  <c r="F118" i="9" s="1"/>
  <c r="AN111" i="9"/>
  <c r="AM111" i="9"/>
  <c r="AQ111" i="9"/>
  <c r="U111" i="9"/>
  <c r="X111" i="9" s="1"/>
  <c r="AN110" i="9"/>
  <c r="AM110" i="9"/>
  <c r="AQ110" i="9"/>
  <c r="U110" i="9"/>
  <c r="X110" i="9" s="1"/>
  <c r="S110" i="9"/>
  <c r="T110" i="9" s="1"/>
  <c r="F110" i="9"/>
  <c r="G110" i="9"/>
  <c r="H110" i="9" s="1"/>
  <c r="E110" i="9"/>
  <c r="C110" i="9"/>
  <c r="AN109" i="9"/>
  <c r="AM109" i="9"/>
  <c r="AQ109" i="9" s="1"/>
  <c r="U109" i="9"/>
  <c r="X109" i="9" s="1"/>
  <c r="S109" i="9"/>
  <c r="T109" i="9" s="1"/>
  <c r="H109" i="9"/>
  <c r="L109" i="9"/>
  <c r="O109" i="9" s="1"/>
  <c r="P109" i="9" s="1"/>
  <c r="F109" i="9"/>
  <c r="G109" i="9" s="1"/>
  <c r="E109" i="9"/>
  <c r="C109" i="9"/>
  <c r="AN106" i="9"/>
  <c r="AM106" i="9"/>
  <c r="AQ106" i="9" s="1"/>
  <c r="U106" i="9"/>
  <c r="X106" i="9" s="1"/>
  <c r="S106" i="9"/>
  <c r="T106" i="9" s="1"/>
  <c r="H106" i="9"/>
  <c r="L106" i="9"/>
  <c r="E106" i="9"/>
  <c r="F106" i="9" s="1"/>
  <c r="G106" i="9" s="1"/>
  <c r="C106" i="9"/>
  <c r="AN105" i="9"/>
  <c r="AM105" i="9"/>
  <c r="AQ105" i="9" s="1"/>
  <c r="AS105" i="9" s="1"/>
  <c r="H105" i="9"/>
  <c r="I105" i="9" s="1"/>
  <c r="K105" i="9" s="1"/>
  <c r="E105" i="9"/>
  <c r="F105" i="9" s="1"/>
  <c r="G105" i="9" s="1"/>
  <c r="C105" i="9"/>
  <c r="AN104" i="9"/>
  <c r="AM104" i="9"/>
  <c r="AQ104" i="9" s="1"/>
  <c r="AR104" i="9" s="1"/>
  <c r="U104" i="9"/>
  <c r="S104" i="9"/>
  <c r="T104" i="9" s="1"/>
  <c r="H104" i="9"/>
  <c r="I104" i="9" s="1"/>
  <c r="L104" i="9"/>
  <c r="E104" i="9"/>
  <c r="F104" i="9"/>
  <c r="G104" i="9" s="1"/>
  <c r="C104" i="9"/>
  <c r="AN101" i="9"/>
  <c r="AM101" i="9"/>
  <c r="AQ101" i="9" s="1"/>
  <c r="U101" i="9"/>
  <c r="S101" i="9"/>
  <c r="T101" i="9" s="1"/>
  <c r="AN100" i="9"/>
  <c r="AM100" i="9"/>
  <c r="AQ100" i="9" s="1"/>
  <c r="AS100" i="9" s="1"/>
  <c r="H100" i="9"/>
  <c r="L100" i="9"/>
  <c r="E100" i="9"/>
  <c r="F100" i="9" s="1"/>
  <c r="G100" i="9" s="1"/>
  <c r="C100" i="9"/>
  <c r="AM96" i="9"/>
  <c r="AJ96" i="9"/>
  <c r="U96" i="9"/>
  <c r="S96" i="9"/>
  <c r="T96" i="9" s="1"/>
  <c r="O96" i="9"/>
  <c r="P96" i="9" s="1"/>
  <c r="Q96" i="9" s="1"/>
  <c r="M96" i="9"/>
  <c r="N96" i="9" s="1"/>
  <c r="D96" i="9"/>
  <c r="AM95" i="9"/>
  <c r="AQ95" i="9" s="1"/>
  <c r="AS95" i="9" s="1"/>
  <c r="AJ95" i="9"/>
  <c r="U95" i="9"/>
  <c r="X95" i="9" s="1"/>
  <c r="AA95" i="9" s="1"/>
  <c r="S95" i="9"/>
  <c r="T95" i="9" s="1"/>
  <c r="O95" i="9"/>
  <c r="P95" i="9" s="1"/>
  <c r="Q95" i="9"/>
  <c r="M95" i="9"/>
  <c r="N95" i="9" s="1"/>
  <c r="D95" i="9"/>
  <c r="AR91" i="9"/>
  <c r="AS91" i="9"/>
  <c r="AO91" i="9"/>
  <c r="AN91" i="9"/>
  <c r="AI91" i="9"/>
  <c r="AJ91" i="9" s="1"/>
  <c r="AB91" i="9"/>
  <c r="AA91" i="9"/>
  <c r="AD91" i="9" s="1"/>
  <c r="Z91" i="9"/>
  <c r="Y91" i="9"/>
  <c r="U91" i="9"/>
  <c r="V91" i="9" s="1"/>
  <c r="S91" i="9"/>
  <c r="T91" i="9" s="1"/>
  <c r="O91" i="9"/>
  <c r="M91" i="9"/>
  <c r="N91" i="9" s="1"/>
  <c r="I91" i="9"/>
  <c r="J91" i="9" s="1"/>
  <c r="K91" i="9" s="1"/>
  <c r="E91" i="9"/>
  <c r="F91" i="9" s="1"/>
  <c r="G91" i="9" s="1"/>
  <c r="AS90" i="9"/>
  <c r="AR90" i="9"/>
  <c r="AN90" i="9"/>
  <c r="AO90" i="9"/>
  <c r="AI90" i="9"/>
  <c r="AJ90" i="9" s="1"/>
  <c r="AE90" i="9"/>
  <c r="AF90" i="9" s="1"/>
  <c r="AB90" i="9"/>
  <c r="AA90" i="9"/>
  <c r="Y89" i="9"/>
  <c r="AS85" i="9"/>
  <c r="AN85" i="9"/>
  <c r="AO85" i="9"/>
  <c r="AI85" i="9"/>
  <c r="AJ85" i="9" s="1"/>
  <c r="AE85" i="9"/>
  <c r="AD85" i="9"/>
  <c r="AC85" i="9"/>
  <c r="AB85" i="9"/>
  <c r="X85" i="9"/>
  <c r="V85" i="9"/>
  <c r="U85" i="9"/>
  <c r="S85" i="9"/>
  <c r="T85" i="9" s="1"/>
  <c r="P85" i="9"/>
  <c r="Q85" i="9" s="1"/>
  <c r="N85" i="9"/>
  <c r="M85" i="9"/>
  <c r="I85" i="9"/>
  <c r="J85" i="9"/>
  <c r="K85" i="9" s="1"/>
  <c r="F85" i="9"/>
  <c r="G85" i="9" s="1"/>
  <c r="E85" i="9"/>
  <c r="AS84" i="9"/>
  <c r="AN84" i="9"/>
  <c r="AO84" i="9" s="1"/>
  <c r="AI84" i="9"/>
  <c r="AJ84" i="9"/>
  <c r="AE84" i="9"/>
  <c r="AF84" i="9" s="1"/>
  <c r="X84" i="9"/>
  <c r="V84" i="9"/>
  <c r="W84" i="9" s="1"/>
  <c r="S84" i="9"/>
  <c r="T84" i="9"/>
  <c r="P84" i="9"/>
  <c r="Q84" i="9" s="1"/>
  <c r="M84" i="9"/>
  <c r="N84" i="9" s="1"/>
  <c r="I84" i="9"/>
  <c r="J84" i="9" s="1"/>
  <c r="K84" i="9" s="1"/>
  <c r="E84" i="9"/>
  <c r="F84" i="9" s="1"/>
  <c r="G84" i="9" s="1"/>
  <c r="AN83" i="9"/>
  <c r="AO83" i="9" s="1"/>
  <c r="AI83" i="9"/>
  <c r="AJ83" i="9" s="1"/>
  <c r="AD83" i="9"/>
  <c r="AC83" i="9"/>
  <c r="AS82" i="9"/>
  <c r="AR82" i="9"/>
  <c r="AN82" i="9"/>
  <c r="AO82" i="9" s="1"/>
  <c r="AI82" i="9"/>
  <c r="AJ82" i="9" s="1"/>
  <c r="AA82" i="9"/>
  <c r="X82" i="9"/>
  <c r="Y82" i="9" s="1"/>
  <c r="V82" i="9"/>
  <c r="W82" i="9" s="1"/>
  <c r="S82" i="9"/>
  <c r="T82" i="9" s="1"/>
  <c r="P82" i="9"/>
  <c r="Q82" i="9" s="1"/>
  <c r="M82" i="9"/>
  <c r="N82" i="9" s="1"/>
  <c r="H82" i="9"/>
  <c r="E82" i="9"/>
  <c r="F82" i="9" s="1"/>
  <c r="G82" i="9" s="1"/>
  <c r="U81" i="9"/>
  <c r="S81" i="9"/>
  <c r="T81" i="9" s="1"/>
  <c r="P81" i="9"/>
  <c r="Q81" i="9" s="1"/>
  <c r="M81" i="9"/>
  <c r="N81" i="9" s="1"/>
  <c r="I81" i="9"/>
  <c r="J81" i="9"/>
  <c r="K81" i="9" s="1"/>
  <c r="E81" i="9"/>
  <c r="F81" i="9" s="1"/>
  <c r="G81" i="9" s="1"/>
  <c r="Y80" i="9"/>
  <c r="Z80" i="9" s="1"/>
  <c r="AS79" i="9"/>
  <c r="AN79" i="9"/>
  <c r="AO79" i="9" s="1"/>
  <c r="AI79" i="9"/>
  <c r="AJ79" i="9" s="1"/>
  <c r="AE79" i="9"/>
  <c r="AF79" i="9" s="1"/>
  <c r="AD79" i="9"/>
  <c r="AB79" i="9"/>
  <c r="AC79" i="9" s="1"/>
  <c r="U79" i="9"/>
  <c r="S79" i="9"/>
  <c r="T79" i="9" s="1"/>
  <c r="P79" i="9"/>
  <c r="Q79" i="9" s="1"/>
  <c r="M79" i="9"/>
  <c r="N79" i="9" s="1"/>
  <c r="I79" i="9"/>
  <c r="J79" i="9" s="1"/>
  <c r="K79" i="9" s="1"/>
  <c r="E79" i="9"/>
  <c r="F79" i="9" s="1"/>
  <c r="G79" i="9" s="1"/>
  <c r="AS78" i="9"/>
  <c r="AR78" i="9"/>
  <c r="AN78" i="9"/>
  <c r="AO78" i="9" s="1"/>
  <c r="AI78" i="9"/>
  <c r="AJ78" i="9"/>
  <c r="AE78" i="9"/>
  <c r="AF78" i="9" s="1"/>
  <c r="X78" i="9"/>
  <c r="AA78" i="9" s="1"/>
  <c r="V78" i="9"/>
  <c r="W78" i="9" s="1"/>
  <c r="S78" i="9"/>
  <c r="T78" i="9" s="1"/>
  <c r="P78" i="9"/>
  <c r="Q78" i="9" s="1"/>
  <c r="M78" i="9"/>
  <c r="N78" i="9"/>
  <c r="J78" i="9"/>
  <c r="K78" i="9" s="1"/>
  <c r="I78" i="9"/>
  <c r="E78" i="9"/>
  <c r="F78" i="9"/>
  <c r="G78" i="9"/>
  <c r="AR77" i="9"/>
  <c r="AS77" i="9"/>
  <c r="AO77" i="9"/>
  <c r="AN77" i="9"/>
  <c r="AI77" i="9"/>
  <c r="AJ77" i="9" s="1"/>
  <c r="X77" i="9"/>
  <c r="V77" i="9"/>
  <c r="W77" i="9" s="1"/>
  <c r="S77" i="9"/>
  <c r="T77" i="9" s="1"/>
  <c r="P77" i="9"/>
  <c r="Q77" i="9" s="1"/>
  <c r="M77" i="9"/>
  <c r="N77" i="9" s="1"/>
  <c r="H77" i="9"/>
  <c r="E77" i="9"/>
  <c r="F77" i="9" s="1"/>
  <c r="G77" i="9" s="1"/>
  <c r="AN76" i="9"/>
  <c r="AO76" i="9"/>
  <c r="AI76" i="9"/>
  <c r="AJ76" i="9" s="1"/>
  <c r="AA76" i="9"/>
  <c r="AR75" i="9"/>
  <c r="AS75" i="9"/>
  <c r="AN75" i="9"/>
  <c r="AO75" i="9" s="1"/>
  <c r="AI75" i="9"/>
  <c r="AJ75" i="9" s="1"/>
  <c r="U75" i="9"/>
  <c r="S75" i="9"/>
  <c r="T75" i="9" s="1"/>
  <c r="P75" i="9"/>
  <c r="Q75" i="9" s="1"/>
  <c r="M75" i="9"/>
  <c r="N75" i="9" s="1"/>
  <c r="I75" i="9"/>
  <c r="J75" i="9"/>
  <c r="K75" i="9" s="1"/>
  <c r="G75" i="9"/>
  <c r="E75" i="9"/>
  <c r="F75" i="9" s="1"/>
  <c r="AF74" i="9"/>
  <c r="Y74" i="9"/>
  <c r="Z74" i="9"/>
  <c r="AN71" i="9"/>
  <c r="AO71" i="9" s="1"/>
  <c r="AI71" i="9"/>
  <c r="AJ71" i="9" s="1"/>
  <c r="AA71" i="9"/>
  <c r="Y71" i="9"/>
  <c r="Z71" i="9" s="1"/>
  <c r="U71" i="9"/>
  <c r="S71" i="9"/>
  <c r="T71" i="9"/>
  <c r="P71" i="9"/>
  <c r="Q71" i="9" s="1"/>
  <c r="M71" i="9"/>
  <c r="N71" i="9" s="1"/>
  <c r="I71" i="9"/>
  <c r="J71" i="9" s="1"/>
  <c r="K71" i="9" s="1"/>
  <c r="E71" i="9"/>
  <c r="F71" i="9" s="1"/>
  <c r="G71" i="9" s="1"/>
  <c r="AR70" i="9"/>
  <c r="AO70" i="9"/>
  <c r="AN70" i="9"/>
  <c r="AJ70" i="9"/>
  <c r="AI70" i="9"/>
  <c r="AF70" i="9"/>
  <c r="AE70" i="9"/>
  <c r="AA70" i="9"/>
  <c r="Y70" i="9"/>
  <c r="Z70" i="9" s="1"/>
  <c r="V70" i="9"/>
  <c r="W70" i="9" s="1"/>
  <c r="U70" i="9"/>
  <c r="S70" i="9"/>
  <c r="T70" i="9" s="1"/>
  <c r="P70" i="9"/>
  <c r="Q70" i="9" s="1"/>
  <c r="N70" i="9"/>
  <c r="M70" i="9"/>
  <c r="I70" i="9"/>
  <c r="J70" i="9" s="1"/>
  <c r="K70" i="9" s="1"/>
  <c r="G70" i="9"/>
  <c r="E70" i="9"/>
  <c r="F70" i="9" s="1"/>
  <c r="AS69" i="9"/>
  <c r="AN69" i="9"/>
  <c r="AO69" i="9"/>
  <c r="AI69" i="9"/>
  <c r="AJ69" i="9" s="1"/>
  <c r="AA69" i="9"/>
  <c r="AD69" i="9" s="1"/>
  <c r="Y69" i="9"/>
  <c r="Z69" i="9" s="1"/>
  <c r="U69" i="9"/>
  <c r="V69" i="9" s="1"/>
  <c r="W69" i="9" s="1"/>
  <c r="T69" i="9"/>
  <c r="S69" i="9"/>
  <c r="L69" i="9"/>
  <c r="I69" i="9"/>
  <c r="J69" i="9" s="1"/>
  <c r="K69" i="9" s="1"/>
  <c r="F69" i="9"/>
  <c r="G69" i="9"/>
  <c r="E69" i="9"/>
  <c r="AS65" i="9"/>
  <c r="AN65" i="9"/>
  <c r="AO65" i="9" s="1"/>
  <c r="AI65" i="9"/>
  <c r="AJ65" i="9" s="1"/>
  <c r="AF65" i="9"/>
  <c r="AE65" i="9"/>
  <c r="U65" i="9"/>
  <c r="X65" i="9"/>
  <c r="S65" i="9"/>
  <c r="T65" i="9" s="1"/>
  <c r="P65" i="9"/>
  <c r="Q65" i="9" s="1"/>
  <c r="M65" i="9"/>
  <c r="N65" i="9"/>
  <c r="I65" i="9"/>
  <c r="J65" i="9" s="1"/>
  <c r="K65" i="9" s="1"/>
  <c r="E65" i="9"/>
  <c r="F65" i="9" s="1"/>
  <c r="G65" i="9" s="1"/>
  <c r="AS64" i="9"/>
  <c r="AN64" i="9"/>
  <c r="AO64" i="9" s="1"/>
  <c r="AI64" i="9"/>
  <c r="AJ64" i="9" s="1"/>
  <c r="U64" i="9"/>
  <c r="S64" i="9"/>
  <c r="T64" i="9"/>
  <c r="L64" i="9"/>
  <c r="I64" i="9"/>
  <c r="J64" i="9" s="1"/>
  <c r="K64" i="9" s="1"/>
  <c r="E64" i="9"/>
  <c r="F64" i="9" s="1"/>
  <c r="G64" i="9" s="1"/>
  <c r="AS63" i="9"/>
  <c r="AN63" i="9"/>
  <c r="AO63" i="9" s="1"/>
  <c r="AI63" i="9"/>
  <c r="AJ63" i="9" s="1"/>
  <c r="AE63" i="9"/>
  <c r="AF63" i="9" s="1"/>
  <c r="AB63" i="9"/>
  <c r="AC63" i="9" s="1"/>
  <c r="AA63" i="9"/>
  <c r="Y63" i="9"/>
  <c r="Z63" i="9" s="1"/>
  <c r="U63" i="9"/>
  <c r="V63" i="9" s="1"/>
  <c r="W63" i="9" s="1"/>
  <c r="S63" i="9"/>
  <c r="T63" i="9" s="1"/>
  <c r="P63" i="9"/>
  <c r="Q63" i="9" s="1"/>
  <c r="M63" i="9"/>
  <c r="N63" i="9" s="1"/>
  <c r="AS62" i="9"/>
  <c r="AN62" i="9"/>
  <c r="AO62" i="9"/>
  <c r="AI62" i="9"/>
  <c r="AJ62" i="9" s="1"/>
  <c r="AA62" i="9"/>
  <c r="Y62" i="9"/>
  <c r="Z62" i="9" s="1"/>
  <c r="U62" i="9"/>
  <c r="S62" i="9"/>
  <c r="T62" i="9" s="1"/>
  <c r="L62" i="9"/>
  <c r="I62" i="9"/>
  <c r="J62" i="9" s="1"/>
  <c r="K62" i="9" s="1"/>
  <c r="G62" i="9"/>
  <c r="E62" i="9"/>
  <c r="F62" i="9" s="1"/>
  <c r="AS59" i="9"/>
  <c r="AR59" i="9"/>
  <c r="AN59" i="9"/>
  <c r="AO59" i="9" s="1"/>
  <c r="AI59" i="9"/>
  <c r="AJ59" i="9"/>
  <c r="AE59" i="9"/>
  <c r="AF59" i="9" s="1"/>
  <c r="AA59" i="9"/>
  <c r="AB59" i="9" s="1"/>
  <c r="Z59" i="9"/>
  <c r="Y59" i="9"/>
  <c r="U59" i="9"/>
  <c r="S59" i="9"/>
  <c r="T59" i="9" s="1"/>
  <c r="P59" i="9"/>
  <c r="Q59" i="9" s="1"/>
  <c r="M59" i="9"/>
  <c r="N59" i="9" s="1"/>
  <c r="I59" i="9"/>
  <c r="J59" i="9" s="1"/>
  <c r="K59" i="9" s="1"/>
  <c r="E59" i="9"/>
  <c r="F59" i="9" s="1"/>
  <c r="G59" i="9" s="1"/>
  <c r="AR58" i="9"/>
  <c r="AS58" i="9"/>
  <c r="AO58" i="9"/>
  <c r="AN58" i="9"/>
  <c r="AJ58" i="9"/>
  <c r="AI58" i="9"/>
  <c r="AA58" i="9"/>
  <c r="Y58" i="9"/>
  <c r="Z58" i="9" s="1"/>
  <c r="U58" i="9"/>
  <c r="V58" i="9" s="1"/>
  <c r="S58" i="9"/>
  <c r="T58" i="9" s="1"/>
  <c r="P58" i="9"/>
  <c r="Q58" i="9" s="1"/>
  <c r="M58" i="9"/>
  <c r="N58" i="9" s="1"/>
  <c r="I58" i="9"/>
  <c r="J58" i="9" s="1"/>
  <c r="K58" i="9" s="1"/>
  <c r="E58" i="9"/>
  <c r="F58" i="9" s="1"/>
  <c r="G58" i="9" s="1"/>
  <c r="AS57" i="9"/>
  <c r="AR57" i="9"/>
  <c r="AN57" i="9"/>
  <c r="AO57" i="9" s="1"/>
  <c r="AI57" i="9"/>
  <c r="AJ57" i="9" s="1"/>
  <c r="AD57" i="9"/>
  <c r="AA57" i="9"/>
  <c r="AB57" i="9" s="1"/>
  <c r="AC57" i="9" s="1"/>
  <c r="Y57" i="9"/>
  <c r="Z57" i="9" s="1"/>
  <c r="U57" i="9"/>
  <c r="S57" i="9"/>
  <c r="T57" i="9"/>
  <c r="P57" i="9"/>
  <c r="O57" i="9"/>
  <c r="M57" i="9"/>
  <c r="N57" i="9" s="1"/>
  <c r="I57" i="9"/>
  <c r="J57" i="9" s="1"/>
  <c r="K57" i="9" s="1"/>
  <c r="E57" i="9"/>
  <c r="F57" i="9" s="1"/>
  <c r="G57" i="9" s="1"/>
  <c r="AS54" i="9"/>
  <c r="AN54" i="9"/>
  <c r="AO54" i="9" s="1"/>
  <c r="AI54" i="9"/>
  <c r="AJ54" i="9" s="1"/>
  <c r="U54" i="9"/>
  <c r="S54" i="9"/>
  <c r="T54" i="9" s="1"/>
  <c r="P54" i="9"/>
  <c r="Q54" i="9" s="1"/>
  <c r="M54" i="9"/>
  <c r="N54" i="9" s="1"/>
  <c r="H54" i="9"/>
  <c r="I54" i="9" s="1"/>
  <c r="J54" i="9"/>
  <c r="K54" i="9" s="1"/>
  <c r="E54" i="9"/>
  <c r="F54" i="9" s="1"/>
  <c r="G54" i="9" s="1"/>
  <c r="AS53" i="9"/>
  <c r="AN53" i="9"/>
  <c r="AO53" i="9" s="1"/>
  <c r="AI53" i="9"/>
  <c r="AJ53" i="9" s="1"/>
  <c r="AE53" i="9"/>
  <c r="AF53" i="9" s="1"/>
  <c r="V53" i="9"/>
  <c r="U53" i="9"/>
  <c r="X53" i="9" s="1"/>
  <c r="S53" i="9"/>
  <c r="T53" i="9" s="1"/>
  <c r="O53" i="9"/>
  <c r="M53" i="9"/>
  <c r="N53" i="9"/>
  <c r="H53" i="9"/>
  <c r="I53" i="9"/>
  <c r="F53" i="9"/>
  <c r="G53" i="9" s="1"/>
  <c r="E53" i="9"/>
  <c r="AO50" i="9"/>
  <c r="AN50" i="9"/>
  <c r="AJ50" i="9"/>
  <c r="AI50" i="9"/>
  <c r="X50" i="9"/>
  <c r="V50" i="9"/>
  <c r="W50" i="9"/>
  <c r="S50" i="9"/>
  <c r="T50" i="9"/>
  <c r="P50" i="9"/>
  <c r="Q50" i="9" s="1"/>
  <c r="M50" i="9"/>
  <c r="N50" i="9" s="1"/>
  <c r="H50" i="9"/>
  <c r="G50" i="9"/>
  <c r="E50" i="9"/>
  <c r="F50" i="9" s="1"/>
  <c r="AO49" i="9"/>
  <c r="AN49" i="9"/>
  <c r="AI49" i="9"/>
  <c r="AJ49" i="9" s="1"/>
  <c r="AE49" i="9"/>
  <c r="AF49" i="9" s="1"/>
  <c r="X49" i="9"/>
  <c r="W49" i="9"/>
  <c r="V49" i="9"/>
  <c r="S49" i="9"/>
  <c r="T49" i="9" s="1"/>
  <c r="P49" i="9"/>
  <c r="Q49" i="9" s="1"/>
  <c r="N49" i="9"/>
  <c r="M49" i="9"/>
  <c r="H49" i="9"/>
  <c r="I49" i="9" s="1"/>
  <c r="J49" i="9" s="1"/>
  <c r="K49" i="9" s="1"/>
  <c r="E49" i="9"/>
  <c r="F49" i="9" s="1"/>
  <c r="G49" i="9" s="1"/>
  <c r="AS48" i="9"/>
  <c r="AN48" i="9"/>
  <c r="AO48" i="9"/>
  <c r="AI48" i="9"/>
  <c r="AJ48" i="9"/>
  <c r="AA48" i="9"/>
  <c r="X48" i="9"/>
  <c r="Y48" i="9" s="1"/>
  <c r="Z48" i="9" s="1"/>
  <c r="V48" i="9"/>
  <c r="W48" i="9" s="1"/>
  <c r="S48" i="9"/>
  <c r="T48" i="9" s="1"/>
  <c r="P48" i="9"/>
  <c r="Q48" i="9" s="1"/>
  <c r="N48" i="9"/>
  <c r="M48" i="9"/>
  <c r="I48" i="9"/>
  <c r="J48" i="9" s="1"/>
  <c r="K48" i="9" s="1"/>
  <c r="H48" i="9"/>
  <c r="E48" i="9"/>
  <c r="F48" i="9" s="1"/>
  <c r="G48" i="9" s="1"/>
  <c r="AR47" i="9"/>
  <c r="U47" i="9"/>
  <c r="X47" i="9"/>
  <c r="S47" i="9"/>
  <c r="T47" i="9"/>
  <c r="P47" i="9"/>
  <c r="Q47" i="9"/>
  <c r="M47" i="9"/>
  <c r="N47" i="9" s="1"/>
  <c r="H47" i="9"/>
  <c r="E47" i="9"/>
  <c r="F47" i="9" s="1"/>
  <c r="G47" i="9" s="1"/>
  <c r="AS46" i="9"/>
  <c r="AN46" i="9"/>
  <c r="AO46" i="9" s="1"/>
  <c r="AJ46" i="9"/>
  <c r="AI46" i="9"/>
  <c r="AF46" i="9"/>
  <c r="AE46" i="9"/>
  <c r="AA46" i="9"/>
  <c r="AS45" i="9"/>
  <c r="AN45" i="9"/>
  <c r="AO45" i="9" s="1"/>
  <c r="AI45" i="9"/>
  <c r="AJ45" i="9" s="1"/>
  <c r="AD45" i="9"/>
  <c r="Y45" i="9"/>
  <c r="Z45" i="9" s="1"/>
  <c r="X45" i="9"/>
  <c r="AA45" i="9" s="1"/>
  <c r="W45" i="9"/>
  <c r="V45" i="9"/>
  <c r="T45" i="9"/>
  <c r="S45" i="9"/>
  <c r="P45" i="9"/>
  <c r="Q45" i="9" s="1"/>
  <c r="M45" i="9"/>
  <c r="N45" i="9" s="1"/>
  <c r="J45" i="9"/>
  <c r="K45" i="9" s="1"/>
  <c r="H45" i="9"/>
  <c r="I45" i="9" s="1"/>
  <c r="E45" i="9"/>
  <c r="F45" i="9" s="1"/>
  <c r="G45" i="9" s="1"/>
  <c r="AN44" i="9"/>
  <c r="AO44" i="9" s="1"/>
  <c r="AI44" i="9"/>
  <c r="AJ44" i="9"/>
  <c r="AE44" i="9"/>
  <c r="AF44" i="9"/>
  <c r="X44" i="9"/>
  <c r="AA44" i="9"/>
  <c r="V44" i="9"/>
  <c r="W44" i="9" s="1"/>
  <c r="S44" i="9"/>
  <c r="T44" i="9" s="1"/>
  <c r="P44" i="9"/>
  <c r="Q44" i="9" s="1"/>
  <c r="M44" i="9"/>
  <c r="N44" i="9" s="1"/>
  <c r="H44" i="9"/>
  <c r="E44" i="9"/>
  <c r="F44" i="9" s="1"/>
  <c r="G44" i="9" s="1"/>
  <c r="AS43" i="9"/>
  <c r="AN43" i="9"/>
  <c r="AO43" i="9" s="1"/>
  <c r="AI43" i="9"/>
  <c r="AJ43" i="9" s="1"/>
  <c r="X43" i="9"/>
  <c r="V43" i="9"/>
  <c r="W43" i="9"/>
  <c r="S43" i="9"/>
  <c r="T43" i="9" s="1"/>
  <c r="P43" i="9"/>
  <c r="Q43" i="9" s="1"/>
  <c r="M43" i="9"/>
  <c r="N43" i="9" s="1"/>
  <c r="H43" i="9"/>
  <c r="E43" i="9"/>
  <c r="F43" i="9" s="1"/>
  <c r="G43" i="9" s="1"/>
  <c r="AS42" i="9"/>
  <c r="AN42" i="9"/>
  <c r="AO42" i="9" s="1"/>
  <c r="AJ42" i="9"/>
  <c r="AI42" i="9"/>
  <c r="AD42" i="9"/>
  <c r="AB42" i="9"/>
  <c r="AC42" i="9" s="1"/>
  <c r="Y42" i="9"/>
  <c r="Z42" i="9" s="1"/>
  <c r="U42" i="9"/>
  <c r="S42" i="9"/>
  <c r="T42" i="9" s="1"/>
  <c r="P42" i="9"/>
  <c r="Q42" i="9" s="1"/>
  <c r="M42" i="9"/>
  <c r="N42" i="9" s="1"/>
  <c r="I42" i="9"/>
  <c r="H42" i="9"/>
  <c r="E42" i="9"/>
  <c r="F42" i="9" s="1"/>
  <c r="G42" i="9"/>
  <c r="AR41" i="9"/>
  <c r="AO41" i="9"/>
  <c r="AN41" i="9"/>
  <c r="AJ41" i="9"/>
  <c r="AI41" i="9"/>
  <c r="U41" i="9"/>
  <c r="S41" i="9"/>
  <c r="T41" i="9" s="1"/>
  <c r="O41" i="9"/>
  <c r="M41" i="9"/>
  <c r="N41" i="9" s="1"/>
  <c r="H41" i="9"/>
  <c r="I41" i="9" s="1"/>
  <c r="E41" i="9"/>
  <c r="F41" i="9" s="1"/>
  <c r="G41" i="9" s="1"/>
  <c r="AO28" i="9"/>
  <c r="AM28" i="9"/>
  <c r="AQ28" i="9" s="1"/>
  <c r="AS28" i="9" s="1"/>
  <c r="AD28" i="9"/>
  <c r="AF28" i="9" s="1"/>
  <c r="AH28" i="9" s="1"/>
  <c r="AJ28" i="9" s="1"/>
  <c r="Z28" i="9"/>
  <c r="W28" i="9"/>
  <c r="L26" i="9"/>
  <c r="O26" i="9" s="1"/>
  <c r="R26" i="9" s="1"/>
  <c r="T26" i="9" s="1"/>
  <c r="J26" i="9"/>
  <c r="K26" i="9" s="1"/>
  <c r="H26" i="9"/>
  <c r="G26" i="9"/>
  <c r="C26" i="9"/>
  <c r="AJ25" i="9"/>
  <c r="AL25" i="9" s="1"/>
  <c r="AD25" i="9"/>
  <c r="AH25" i="9" s="1"/>
  <c r="Z24" i="9"/>
  <c r="W24" i="9"/>
  <c r="L22" i="9"/>
  <c r="N22" i="9" s="1"/>
  <c r="H22" i="9"/>
  <c r="J22" i="9" s="1"/>
  <c r="K22" i="9" s="1"/>
  <c r="G22" i="9"/>
  <c r="C22" i="9"/>
  <c r="AD21" i="9"/>
  <c r="AH21" i="9" s="1"/>
  <c r="AJ21" i="9" s="1"/>
  <c r="AL21" i="9" s="1"/>
  <c r="Z20" i="9"/>
  <c r="W20" i="9"/>
  <c r="AD18" i="9"/>
  <c r="AH18" i="9" s="1"/>
  <c r="AJ18" i="9" s="1"/>
  <c r="AL18" i="9" s="1"/>
  <c r="Z18" i="9"/>
  <c r="W18" i="9"/>
  <c r="AD16" i="9"/>
  <c r="Z16" i="9"/>
  <c r="R16" i="9"/>
  <c r="Q16" i="9"/>
  <c r="L16" i="9"/>
  <c r="N16" i="9" s="1"/>
  <c r="H16" i="9"/>
  <c r="J16" i="9" s="1"/>
  <c r="K16" i="9" s="1"/>
  <c r="G16" i="9"/>
  <c r="C16" i="9"/>
  <c r="N14" i="9"/>
  <c r="K14" i="9"/>
  <c r="D12" i="4"/>
  <c r="L12" i="4" s="1"/>
  <c r="D14" i="4"/>
  <c r="E14" i="4" s="1"/>
  <c r="G14" i="4" s="1"/>
  <c r="D18" i="4"/>
  <c r="L18" i="4" s="1"/>
  <c r="D21" i="4"/>
  <c r="E21" i="4" s="1"/>
  <c r="D23" i="4"/>
  <c r="L23" i="4" s="1"/>
  <c r="D25" i="4"/>
  <c r="E25" i="4"/>
  <c r="J25" i="4"/>
  <c r="K25" i="4" s="1"/>
  <c r="L25" i="4" s="1"/>
  <c r="E36" i="4"/>
  <c r="F36" i="4" s="1"/>
  <c r="J36" i="4"/>
  <c r="K36" i="4" s="1"/>
  <c r="L36" i="4" s="1"/>
  <c r="E37" i="4"/>
  <c r="F37" i="4" s="1"/>
  <c r="J37" i="4"/>
  <c r="K37" i="4"/>
  <c r="L37" i="4" s="1"/>
  <c r="E38" i="4"/>
  <c r="J38" i="4"/>
  <c r="K38" i="4" s="1"/>
  <c r="L38" i="4" s="1"/>
  <c r="E39" i="4"/>
  <c r="J39" i="4"/>
  <c r="K39" i="4" s="1"/>
  <c r="L39" i="4" s="1"/>
  <c r="E40" i="4"/>
  <c r="F40" i="4" s="1"/>
  <c r="J40" i="4"/>
  <c r="K40" i="4" s="1"/>
  <c r="L40" i="4" s="1"/>
  <c r="E41" i="4"/>
  <c r="F41" i="4" s="1"/>
  <c r="J41" i="4"/>
  <c r="K41" i="4" s="1"/>
  <c r="L41" i="4" s="1"/>
  <c r="E42" i="4"/>
  <c r="J42" i="4"/>
  <c r="K42" i="4" s="1"/>
  <c r="L42" i="4" s="1"/>
  <c r="E43" i="4"/>
  <c r="J43" i="4"/>
  <c r="K43" i="4" s="1"/>
  <c r="L43" i="4" s="1"/>
  <c r="E44" i="4"/>
  <c r="F44" i="4" s="1"/>
  <c r="J44" i="4"/>
  <c r="K44" i="4" s="1"/>
  <c r="L44" i="4" s="1"/>
  <c r="E45" i="4"/>
  <c r="F45" i="4" s="1"/>
  <c r="J45" i="4"/>
  <c r="K45" i="4" s="1"/>
  <c r="L45" i="4" s="1"/>
  <c r="E48" i="4"/>
  <c r="F48" i="4" s="1"/>
  <c r="J48" i="4"/>
  <c r="K48" i="4"/>
  <c r="L48" i="4" s="1"/>
  <c r="E49" i="4"/>
  <c r="F49" i="4"/>
  <c r="J49" i="4"/>
  <c r="K49" i="4" s="1"/>
  <c r="L49" i="4"/>
  <c r="E52" i="4"/>
  <c r="F52" i="4" s="1"/>
  <c r="J52" i="4"/>
  <c r="K52" i="4" s="1"/>
  <c r="L52" i="4" s="1"/>
  <c r="E53" i="4"/>
  <c r="J53" i="4"/>
  <c r="K53" i="4" s="1"/>
  <c r="L53" i="4" s="1"/>
  <c r="E54" i="4"/>
  <c r="F54" i="4" s="1"/>
  <c r="J54" i="4"/>
  <c r="K54" i="4" s="1"/>
  <c r="L54" i="4"/>
  <c r="E57" i="4"/>
  <c r="F57" i="4"/>
  <c r="J57" i="4"/>
  <c r="K57" i="4"/>
  <c r="L57" i="4" s="1"/>
  <c r="E58" i="4"/>
  <c r="F58" i="4" s="1"/>
  <c r="J58" i="4"/>
  <c r="K58" i="4" s="1"/>
  <c r="L58" i="4" s="1"/>
  <c r="E60" i="4"/>
  <c r="F60" i="4" s="1"/>
  <c r="J60" i="4"/>
  <c r="K60" i="4" s="1"/>
  <c r="L60" i="4" s="1"/>
  <c r="E61" i="4"/>
  <c r="J61" i="4"/>
  <c r="K61" i="4"/>
  <c r="L61" i="4" s="1"/>
  <c r="E65" i="4"/>
  <c r="J65" i="4"/>
  <c r="K65" i="4" s="1"/>
  <c r="L65" i="4" s="1"/>
  <c r="E66" i="4"/>
  <c r="J66" i="4"/>
  <c r="K66" i="4"/>
  <c r="L66" i="4" s="1"/>
  <c r="E67" i="4"/>
  <c r="J67" i="4"/>
  <c r="K67" i="4" s="1"/>
  <c r="L67" i="4"/>
  <c r="E71" i="4"/>
  <c r="F71" i="4" s="1"/>
  <c r="J71" i="4"/>
  <c r="K71" i="4" s="1"/>
  <c r="L71" i="4"/>
  <c r="E72" i="4"/>
  <c r="J72" i="4"/>
  <c r="K72" i="4" s="1"/>
  <c r="L72" i="4" s="1"/>
  <c r="E73" i="4"/>
  <c r="J73" i="4"/>
  <c r="K73" i="4" s="1"/>
  <c r="L73" i="4" s="1"/>
  <c r="E74" i="4"/>
  <c r="F74" i="4"/>
  <c r="J74" i="4"/>
  <c r="K74" i="4" s="1"/>
  <c r="E76" i="4"/>
  <c r="F76" i="4" s="1"/>
  <c r="J76" i="4"/>
  <c r="K76" i="4" s="1"/>
  <c r="L76" i="4" s="1"/>
  <c r="E77" i="4"/>
  <c r="F77" i="4" s="1"/>
  <c r="J77" i="4"/>
  <c r="K77" i="4" s="1"/>
  <c r="L77" i="4" s="1"/>
  <c r="E78" i="4"/>
  <c r="J78" i="4"/>
  <c r="K78" i="4"/>
  <c r="L78" i="4" s="1"/>
  <c r="E79" i="4"/>
  <c r="F79" i="4" s="1"/>
  <c r="J79" i="4"/>
  <c r="K79" i="4" s="1"/>
  <c r="L79" i="4"/>
  <c r="D80" i="4"/>
  <c r="E80" i="4" s="1"/>
  <c r="J80" i="4"/>
  <c r="K80" i="4" s="1"/>
  <c r="L80" i="4" s="1"/>
  <c r="K83" i="4"/>
  <c r="L83" i="4" s="1"/>
  <c r="E84" i="4"/>
  <c r="F84" i="4" s="1"/>
  <c r="J84" i="4"/>
  <c r="K84" i="4" s="1"/>
  <c r="L84" i="4" s="1"/>
  <c r="C85" i="4"/>
  <c r="E85" i="4"/>
  <c r="F85" i="4" s="1"/>
  <c r="J85" i="4"/>
  <c r="K85" i="4" s="1"/>
  <c r="L85" i="4" s="1"/>
  <c r="E89" i="4"/>
  <c r="J89" i="4"/>
  <c r="K89" i="4" s="1"/>
  <c r="L89" i="4"/>
  <c r="E92" i="4"/>
  <c r="J92" i="4"/>
  <c r="K92" i="4" s="1"/>
  <c r="L92" i="4" s="1"/>
  <c r="E93" i="4"/>
  <c r="F93" i="4" s="1"/>
  <c r="J93" i="4"/>
  <c r="K93" i="4" s="1"/>
  <c r="L93" i="4" s="1"/>
  <c r="E94" i="4"/>
  <c r="F94" i="4" s="1"/>
  <c r="J94" i="4"/>
  <c r="K94" i="4"/>
  <c r="L94" i="4"/>
  <c r="E96" i="4"/>
  <c r="F96" i="4" s="1"/>
  <c r="J96" i="4"/>
  <c r="K96" i="4" s="1"/>
  <c r="L96" i="4" s="1"/>
  <c r="D99" i="4"/>
  <c r="E99" i="4" s="1"/>
  <c r="J99" i="4"/>
  <c r="K99" i="4" s="1"/>
  <c r="L99" i="4" s="1"/>
  <c r="D103" i="4"/>
  <c r="E103" i="4" s="1"/>
  <c r="F103" i="4" s="1"/>
  <c r="J103" i="4"/>
  <c r="K103" i="4" s="1"/>
  <c r="L103" i="4" s="1"/>
  <c r="D105" i="4"/>
  <c r="E105" i="4"/>
  <c r="F105" i="4" s="1"/>
  <c r="J105" i="4"/>
  <c r="K105" i="4" s="1"/>
  <c r="L105" i="4" s="1"/>
  <c r="D108" i="4"/>
  <c r="E108" i="4"/>
  <c r="J108" i="4"/>
  <c r="K108" i="4"/>
  <c r="L108" i="4" s="1"/>
  <c r="D110" i="4"/>
  <c r="E110" i="4" s="1"/>
  <c r="F110" i="4" s="1"/>
  <c r="G110" i="4" s="1"/>
  <c r="H110" i="4" s="1"/>
  <c r="J110" i="4"/>
  <c r="K110" i="4" s="1"/>
  <c r="L110" i="4" s="1"/>
  <c r="D117" i="4"/>
  <c r="E117" i="4" s="1"/>
  <c r="G117" i="4" s="1"/>
  <c r="H117" i="4" s="1"/>
  <c r="K117" i="4"/>
  <c r="L117" i="4" s="1"/>
  <c r="D118" i="4"/>
  <c r="E118" i="4" s="1"/>
  <c r="G118" i="4" s="1"/>
  <c r="H118" i="4" s="1"/>
  <c r="K118" i="4"/>
  <c r="L118" i="4" s="1"/>
  <c r="D119" i="4"/>
  <c r="E119" i="4" s="1"/>
  <c r="G119" i="4" s="1"/>
  <c r="H119" i="4" s="1"/>
  <c r="K119" i="4"/>
  <c r="L119" i="4" s="1"/>
  <c r="D120" i="4"/>
  <c r="E120" i="4" s="1"/>
  <c r="G120" i="4" s="1"/>
  <c r="H120" i="4"/>
  <c r="K120" i="4"/>
  <c r="L120" i="4"/>
  <c r="D121" i="4"/>
  <c r="E121" i="4" s="1"/>
  <c r="G121" i="4" s="1"/>
  <c r="K121" i="4"/>
  <c r="L121" i="4" s="1"/>
  <c r="D122" i="4"/>
  <c r="E122" i="4" s="1"/>
  <c r="G122" i="4" s="1"/>
  <c r="H122" i="4" s="1"/>
  <c r="K122" i="4"/>
  <c r="L122" i="4" s="1"/>
  <c r="D123" i="4"/>
  <c r="E123" i="4" s="1"/>
  <c r="G123" i="4" s="1"/>
  <c r="H123" i="4" s="1"/>
  <c r="K123" i="4"/>
  <c r="L123" i="4" s="1"/>
  <c r="D124" i="4"/>
  <c r="E124" i="4" s="1"/>
  <c r="G124" i="4" s="1"/>
  <c r="H124" i="4" s="1"/>
  <c r="K124" i="4"/>
  <c r="L124" i="4" s="1"/>
  <c r="D125" i="4"/>
  <c r="E125" i="4" s="1"/>
  <c r="G125" i="4" s="1"/>
  <c r="H125" i="4"/>
  <c r="K125" i="4"/>
  <c r="L125" i="4"/>
  <c r="D129" i="4"/>
  <c r="E129" i="4" s="1"/>
  <c r="J129" i="4"/>
  <c r="K129" i="4"/>
  <c r="L129" i="4"/>
  <c r="D130" i="4"/>
  <c r="E130" i="4" s="1"/>
  <c r="F130" i="4" s="1"/>
  <c r="J130" i="4"/>
  <c r="K130" i="4" s="1"/>
  <c r="L130" i="4" s="1"/>
  <c r="D131" i="4"/>
  <c r="E131" i="4" s="1"/>
  <c r="F131" i="4" s="1"/>
  <c r="J131" i="4"/>
  <c r="K131" i="4"/>
  <c r="L131" i="4" s="1"/>
  <c r="D136" i="4"/>
  <c r="E136" i="4" s="1"/>
  <c r="F136" i="4" s="1"/>
  <c r="J136" i="4"/>
  <c r="K136" i="4" s="1"/>
  <c r="L136" i="4" s="1"/>
  <c r="N137" i="4"/>
  <c r="N139" i="4"/>
  <c r="D143" i="4"/>
  <c r="E143" i="4" s="1"/>
  <c r="F143" i="4" s="1"/>
  <c r="J143" i="4"/>
  <c r="K143" i="4"/>
  <c r="L143" i="4" s="1"/>
  <c r="D144" i="4"/>
  <c r="E144" i="4" s="1"/>
  <c r="F144" i="4" s="1"/>
  <c r="J144" i="4"/>
  <c r="K144" i="4" s="1"/>
  <c r="L144" i="4" s="1"/>
  <c r="D145" i="4"/>
  <c r="E145" i="4" s="1"/>
  <c r="F145" i="4" s="1"/>
  <c r="J145" i="4"/>
  <c r="K145" i="4"/>
  <c r="L145" i="4" s="1"/>
  <c r="D146" i="4"/>
  <c r="E146" i="4" s="1"/>
  <c r="J146" i="4"/>
  <c r="K146" i="4" s="1"/>
  <c r="L146" i="4" s="1"/>
  <c r="D147" i="4"/>
  <c r="E147" i="4" s="1"/>
  <c r="J147" i="4"/>
  <c r="K147" i="4" s="1"/>
  <c r="N147" i="4"/>
  <c r="N148" i="4" s="1"/>
  <c r="N150" i="4"/>
  <c r="D152" i="4"/>
  <c r="E152" i="4" s="1"/>
  <c r="F152" i="4" s="1"/>
  <c r="G152" i="4" s="1"/>
  <c r="H152" i="4" s="1"/>
  <c r="J152" i="4"/>
  <c r="K152" i="4" s="1"/>
  <c r="L152" i="4" s="1"/>
  <c r="D153" i="4"/>
  <c r="E153" i="4" s="1"/>
  <c r="J153" i="4"/>
  <c r="K153" i="4" s="1"/>
  <c r="L153" i="4"/>
  <c r="D154" i="4"/>
  <c r="E154" i="4" s="1"/>
  <c r="J154" i="4"/>
  <c r="K154" i="4"/>
  <c r="L154" i="4"/>
  <c r="D155" i="4"/>
  <c r="E155" i="4" s="1"/>
  <c r="J155" i="4"/>
  <c r="K155" i="4" s="1"/>
  <c r="L155" i="4" s="1"/>
  <c r="D161" i="4"/>
  <c r="E161" i="4" s="1"/>
  <c r="F161" i="4" s="1"/>
  <c r="J161" i="4"/>
  <c r="K161" i="4" s="1"/>
  <c r="L161" i="4" s="1"/>
  <c r="D162" i="4"/>
  <c r="E162" i="4" s="1"/>
  <c r="F162" i="4" s="1"/>
  <c r="J162" i="4"/>
  <c r="K162" i="4" s="1"/>
  <c r="D165" i="4"/>
  <c r="E165" i="4"/>
  <c r="J165" i="4"/>
  <c r="K165" i="4" s="1"/>
  <c r="L165" i="4" s="1"/>
  <c r="D166" i="4"/>
  <c r="E166" i="4" s="1"/>
  <c r="F166" i="4" s="1"/>
  <c r="J166" i="4"/>
  <c r="K166" i="4" s="1"/>
  <c r="L166" i="4" s="1"/>
  <c r="D168" i="4"/>
  <c r="E168" i="4"/>
  <c r="F168" i="4" s="1"/>
  <c r="J168" i="4"/>
  <c r="K168" i="4" s="1"/>
  <c r="L168" i="4" s="1"/>
  <c r="D170" i="4"/>
  <c r="E170" i="4"/>
  <c r="F170" i="4" s="1"/>
  <c r="J170" i="4"/>
  <c r="K170" i="4" s="1"/>
  <c r="L170" i="4" s="1"/>
  <c r="E171" i="4"/>
  <c r="F171" i="4"/>
  <c r="G171" i="4" s="1"/>
  <c r="H171" i="4" s="1"/>
  <c r="J171" i="4"/>
  <c r="K171" i="4" s="1"/>
  <c r="E172" i="4"/>
  <c r="J172" i="4"/>
  <c r="K172" i="4" s="1"/>
  <c r="D178" i="4"/>
  <c r="E178" i="4" s="1"/>
  <c r="J178" i="4"/>
  <c r="K178" i="4" s="1"/>
  <c r="L178" i="4" s="1"/>
  <c r="D179" i="4"/>
  <c r="E179" i="4"/>
  <c r="J179" i="4"/>
  <c r="K179" i="4"/>
  <c r="L179" i="4" s="1"/>
  <c r="D184" i="4"/>
  <c r="E184" i="4" s="1"/>
  <c r="J184" i="4"/>
  <c r="K184" i="4"/>
  <c r="L184" i="4" s="1"/>
  <c r="D185" i="4"/>
  <c r="E185" i="4" s="1"/>
  <c r="J185" i="4"/>
  <c r="K185" i="4" s="1"/>
  <c r="L185" i="4" s="1"/>
  <c r="D186" i="4"/>
  <c r="E186" i="4"/>
  <c r="J186" i="4"/>
  <c r="K186" i="4" s="1"/>
  <c r="L186" i="4" s="1"/>
  <c r="D189" i="4"/>
  <c r="E189" i="4" s="1"/>
  <c r="J189" i="4"/>
  <c r="K189" i="4" s="1"/>
  <c r="L189" i="4" s="1"/>
  <c r="D191" i="4"/>
  <c r="E191" i="4" s="1"/>
  <c r="J191" i="4"/>
  <c r="K191" i="4" s="1"/>
  <c r="L191" i="4" s="1"/>
  <c r="D192" i="4"/>
  <c r="E192" i="4" s="1"/>
  <c r="J192" i="4"/>
  <c r="K192" i="4" s="1"/>
  <c r="L192" i="4" s="1"/>
  <c r="D193" i="4"/>
  <c r="E193" i="4" s="1"/>
  <c r="F193" i="4" s="1"/>
  <c r="J193" i="4"/>
  <c r="K193" i="4" s="1"/>
  <c r="L193" i="4" s="1"/>
  <c r="D196" i="4"/>
  <c r="E196" i="4" s="1"/>
  <c r="F196" i="4" s="1"/>
  <c r="J196" i="4"/>
  <c r="K196" i="4" s="1"/>
  <c r="L196" i="4" s="1"/>
  <c r="D197" i="4"/>
  <c r="E197" i="4" s="1"/>
  <c r="F197" i="4" s="1"/>
  <c r="J197" i="4"/>
  <c r="K197" i="4" s="1"/>
  <c r="L197" i="4" s="1"/>
  <c r="D200" i="4"/>
  <c r="E200" i="4" s="1"/>
  <c r="J200" i="4"/>
  <c r="K200" i="4" s="1"/>
  <c r="L200" i="4" s="1"/>
  <c r="D202" i="4"/>
  <c r="E202" i="4" s="1"/>
  <c r="F202" i="4" s="1"/>
  <c r="J202" i="4"/>
  <c r="K202" i="4" s="1"/>
  <c r="L202" i="4" s="1"/>
  <c r="D203" i="4"/>
  <c r="E203" i="4" s="1"/>
  <c r="F203" i="4" s="1"/>
  <c r="J203" i="4"/>
  <c r="K203" i="4" s="1"/>
  <c r="L203" i="4" s="1"/>
  <c r="D204" i="4"/>
  <c r="E204" i="4" s="1"/>
  <c r="F204" i="4" s="1"/>
  <c r="J204" i="4"/>
  <c r="K204" i="4" s="1"/>
  <c r="L204" i="4" s="1"/>
  <c r="D207" i="4"/>
  <c r="E207" i="4" s="1"/>
  <c r="J207" i="4"/>
  <c r="K207" i="4" s="1"/>
  <c r="L207" i="4" s="1"/>
  <c r="D208" i="4"/>
  <c r="E208" i="4" s="1"/>
  <c r="F208" i="4" s="1"/>
  <c r="J208" i="4"/>
  <c r="K208" i="4" s="1"/>
  <c r="L208" i="4" s="1"/>
  <c r="D211" i="4"/>
  <c r="E211" i="4" s="1"/>
  <c r="F211" i="4" s="1"/>
  <c r="J211" i="4"/>
  <c r="K211" i="4"/>
  <c r="L211" i="4"/>
  <c r="D212" i="4"/>
  <c r="E212" i="4"/>
  <c r="F212" i="4" s="1"/>
  <c r="J212" i="4"/>
  <c r="K212" i="4" s="1"/>
  <c r="L212" i="4" s="1"/>
  <c r="D213" i="4"/>
  <c r="E213" i="4" s="1"/>
  <c r="J213" i="4"/>
  <c r="K213" i="4" s="1"/>
  <c r="L213" i="4"/>
  <c r="D216" i="4"/>
  <c r="E216" i="4" s="1"/>
  <c r="J216" i="4"/>
  <c r="K216" i="4" s="1"/>
  <c r="L216" i="4" s="1"/>
  <c r="D218" i="4"/>
  <c r="E218" i="4" s="1"/>
  <c r="J218" i="4"/>
  <c r="K218" i="4" s="1"/>
  <c r="L218" i="4" s="1"/>
  <c r="D219" i="4"/>
  <c r="E219" i="4" s="1"/>
  <c r="F219" i="4" s="1"/>
  <c r="J219" i="4"/>
  <c r="K219" i="4" s="1"/>
  <c r="L219" i="4" s="1"/>
  <c r="D223" i="4"/>
  <c r="E223" i="4"/>
  <c r="F223" i="4" s="1"/>
  <c r="J223" i="4"/>
  <c r="K223" i="4" s="1"/>
  <c r="L223" i="4"/>
  <c r="D226" i="4"/>
  <c r="E226" i="4"/>
  <c r="F226" i="4" s="1"/>
  <c r="J226" i="4"/>
  <c r="K226" i="4" s="1"/>
  <c r="L226" i="4" s="1"/>
  <c r="D230" i="4"/>
  <c r="E230" i="4" s="1"/>
  <c r="F230" i="4" s="1"/>
  <c r="J230" i="4"/>
  <c r="K230" i="4" s="1"/>
  <c r="L230" i="4" s="1"/>
  <c r="D233" i="4"/>
  <c r="E233" i="4" s="1"/>
  <c r="J233" i="4"/>
  <c r="K233" i="4" s="1"/>
  <c r="L233" i="4"/>
  <c r="D238" i="4"/>
  <c r="E238" i="4" s="1"/>
  <c r="J238" i="4"/>
  <c r="K238" i="4" s="1"/>
  <c r="L238" i="4" s="1"/>
  <c r="D247" i="4"/>
  <c r="E247" i="4" s="1"/>
  <c r="F247" i="4" s="1"/>
  <c r="J247" i="4"/>
  <c r="K247" i="4" s="1"/>
  <c r="L247" i="4" s="1"/>
  <c r="D248" i="4"/>
  <c r="E248" i="4" s="1"/>
  <c r="F248" i="4" s="1"/>
  <c r="J248" i="4"/>
  <c r="K248" i="4" s="1"/>
  <c r="L248" i="4"/>
  <c r="D249" i="4"/>
  <c r="E249" i="4" s="1"/>
  <c r="F249" i="4" s="1"/>
  <c r="J249" i="4"/>
  <c r="K249" i="4" s="1"/>
  <c r="L249" i="4"/>
  <c r="D257" i="4"/>
  <c r="E257" i="4"/>
  <c r="G257" i="4" s="1"/>
  <c r="H257" i="4" s="1"/>
  <c r="K257" i="4"/>
  <c r="L257" i="4" s="1"/>
  <c r="D258" i="4"/>
  <c r="E258" i="4" s="1"/>
  <c r="G258" i="4" s="1"/>
  <c r="H258" i="4" s="1"/>
  <c r="K258" i="4"/>
  <c r="L258" i="4" s="1"/>
  <c r="D259" i="4"/>
  <c r="E259" i="4"/>
  <c r="G259" i="4" s="1"/>
  <c r="H259" i="4" s="1"/>
  <c r="K259" i="4"/>
  <c r="L259" i="4" s="1"/>
  <c r="D260" i="4"/>
  <c r="E260" i="4" s="1"/>
  <c r="G260" i="4" s="1"/>
  <c r="H260" i="4" s="1"/>
  <c r="K260" i="4"/>
  <c r="D261" i="4"/>
  <c r="E261" i="4"/>
  <c r="G261" i="4" s="1"/>
  <c r="H261" i="4" s="1"/>
  <c r="K261" i="4"/>
  <c r="L261" i="4" s="1"/>
  <c r="D262" i="4"/>
  <c r="E262" i="4"/>
  <c r="G262" i="4" s="1"/>
  <c r="H262" i="4" s="1"/>
  <c r="K262" i="4"/>
  <c r="L262" i="4" s="1"/>
  <c r="D263" i="4"/>
  <c r="E263" i="4" s="1"/>
  <c r="G263" i="4" s="1"/>
  <c r="H263" i="4" s="1"/>
  <c r="K263" i="4"/>
  <c r="L263" i="4" s="1"/>
  <c r="D264" i="4"/>
  <c r="E264" i="4"/>
  <c r="G264" i="4" s="1"/>
  <c r="H264" i="4" s="1"/>
  <c r="K264" i="4"/>
  <c r="L264" i="4" s="1"/>
  <c r="D265" i="4"/>
  <c r="E265" i="4" s="1"/>
  <c r="G265" i="4" s="1"/>
  <c r="H265" i="4" s="1"/>
  <c r="K265" i="4"/>
  <c r="L265" i="4" s="1"/>
  <c r="E267" i="4"/>
  <c r="J267" i="4"/>
  <c r="K267" i="4" s="1"/>
  <c r="D273" i="4"/>
  <c r="E273" i="4" s="1"/>
  <c r="J273" i="4"/>
  <c r="K273" i="4" s="1"/>
  <c r="L273" i="4" s="1"/>
  <c r="D274" i="4"/>
  <c r="E274" i="4" s="1"/>
  <c r="F274" i="4" s="1"/>
  <c r="J274" i="4"/>
  <c r="K274" i="4" s="1"/>
  <c r="L274" i="4" s="1"/>
  <c r="D277" i="4"/>
  <c r="E277" i="4" s="1"/>
  <c r="F277" i="4" s="1"/>
  <c r="J277" i="4"/>
  <c r="K277" i="4" s="1"/>
  <c r="L277" i="4" s="1"/>
  <c r="D278" i="4"/>
  <c r="E278" i="4" s="1"/>
  <c r="J278" i="4"/>
  <c r="K278" i="4" s="1"/>
  <c r="L278" i="4" s="1"/>
  <c r="D279" i="4"/>
  <c r="E279" i="4" s="1"/>
  <c r="J279" i="4"/>
  <c r="K279" i="4" s="1"/>
  <c r="L279" i="4" s="1"/>
  <c r="D280" i="4"/>
  <c r="E280" i="4" s="1"/>
  <c r="J280" i="4"/>
  <c r="K280" i="4" s="1"/>
  <c r="L280" i="4" s="1"/>
  <c r="D281" i="4"/>
  <c r="E281" i="4" s="1"/>
  <c r="J281" i="4"/>
  <c r="K281" i="4" s="1"/>
  <c r="L281" i="4" s="1"/>
  <c r="D284" i="4"/>
  <c r="E284" i="4"/>
  <c r="J284" i="4"/>
  <c r="K284" i="4" s="1"/>
  <c r="L284" i="4"/>
  <c r="D285" i="4"/>
  <c r="E285" i="4" s="1"/>
  <c r="F285" i="4" s="1"/>
  <c r="J285" i="4"/>
  <c r="K285" i="4"/>
  <c r="L285" i="4" s="1"/>
  <c r="D286" i="4"/>
  <c r="E286" i="4"/>
  <c r="F286" i="4"/>
  <c r="J286" i="4"/>
  <c r="K286" i="4" s="1"/>
  <c r="L286" i="4" s="1"/>
  <c r="D289" i="4"/>
  <c r="E289" i="4"/>
  <c r="F289" i="4" s="1"/>
  <c r="J289" i="4"/>
  <c r="K289" i="4"/>
  <c r="L289" i="4" s="1"/>
  <c r="D290" i="4"/>
  <c r="E290" i="4" s="1"/>
  <c r="F290" i="4" s="1"/>
  <c r="J290" i="4"/>
  <c r="K290" i="4" s="1"/>
  <c r="L290" i="4" s="1"/>
  <c r="D291" i="4"/>
  <c r="E291" i="4" s="1"/>
  <c r="J291" i="4"/>
  <c r="K291" i="4" s="1"/>
  <c r="L291" i="4" s="1"/>
  <c r="D294" i="4"/>
  <c r="E294" i="4"/>
  <c r="J294" i="4"/>
  <c r="K294" i="4" s="1"/>
  <c r="L294" i="4" s="1"/>
  <c r="D295" i="4"/>
  <c r="E295" i="4" s="1"/>
  <c r="J295" i="4"/>
  <c r="K295" i="4" s="1"/>
  <c r="L295" i="4" s="1"/>
  <c r="D298" i="4"/>
  <c r="E298" i="4" s="1"/>
  <c r="J298" i="4"/>
  <c r="K298" i="4"/>
  <c r="L298" i="4" s="1"/>
  <c r="D299" i="4"/>
  <c r="E299" i="4" s="1"/>
  <c r="F299" i="4" s="1"/>
  <c r="J299" i="4"/>
  <c r="K299" i="4" s="1"/>
  <c r="L299" i="4" s="1"/>
  <c r="D300" i="4"/>
  <c r="E300" i="4" s="1"/>
  <c r="F300" i="4" s="1"/>
  <c r="K300" i="4"/>
  <c r="D303" i="4"/>
  <c r="E303" i="4" s="1"/>
  <c r="J303" i="4"/>
  <c r="K303" i="4" s="1"/>
  <c r="L303" i="4" s="1"/>
  <c r="D304" i="4"/>
  <c r="E304" i="4" s="1"/>
  <c r="J304" i="4"/>
  <c r="K304" i="4" s="1"/>
  <c r="L304" i="4"/>
  <c r="D305" i="4"/>
  <c r="E305" i="4"/>
  <c r="J305" i="4"/>
  <c r="K305" i="4" s="1"/>
  <c r="L305" i="4" s="1"/>
  <c r="D308" i="4"/>
  <c r="E308" i="4" s="1"/>
  <c r="F308" i="4" s="1"/>
  <c r="J308" i="4"/>
  <c r="K308" i="4" s="1"/>
  <c r="L308" i="4" s="1"/>
  <c r="D309" i="4"/>
  <c r="E309" i="4" s="1"/>
  <c r="J309" i="4"/>
  <c r="K309" i="4" s="1"/>
  <c r="L309" i="4" s="1"/>
  <c r="D311" i="4"/>
  <c r="E311" i="4" s="1"/>
  <c r="F311" i="4" s="1"/>
  <c r="J311" i="4"/>
  <c r="K311" i="4" s="1"/>
  <c r="L311" i="4" s="1"/>
  <c r="D313" i="4"/>
  <c r="E313" i="4" s="1"/>
  <c r="J313" i="4"/>
  <c r="K313" i="4"/>
  <c r="L313" i="4"/>
  <c r="D316" i="4"/>
  <c r="E316" i="4" s="1"/>
  <c r="F316" i="4"/>
  <c r="G316" i="4" s="1"/>
  <c r="J316" i="4"/>
  <c r="K316" i="4" s="1"/>
  <c r="L316" i="4" s="1"/>
  <c r="D323" i="4"/>
  <c r="E323" i="4" s="1"/>
  <c r="J323" i="4"/>
  <c r="K323" i="4"/>
  <c r="L323" i="4" s="1"/>
  <c r="D324" i="4"/>
  <c r="E324" i="4" s="1"/>
  <c r="F324" i="4" s="1"/>
  <c r="J324" i="4"/>
  <c r="K324" i="4" s="1"/>
  <c r="L324" i="4" s="1"/>
  <c r="D325" i="4"/>
  <c r="E325" i="4" s="1"/>
  <c r="F325" i="4" s="1"/>
  <c r="G325" i="4" s="1"/>
  <c r="H325" i="4" s="1"/>
  <c r="J325" i="4"/>
  <c r="K325" i="4" s="1"/>
  <c r="L325" i="4" s="1"/>
  <c r="D326" i="4"/>
  <c r="E326" i="4" s="1"/>
  <c r="F326" i="4" s="1"/>
  <c r="J326" i="4"/>
  <c r="K326" i="4" s="1"/>
  <c r="L326" i="4" s="1"/>
  <c r="D327" i="4"/>
  <c r="E327" i="4" s="1"/>
  <c r="J327" i="4"/>
  <c r="K327" i="4" s="1"/>
  <c r="L327" i="4" s="1"/>
  <c r="D328" i="4"/>
  <c r="E328" i="4"/>
  <c r="F328" i="4" s="1"/>
  <c r="K328" i="4"/>
  <c r="L328" i="4" s="1"/>
  <c r="D330" i="4"/>
  <c r="E330" i="4" s="1"/>
  <c r="F330" i="4" s="1"/>
  <c r="J330" i="4"/>
  <c r="K330" i="4" s="1"/>
  <c r="L330" i="4" s="1"/>
  <c r="D337" i="4"/>
  <c r="E337" i="4"/>
  <c r="J337" i="4"/>
  <c r="K337" i="4" s="1"/>
  <c r="L337" i="4" s="1"/>
  <c r="D338" i="4"/>
  <c r="E338" i="4" s="1"/>
  <c r="J338" i="4"/>
  <c r="K338" i="4" s="1"/>
  <c r="L338" i="4" s="1"/>
  <c r="D341" i="4"/>
  <c r="E341" i="4" s="1"/>
  <c r="J341" i="4"/>
  <c r="K341" i="4" s="1"/>
  <c r="L341" i="4" s="1"/>
  <c r="D342" i="4"/>
  <c r="E342" i="4" s="1"/>
  <c r="F342" i="4" s="1"/>
  <c r="J342" i="4"/>
  <c r="K342" i="4" s="1"/>
  <c r="L342" i="4" s="1"/>
  <c r="D343" i="4"/>
  <c r="E343" i="4" s="1"/>
  <c r="J343" i="4"/>
  <c r="K343" i="4" s="1"/>
  <c r="L343" i="4" s="1"/>
  <c r="D344" i="4"/>
  <c r="E344" i="4"/>
  <c r="J344" i="4"/>
  <c r="K344" i="4" s="1"/>
  <c r="L344" i="4" s="1"/>
  <c r="D345" i="4"/>
  <c r="E345" i="4" s="1"/>
  <c r="F345" i="4" s="1"/>
  <c r="J345" i="4"/>
  <c r="K345" i="4" s="1"/>
  <c r="L345" i="4" s="1"/>
  <c r="D348" i="4"/>
  <c r="E348" i="4" s="1"/>
  <c r="F348" i="4" s="1"/>
  <c r="J348" i="4"/>
  <c r="K348" i="4" s="1"/>
  <c r="L348" i="4" s="1"/>
  <c r="D349" i="4"/>
  <c r="E349" i="4" s="1"/>
  <c r="J349" i="4"/>
  <c r="K349" i="4"/>
  <c r="D350" i="4"/>
  <c r="E350" i="4" s="1"/>
  <c r="J350" i="4"/>
  <c r="K350" i="4" s="1"/>
  <c r="L350" i="4" s="1"/>
  <c r="D355" i="4"/>
  <c r="E355" i="4" s="1"/>
  <c r="J355" i="4"/>
  <c r="K355" i="4"/>
  <c r="L355" i="4" s="1"/>
  <c r="D356" i="4"/>
  <c r="E356" i="4" s="1"/>
  <c r="F356" i="4" s="1"/>
  <c r="J356" i="4"/>
  <c r="K356" i="4" s="1"/>
  <c r="L356" i="4" s="1"/>
  <c r="D357" i="4"/>
  <c r="E357" i="4"/>
  <c r="F357" i="4" s="1"/>
  <c r="J357" i="4"/>
  <c r="K357" i="4" s="1"/>
  <c r="L357" i="4" s="1"/>
  <c r="D358" i="4"/>
  <c r="E358" i="4" s="1"/>
  <c r="K358" i="4"/>
  <c r="D359" i="4"/>
  <c r="E359" i="4" s="1"/>
  <c r="F359" i="4" s="1"/>
  <c r="G359" i="4" s="1"/>
  <c r="H359" i="4" s="1"/>
  <c r="J359" i="4"/>
  <c r="K359" i="4" s="1"/>
  <c r="L359" i="4" s="1"/>
  <c r="D360" i="4"/>
  <c r="E360" i="4"/>
  <c r="F360" i="4" s="1"/>
  <c r="J360" i="4"/>
  <c r="K360" i="4"/>
  <c r="L360" i="4" s="1"/>
  <c r="D361" i="4"/>
  <c r="E361" i="4"/>
  <c r="K361" i="4"/>
  <c r="D362" i="4"/>
  <c r="E362" i="4" s="1"/>
  <c r="K362" i="4"/>
  <c r="L362" i="4"/>
  <c r="D364" i="4"/>
  <c r="E364" i="4" s="1"/>
  <c r="F364" i="4" s="1"/>
  <c r="G364" i="4" s="1"/>
  <c r="H364" i="4" s="1"/>
  <c r="J364" i="4"/>
  <c r="K364" i="4" s="1"/>
  <c r="L364" i="4" s="1"/>
  <c r="D365" i="4"/>
  <c r="E365" i="4" s="1"/>
  <c r="J365" i="4"/>
  <c r="K365" i="4" s="1"/>
  <c r="L365" i="4" s="1"/>
  <c r="D367" i="4"/>
  <c r="E367" i="4" s="1"/>
  <c r="D368" i="4"/>
  <c r="E368" i="4" s="1"/>
  <c r="J368" i="4"/>
  <c r="K368" i="4"/>
  <c r="L368" i="4" s="1"/>
  <c r="D369" i="4"/>
  <c r="E369" i="4" s="1"/>
  <c r="F369" i="4" s="1"/>
  <c r="J369" i="4"/>
  <c r="K369" i="4" s="1"/>
  <c r="L369" i="4" s="1"/>
  <c r="D370" i="4"/>
  <c r="E370" i="4" s="1"/>
  <c r="J370" i="4"/>
  <c r="K370" i="4" s="1"/>
  <c r="L370" i="4" s="1"/>
  <c r="D371" i="4"/>
  <c r="E371" i="4" s="1"/>
  <c r="J371" i="4"/>
  <c r="K371" i="4"/>
  <c r="L371" i="4" s="1"/>
  <c r="D372" i="4"/>
  <c r="E372" i="4" s="1"/>
  <c r="F372" i="4" s="1"/>
  <c r="K372" i="4"/>
  <c r="L372" i="4"/>
  <c r="D373" i="4"/>
  <c r="E373" i="4" s="1"/>
  <c r="F373" i="4" s="1"/>
  <c r="J373" i="4"/>
  <c r="K373" i="4" s="1"/>
  <c r="L373" i="4" s="1"/>
  <c r="D374" i="4"/>
  <c r="E374" i="4" s="1"/>
  <c r="J374" i="4"/>
  <c r="K374" i="4" s="1"/>
  <c r="L374" i="4" s="1"/>
  <c r="D375" i="4"/>
  <c r="E375" i="4"/>
  <c r="J375" i="4"/>
  <c r="K375" i="4" s="1"/>
  <c r="L375" i="4" s="1"/>
  <c r="D376" i="4"/>
  <c r="E376" i="4" s="1"/>
  <c r="K376" i="4"/>
  <c r="L376" i="4" s="1"/>
  <c r="D378" i="4"/>
  <c r="E378" i="4" s="1"/>
  <c r="F378" i="4" s="1"/>
  <c r="G378" i="4" s="1"/>
  <c r="H378" i="4" s="1"/>
  <c r="J378" i="4"/>
  <c r="K378" i="4" s="1"/>
  <c r="L378" i="4" s="1"/>
  <c r="D379" i="4"/>
  <c r="E379" i="4"/>
  <c r="K379" i="4"/>
  <c r="L379" i="4"/>
  <c r="D381" i="4"/>
  <c r="E381" i="4"/>
  <c r="K381" i="4"/>
  <c r="L381" i="4"/>
  <c r="D382" i="4"/>
  <c r="E382" i="4" s="1"/>
  <c r="K382" i="4"/>
  <c r="L382" i="4" s="1"/>
  <c r="D384" i="4"/>
  <c r="E384" i="4"/>
  <c r="J384" i="4"/>
  <c r="K384" i="4"/>
  <c r="L384" i="4" s="1"/>
  <c r="D385" i="4"/>
  <c r="E385" i="4" s="1"/>
  <c r="J385" i="4"/>
  <c r="K385" i="4" s="1"/>
  <c r="L385" i="4" s="1"/>
  <c r="D386" i="4"/>
  <c r="E386" i="4" s="1"/>
  <c r="J386" i="4"/>
  <c r="K386" i="4" s="1"/>
  <c r="L386" i="4" s="1"/>
  <c r="D387" i="4"/>
  <c r="E387" i="4" s="1"/>
  <c r="J387" i="4"/>
  <c r="K387" i="4" s="1"/>
  <c r="L387" i="4"/>
  <c r="D389" i="4"/>
  <c r="E389" i="4" s="1"/>
  <c r="J389" i="4"/>
  <c r="K389" i="4" s="1"/>
  <c r="L389" i="4" s="1"/>
  <c r="D390" i="4"/>
  <c r="E390" i="4" s="1"/>
  <c r="F390" i="4" s="1"/>
  <c r="G390" i="4" s="1"/>
  <c r="H390" i="4" s="1"/>
  <c r="J390" i="4"/>
  <c r="K390" i="4" s="1"/>
  <c r="L390" i="4"/>
  <c r="D391" i="4"/>
  <c r="E391" i="4" s="1"/>
  <c r="J391" i="4"/>
  <c r="K391" i="4" s="1"/>
  <c r="L391" i="4" s="1"/>
  <c r="D392" i="4"/>
  <c r="E392" i="4" s="1"/>
  <c r="F392" i="4" s="1"/>
  <c r="J392" i="4"/>
  <c r="K392" i="4"/>
  <c r="L392" i="4" s="1"/>
  <c r="D393" i="4"/>
  <c r="E393" i="4" s="1"/>
  <c r="J393" i="4"/>
  <c r="K393" i="4"/>
  <c r="L393" i="4" s="1"/>
  <c r="E394" i="4"/>
  <c r="J394" i="4"/>
  <c r="K394" i="4"/>
  <c r="L394" i="4" s="1"/>
  <c r="G401" i="4"/>
  <c r="H401" i="4" s="1"/>
  <c r="K401" i="4"/>
  <c r="L401" i="4" s="1"/>
  <c r="G402" i="4"/>
  <c r="H402" i="4" s="1"/>
  <c r="K402" i="4"/>
  <c r="L402" i="4" s="1"/>
  <c r="G404" i="4"/>
  <c r="H404" i="4" s="1"/>
  <c r="K404" i="4"/>
  <c r="L404" i="4" s="1"/>
  <c r="G405" i="4"/>
  <c r="H405" i="4" s="1"/>
  <c r="K405" i="4"/>
  <c r="L405" i="4" s="1"/>
  <c r="G406" i="4"/>
  <c r="H406" i="4" s="1"/>
  <c r="K406" i="4"/>
  <c r="L406" i="4" s="1"/>
  <c r="G407" i="4"/>
  <c r="H407" i="4"/>
  <c r="K407" i="4"/>
  <c r="L407" i="4" s="1"/>
  <c r="G410" i="4"/>
  <c r="H410" i="4" s="1"/>
  <c r="K410" i="4"/>
  <c r="L410" i="4"/>
  <c r="G411" i="4"/>
  <c r="H411" i="4" s="1"/>
  <c r="K411" i="4"/>
  <c r="L411" i="4" s="1"/>
  <c r="G412" i="4"/>
  <c r="H412" i="4"/>
  <c r="K412" i="4"/>
  <c r="L412" i="4"/>
  <c r="G413" i="4"/>
  <c r="H413" i="4" s="1"/>
  <c r="K413" i="4"/>
  <c r="L413" i="4" s="1"/>
  <c r="G414" i="4"/>
  <c r="H414" i="4" s="1"/>
  <c r="K414" i="4"/>
  <c r="L414" i="4" s="1"/>
  <c r="G415" i="4"/>
  <c r="H415" i="4" s="1"/>
  <c r="K415" i="4"/>
  <c r="L415" i="4" s="1"/>
  <c r="G416" i="4"/>
  <c r="H416" i="4" s="1"/>
  <c r="K416" i="4"/>
  <c r="L416" i="4" s="1"/>
  <c r="G417" i="4"/>
  <c r="H417" i="4" s="1"/>
  <c r="K417" i="4"/>
  <c r="L417" i="4" s="1"/>
  <c r="G418" i="4"/>
  <c r="H418" i="4" s="1"/>
  <c r="K418" i="4"/>
  <c r="L418" i="4" s="1"/>
  <c r="G419" i="4"/>
  <c r="H419" i="4" s="1"/>
  <c r="K419" i="4"/>
  <c r="L419" i="4" s="1"/>
  <c r="G420" i="4"/>
  <c r="H420" i="4" s="1"/>
  <c r="K420" i="4"/>
  <c r="L420" i="4" s="1"/>
  <c r="G421" i="4"/>
  <c r="H421" i="4" s="1"/>
  <c r="K421" i="4"/>
  <c r="L421" i="4" s="1"/>
  <c r="G424" i="4"/>
  <c r="H424" i="4" s="1"/>
  <c r="K424" i="4"/>
  <c r="L424" i="4" s="1"/>
  <c r="G426" i="4"/>
  <c r="H426" i="4" s="1"/>
  <c r="K426" i="4"/>
  <c r="L426" i="4" s="1"/>
  <c r="G430" i="4"/>
  <c r="H430" i="4" s="1"/>
  <c r="K430" i="4"/>
  <c r="L430" i="4" s="1"/>
  <c r="G431" i="4"/>
  <c r="H431" i="4" s="1"/>
  <c r="K431" i="4"/>
  <c r="L431" i="4" s="1"/>
  <c r="G432" i="4"/>
  <c r="H432" i="4" s="1"/>
  <c r="K432" i="4"/>
  <c r="L432" i="4" s="1"/>
  <c r="G433" i="4"/>
  <c r="H433" i="4"/>
  <c r="K433" i="4"/>
  <c r="L433" i="4" s="1"/>
  <c r="G434" i="4"/>
  <c r="H434" i="4" s="1"/>
  <c r="K434" i="4"/>
  <c r="L434" i="4" s="1"/>
  <c r="G435" i="4"/>
  <c r="H435" i="4" s="1"/>
  <c r="K435" i="4"/>
  <c r="L435" i="4" s="1"/>
  <c r="G436" i="4"/>
  <c r="H436" i="4" s="1"/>
  <c r="K436" i="4"/>
  <c r="L436" i="4" s="1"/>
  <c r="G437" i="4"/>
  <c r="H437" i="4" s="1"/>
  <c r="K437" i="4"/>
  <c r="L437" i="4"/>
  <c r="G438" i="4"/>
  <c r="H438" i="4" s="1"/>
  <c r="K438" i="4"/>
  <c r="L438" i="4" s="1"/>
  <c r="G439" i="4"/>
  <c r="H439" i="4"/>
  <c r="K439" i="4"/>
  <c r="L439" i="4"/>
  <c r="G440" i="4"/>
  <c r="H440" i="4" s="1"/>
  <c r="K440" i="4"/>
  <c r="L440" i="4" s="1"/>
  <c r="G441" i="4"/>
  <c r="H441" i="4"/>
  <c r="K441" i="4"/>
  <c r="L441" i="4" s="1"/>
  <c r="G442" i="4"/>
  <c r="H442" i="4" s="1"/>
  <c r="K442" i="4"/>
  <c r="L442" i="4"/>
  <c r="G443" i="4"/>
  <c r="H443" i="4" s="1"/>
  <c r="K443" i="4"/>
  <c r="L443" i="4" s="1"/>
  <c r="G444" i="4"/>
  <c r="H444" i="4"/>
  <c r="K444" i="4"/>
  <c r="L444" i="4" s="1"/>
  <c r="G445" i="4"/>
  <c r="H445" i="4" s="1"/>
  <c r="K445" i="4"/>
  <c r="L445" i="4" s="1"/>
  <c r="G446" i="4"/>
  <c r="H446" i="4" s="1"/>
  <c r="K446" i="4"/>
  <c r="L446" i="4" s="1"/>
  <c r="G447" i="4"/>
  <c r="H447" i="4" s="1"/>
  <c r="K447" i="4"/>
  <c r="L447" i="4" s="1"/>
  <c r="G448" i="4"/>
  <c r="H448" i="4" s="1"/>
  <c r="K448" i="4"/>
  <c r="L448" i="4" s="1"/>
  <c r="G449" i="4"/>
  <c r="H449" i="4" s="1"/>
  <c r="K449" i="4"/>
  <c r="L449" i="4" s="1"/>
  <c r="G450" i="4"/>
  <c r="H450" i="4" s="1"/>
  <c r="K450" i="4"/>
  <c r="L450" i="4" s="1"/>
  <c r="G451" i="4"/>
  <c r="H451" i="4"/>
  <c r="K451" i="4"/>
  <c r="L451" i="4"/>
  <c r="G452" i="4"/>
  <c r="H452" i="4" s="1"/>
  <c r="K452" i="4"/>
  <c r="L452" i="4" s="1"/>
  <c r="G453" i="4"/>
  <c r="H453" i="4" s="1"/>
  <c r="K453" i="4"/>
  <c r="L453" i="4" s="1"/>
  <c r="G454" i="4"/>
  <c r="H454" i="4"/>
  <c r="K454" i="4"/>
  <c r="L454" i="4"/>
  <c r="G455" i="4"/>
  <c r="H455" i="4" s="1"/>
  <c r="K455" i="4"/>
  <c r="L455" i="4" s="1"/>
  <c r="G456" i="4"/>
  <c r="H456" i="4" s="1"/>
  <c r="K456" i="4"/>
  <c r="L456" i="4" s="1"/>
  <c r="G457" i="4"/>
  <c r="H457" i="4"/>
  <c r="K457" i="4"/>
  <c r="L457" i="4" s="1"/>
  <c r="G458" i="4"/>
  <c r="H458" i="4" s="1"/>
  <c r="K458" i="4"/>
  <c r="L458" i="4" s="1"/>
  <c r="G459" i="4"/>
  <c r="H459" i="4" s="1"/>
  <c r="K459" i="4"/>
  <c r="L459" i="4" s="1"/>
  <c r="G460" i="4"/>
  <c r="H460" i="4" s="1"/>
  <c r="K460" i="4"/>
  <c r="L460" i="4" s="1"/>
  <c r="G461" i="4"/>
  <c r="H461" i="4" s="1"/>
  <c r="K461" i="4"/>
  <c r="L461" i="4" s="1"/>
  <c r="G462" i="4"/>
  <c r="H462" i="4" s="1"/>
  <c r="K462" i="4"/>
  <c r="L462" i="4" s="1"/>
  <c r="G463" i="4"/>
  <c r="H463" i="4" s="1"/>
  <c r="K463" i="4"/>
  <c r="L463" i="4" s="1"/>
  <c r="G464" i="4"/>
  <c r="H464" i="4" s="1"/>
  <c r="K464" i="4"/>
  <c r="L464" i="4" s="1"/>
  <c r="G465" i="4"/>
  <c r="H465" i="4" s="1"/>
  <c r="K465" i="4"/>
  <c r="L465" i="4" s="1"/>
  <c r="G466" i="4"/>
  <c r="H466" i="4" s="1"/>
  <c r="K466" i="4"/>
  <c r="L466" i="4" s="1"/>
  <c r="G467" i="4"/>
  <c r="H467" i="4" s="1"/>
  <c r="K467" i="4"/>
  <c r="L467" i="4" s="1"/>
  <c r="G468" i="4"/>
  <c r="H468" i="4"/>
  <c r="K468" i="4"/>
  <c r="L468" i="4" s="1"/>
  <c r="G469" i="4"/>
  <c r="H469" i="4"/>
  <c r="G471" i="4"/>
  <c r="H471" i="4" s="1"/>
  <c r="G472" i="4"/>
  <c r="H472" i="4" s="1"/>
  <c r="K472" i="4"/>
  <c r="L472" i="4" s="1"/>
  <c r="G473" i="4"/>
  <c r="H473" i="4" s="1"/>
  <c r="K473" i="4"/>
  <c r="L473" i="4" s="1"/>
  <c r="G474" i="4"/>
  <c r="H474" i="4"/>
  <c r="K474" i="4"/>
  <c r="L474" i="4"/>
  <c r="G475" i="4"/>
  <c r="H475" i="4" s="1"/>
  <c r="K475" i="4"/>
  <c r="L475" i="4" s="1"/>
  <c r="G476" i="4"/>
  <c r="H476" i="4" s="1"/>
  <c r="K476" i="4"/>
  <c r="L476" i="4" s="1"/>
  <c r="G477" i="4"/>
  <c r="H477" i="4" s="1"/>
  <c r="K477" i="4"/>
  <c r="L477" i="4"/>
  <c r="G478" i="4"/>
  <c r="H478" i="4" s="1"/>
  <c r="K478" i="4"/>
  <c r="L478" i="4" s="1"/>
  <c r="G479" i="4"/>
  <c r="H479" i="4" s="1"/>
  <c r="K479" i="4"/>
  <c r="L479" i="4" s="1"/>
  <c r="G480" i="4"/>
  <c r="H480" i="4" s="1"/>
  <c r="K480" i="4"/>
  <c r="L480" i="4"/>
  <c r="G481" i="4"/>
  <c r="H481" i="4" s="1"/>
  <c r="K481" i="4"/>
  <c r="L481" i="4" s="1"/>
  <c r="G482" i="4"/>
  <c r="H482" i="4" s="1"/>
  <c r="K482" i="4"/>
  <c r="L482" i="4" s="1"/>
  <c r="G483" i="4"/>
  <c r="H483" i="4" s="1"/>
  <c r="K483" i="4"/>
  <c r="L483" i="4" s="1"/>
  <c r="G484" i="4"/>
  <c r="H484" i="4" s="1"/>
  <c r="K484" i="4"/>
  <c r="L484" i="4" s="1"/>
  <c r="G485" i="4"/>
  <c r="H485" i="4" s="1"/>
  <c r="K485" i="4"/>
  <c r="L485" i="4" s="1"/>
  <c r="G486" i="4"/>
  <c r="H486" i="4" s="1"/>
  <c r="K486" i="4"/>
  <c r="L486" i="4"/>
  <c r="G487" i="4"/>
  <c r="H487" i="4" s="1"/>
  <c r="K487" i="4"/>
  <c r="L487" i="4" s="1"/>
  <c r="G488" i="4"/>
  <c r="H488" i="4" s="1"/>
  <c r="K488" i="4"/>
  <c r="L488" i="4" s="1"/>
  <c r="G489" i="4"/>
  <c r="H489" i="4" s="1"/>
  <c r="K489" i="4"/>
  <c r="L489" i="4" s="1"/>
  <c r="G490" i="4"/>
  <c r="H490" i="4" s="1"/>
  <c r="K490" i="4"/>
  <c r="L490" i="4" s="1"/>
  <c r="G491" i="4"/>
  <c r="H491" i="4" s="1"/>
  <c r="K491" i="4"/>
  <c r="L491" i="4" s="1"/>
  <c r="G492" i="4"/>
  <c r="H492" i="4" s="1"/>
  <c r="K492" i="4"/>
  <c r="L492" i="4"/>
  <c r="G493" i="4"/>
  <c r="H493" i="4" s="1"/>
  <c r="K493" i="4"/>
  <c r="L493" i="4" s="1"/>
  <c r="G494" i="4"/>
  <c r="H494" i="4" s="1"/>
  <c r="K494" i="4"/>
  <c r="L494" i="4" s="1"/>
  <c r="G495" i="4"/>
  <c r="H495" i="4" s="1"/>
  <c r="K495" i="4"/>
  <c r="L495" i="4"/>
  <c r="G496" i="4"/>
  <c r="H496" i="4" s="1"/>
  <c r="K496" i="4"/>
  <c r="L496" i="4"/>
  <c r="G497" i="4"/>
  <c r="H497" i="4" s="1"/>
  <c r="K497" i="4"/>
  <c r="L497" i="4" s="1"/>
  <c r="G498" i="4"/>
  <c r="H498" i="4" s="1"/>
  <c r="K498" i="4"/>
  <c r="L498" i="4"/>
  <c r="G499" i="4"/>
  <c r="H499" i="4" s="1"/>
  <c r="K499" i="4"/>
  <c r="L499" i="4" s="1"/>
  <c r="G500" i="4"/>
  <c r="H500" i="4" s="1"/>
  <c r="K500" i="4"/>
  <c r="L500" i="4" s="1"/>
  <c r="G501" i="4"/>
  <c r="H501" i="4" s="1"/>
  <c r="K501" i="4"/>
  <c r="L501" i="4" s="1"/>
  <c r="G502" i="4"/>
  <c r="H502" i="4" s="1"/>
  <c r="K502" i="4"/>
  <c r="L502" i="4" s="1"/>
  <c r="G503" i="4"/>
  <c r="H503" i="4" s="1"/>
  <c r="K503" i="4"/>
  <c r="L503" i="4" s="1"/>
  <c r="G504" i="4"/>
  <c r="H504" i="4"/>
  <c r="K504" i="4"/>
  <c r="L504" i="4" s="1"/>
  <c r="G505" i="4"/>
  <c r="H505" i="4" s="1"/>
  <c r="K505" i="4"/>
  <c r="L505" i="4" s="1"/>
  <c r="G506" i="4"/>
  <c r="H506" i="4"/>
  <c r="K506" i="4"/>
  <c r="L506" i="4" s="1"/>
  <c r="G507" i="4"/>
  <c r="H507" i="4" s="1"/>
  <c r="K507" i="4"/>
  <c r="L507" i="4" s="1"/>
  <c r="G508" i="4"/>
  <c r="H508" i="4" s="1"/>
  <c r="K508" i="4"/>
  <c r="L508" i="4" s="1"/>
  <c r="G509" i="4"/>
  <c r="H509" i="4" s="1"/>
  <c r="K509" i="4"/>
  <c r="L509" i="4" s="1"/>
  <c r="G510" i="4"/>
  <c r="H510" i="4"/>
  <c r="K510" i="4"/>
  <c r="L510" i="4" s="1"/>
  <c r="G513" i="4"/>
  <c r="H513" i="4" s="1"/>
  <c r="K513" i="4"/>
  <c r="L513" i="4"/>
  <c r="G514" i="4"/>
  <c r="H514" i="4" s="1"/>
  <c r="K514" i="4"/>
  <c r="L514" i="4" s="1"/>
  <c r="G515" i="4"/>
  <c r="H515" i="4"/>
  <c r="K515" i="4"/>
  <c r="L515" i="4"/>
  <c r="G516" i="4"/>
  <c r="H516" i="4" s="1"/>
  <c r="K516" i="4"/>
  <c r="L516" i="4" s="1"/>
  <c r="G517" i="4"/>
  <c r="H517" i="4" s="1"/>
  <c r="K517" i="4"/>
  <c r="L517" i="4" s="1"/>
  <c r="G518" i="4"/>
  <c r="H518" i="4" s="1"/>
  <c r="K518" i="4"/>
  <c r="L518" i="4" s="1"/>
  <c r="G519" i="4"/>
  <c r="H519" i="4" s="1"/>
  <c r="K519" i="4"/>
  <c r="L519" i="4" s="1"/>
  <c r="G520" i="4"/>
  <c r="H520" i="4" s="1"/>
  <c r="K520" i="4"/>
  <c r="L520" i="4" s="1"/>
  <c r="G521" i="4"/>
  <c r="H521" i="4" s="1"/>
  <c r="K521" i="4"/>
  <c r="L521" i="4" s="1"/>
  <c r="G522" i="4"/>
  <c r="H522" i="4" s="1"/>
  <c r="K522" i="4"/>
  <c r="L522" i="4"/>
  <c r="G523" i="4"/>
  <c r="H523" i="4" s="1"/>
  <c r="K523" i="4"/>
  <c r="L523" i="4" s="1"/>
  <c r="G524" i="4"/>
  <c r="H524" i="4" s="1"/>
  <c r="K524" i="4"/>
  <c r="L524" i="4" s="1"/>
  <c r="G525" i="4"/>
  <c r="H525" i="4" s="1"/>
  <c r="K525" i="4"/>
  <c r="L525" i="4" s="1"/>
  <c r="G526" i="4"/>
  <c r="H526" i="4"/>
  <c r="K526" i="4"/>
  <c r="L526" i="4" s="1"/>
  <c r="G527" i="4"/>
  <c r="H527" i="4" s="1"/>
  <c r="K527" i="4"/>
  <c r="L527" i="4" s="1"/>
  <c r="G528" i="4"/>
  <c r="H528" i="4" s="1"/>
  <c r="K528" i="4"/>
  <c r="L528" i="4" s="1"/>
  <c r="G529" i="4"/>
  <c r="H529" i="4" s="1"/>
  <c r="K529" i="4"/>
  <c r="L529" i="4" s="1"/>
  <c r="G530" i="4"/>
  <c r="H530" i="4" s="1"/>
  <c r="K530" i="4"/>
  <c r="L530" i="4" s="1"/>
  <c r="G531" i="4"/>
  <c r="H531" i="4" s="1"/>
  <c r="K531" i="4"/>
  <c r="L531" i="4" s="1"/>
  <c r="G532" i="4"/>
  <c r="H532" i="4" s="1"/>
  <c r="K532" i="4"/>
  <c r="L532" i="4" s="1"/>
  <c r="G533" i="4"/>
  <c r="H533" i="4" s="1"/>
  <c r="K533" i="4"/>
  <c r="L533" i="4" s="1"/>
  <c r="G534" i="4"/>
  <c r="H534" i="4"/>
  <c r="K534" i="4"/>
  <c r="L534" i="4" s="1"/>
  <c r="G535" i="4"/>
  <c r="H535" i="4" s="1"/>
  <c r="K535" i="4"/>
  <c r="L535" i="4"/>
  <c r="G536" i="4"/>
  <c r="H536" i="4" s="1"/>
  <c r="K536" i="4"/>
  <c r="L536" i="4" s="1"/>
  <c r="G537" i="4"/>
  <c r="H537" i="4" s="1"/>
  <c r="K537" i="4"/>
  <c r="L537" i="4" s="1"/>
  <c r="G538" i="4"/>
  <c r="H538" i="4" s="1"/>
  <c r="K538" i="4"/>
  <c r="L538" i="4"/>
  <c r="G539" i="4"/>
  <c r="H539" i="4" s="1"/>
  <c r="K539" i="4"/>
  <c r="L539" i="4" s="1"/>
  <c r="G540" i="4"/>
  <c r="H540" i="4" s="1"/>
  <c r="K540" i="4"/>
  <c r="L540" i="4" s="1"/>
  <c r="G541" i="4"/>
  <c r="H541" i="4" s="1"/>
  <c r="K541" i="4"/>
  <c r="L541" i="4" s="1"/>
  <c r="G542" i="4"/>
  <c r="H542" i="4" s="1"/>
  <c r="K542" i="4"/>
  <c r="L542" i="4" s="1"/>
  <c r="G543" i="4"/>
  <c r="H543" i="4"/>
  <c r="K543" i="4"/>
  <c r="L543" i="4" s="1"/>
  <c r="G544" i="4"/>
  <c r="H544" i="4" s="1"/>
  <c r="K544" i="4"/>
  <c r="L544" i="4"/>
  <c r="G545" i="4"/>
  <c r="H545" i="4" s="1"/>
  <c r="K545" i="4"/>
  <c r="L545" i="4"/>
  <c r="G546" i="4"/>
  <c r="H546" i="4" s="1"/>
  <c r="K546" i="4"/>
  <c r="L546" i="4"/>
  <c r="G547" i="4"/>
  <c r="H547" i="4" s="1"/>
  <c r="K547" i="4"/>
  <c r="L547" i="4" s="1"/>
  <c r="G548" i="4"/>
  <c r="H548" i="4" s="1"/>
  <c r="K548" i="4"/>
  <c r="L548" i="4" s="1"/>
  <c r="G549" i="4"/>
  <c r="H549" i="4" s="1"/>
  <c r="K549" i="4"/>
  <c r="L549" i="4" s="1"/>
  <c r="G550" i="4"/>
  <c r="H550" i="4" s="1"/>
  <c r="K550" i="4"/>
  <c r="L550" i="4" s="1"/>
  <c r="G551" i="4"/>
  <c r="H551" i="4" s="1"/>
  <c r="K551" i="4"/>
  <c r="L551" i="4" s="1"/>
  <c r="G552" i="4"/>
  <c r="H552" i="4" s="1"/>
  <c r="G555" i="4"/>
  <c r="H555" i="4" s="1"/>
  <c r="K555" i="4"/>
  <c r="L555" i="4" s="1"/>
  <c r="G556" i="4"/>
  <c r="H556" i="4" s="1"/>
  <c r="K556" i="4"/>
  <c r="L556" i="4"/>
  <c r="G557" i="4"/>
  <c r="H557" i="4" s="1"/>
  <c r="K557" i="4"/>
  <c r="L557" i="4" s="1"/>
  <c r="G558" i="4"/>
  <c r="H558" i="4" s="1"/>
  <c r="K558" i="4"/>
  <c r="L558" i="4" s="1"/>
  <c r="G559" i="4"/>
  <c r="H559" i="4"/>
  <c r="K559" i="4"/>
  <c r="L559" i="4"/>
  <c r="G560" i="4"/>
  <c r="H560" i="4" s="1"/>
  <c r="K560" i="4"/>
  <c r="L560" i="4"/>
  <c r="G561" i="4"/>
  <c r="H561" i="4"/>
  <c r="K561" i="4"/>
  <c r="L561" i="4" s="1"/>
  <c r="G562" i="4"/>
  <c r="H562" i="4" s="1"/>
  <c r="K562" i="4"/>
  <c r="L562" i="4" s="1"/>
  <c r="G563" i="4"/>
  <c r="H563" i="4"/>
  <c r="K563" i="4"/>
  <c r="L563" i="4" s="1"/>
  <c r="G564" i="4"/>
  <c r="H564" i="4" s="1"/>
  <c r="K564" i="4"/>
  <c r="L564" i="4" s="1"/>
  <c r="G565" i="4"/>
  <c r="H565" i="4" s="1"/>
  <c r="K565" i="4"/>
  <c r="L565" i="4" s="1"/>
  <c r="G566" i="4"/>
  <c r="H566" i="4" s="1"/>
  <c r="K566" i="4"/>
  <c r="L566" i="4" s="1"/>
  <c r="G567" i="4"/>
  <c r="H567" i="4"/>
  <c r="K567" i="4"/>
  <c r="L567" i="4" s="1"/>
  <c r="G568" i="4"/>
  <c r="H568" i="4"/>
  <c r="K568" i="4"/>
  <c r="L568" i="4" s="1"/>
  <c r="G569" i="4"/>
  <c r="H569" i="4"/>
  <c r="K569" i="4"/>
  <c r="L569" i="4"/>
  <c r="G570" i="4"/>
  <c r="H570" i="4" s="1"/>
  <c r="K570" i="4"/>
  <c r="L570" i="4" s="1"/>
  <c r="G571" i="4"/>
  <c r="H571" i="4"/>
  <c r="K571" i="4"/>
  <c r="L571" i="4" s="1"/>
  <c r="G572" i="4"/>
  <c r="H572" i="4"/>
  <c r="K572" i="4"/>
  <c r="L572" i="4" s="1"/>
  <c r="G573" i="4"/>
  <c r="H573" i="4" s="1"/>
  <c r="K573" i="4"/>
  <c r="L573" i="4" s="1"/>
  <c r="G574" i="4"/>
  <c r="H574" i="4"/>
  <c r="K574" i="4"/>
  <c r="L574" i="4"/>
  <c r="G575" i="4"/>
  <c r="H575" i="4"/>
  <c r="K575" i="4"/>
  <c r="L575" i="4" s="1"/>
  <c r="G576" i="4"/>
  <c r="H576" i="4" s="1"/>
  <c r="K576" i="4"/>
  <c r="L576" i="4" s="1"/>
  <c r="G577" i="4"/>
  <c r="H577" i="4"/>
  <c r="K577" i="4"/>
  <c r="L577" i="4" s="1"/>
  <c r="G578" i="4"/>
  <c r="H578" i="4" s="1"/>
  <c r="K578" i="4"/>
  <c r="L578" i="4"/>
  <c r="G579" i="4"/>
  <c r="H579" i="4"/>
  <c r="K579" i="4"/>
  <c r="L579" i="4" s="1"/>
  <c r="G580" i="4"/>
  <c r="H580" i="4" s="1"/>
  <c r="K580" i="4"/>
  <c r="L580" i="4" s="1"/>
  <c r="G581" i="4"/>
  <c r="H581" i="4" s="1"/>
  <c r="K581" i="4"/>
  <c r="L581" i="4" s="1"/>
  <c r="G582" i="4"/>
  <c r="H582" i="4" s="1"/>
  <c r="K582" i="4"/>
  <c r="L582" i="4" s="1"/>
  <c r="G583" i="4"/>
  <c r="H583" i="4"/>
  <c r="K583" i="4"/>
  <c r="L583" i="4"/>
  <c r="G584" i="4"/>
  <c r="H584" i="4"/>
  <c r="K584" i="4"/>
  <c r="L584" i="4" s="1"/>
  <c r="G585" i="4"/>
  <c r="H585" i="4" s="1"/>
  <c r="K585" i="4"/>
  <c r="L585" i="4" s="1"/>
  <c r="G586" i="4"/>
  <c r="H586" i="4"/>
  <c r="K586" i="4"/>
  <c r="L586" i="4" s="1"/>
  <c r="G587" i="4"/>
  <c r="H587" i="4" s="1"/>
  <c r="K587" i="4"/>
  <c r="L587" i="4" s="1"/>
  <c r="G588" i="4"/>
  <c r="H588" i="4"/>
  <c r="K588" i="4"/>
  <c r="L588" i="4" s="1"/>
  <c r="G589" i="4"/>
  <c r="H589" i="4" s="1"/>
  <c r="K589" i="4"/>
  <c r="L589" i="4" s="1"/>
  <c r="G590" i="4"/>
  <c r="H590" i="4"/>
  <c r="K590" i="4"/>
  <c r="L590" i="4" s="1"/>
  <c r="G591" i="4"/>
  <c r="H591" i="4" s="1"/>
  <c r="K591" i="4"/>
  <c r="L591" i="4" s="1"/>
  <c r="G592" i="4"/>
  <c r="H592" i="4"/>
  <c r="K592" i="4"/>
  <c r="L592" i="4"/>
  <c r="G593" i="4"/>
  <c r="H593" i="4"/>
  <c r="K593" i="4"/>
  <c r="L593" i="4"/>
  <c r="G594" i="4"/>
  <c r="H594" i="4" s="1"/>
  <c r="G597" i="4"/>
  <c r="H597" i="4" s="1"/>
  <c r="K597" i="4"/>
  <c r="L597" i="4"/>
  <c r="G598" i="4"/>
  <c r="H598" i="4"/>
  <c r="K598" i="4"/>
  <c r="L598" i="4" s="1"/>
  <c r="G599" i="4"/>
  <c r="H599" i="4" s="1"/>
  <c r="K599" i="4"/>
  <c r="L599" i="4" s="1"/>
  <c r="G600" i="4"/>
  <c r="H600" i="4" s="1"/>
  <c r="K600" i="4"/>
  <c r="L600" i="4"/>
  <c r="G601" i="4"/>
  <c r="H601" i="4" s="1"/>
  <c r="K601" i="4"/>
  <c r="L601" i="4" s="1"/>
  <c r="G602" i="4"/>
  <c r="H602" i="4" s="1"/>
  <c r="K602" i="4"/>
  <c r="L602" i="4" s="1"/>
  <c r="G603" i="4"/>
  <c r="H603" i="4" s="1"/>
  <c r="K603" i="4"/>
  <c r="L603" i="4"/>
  <c r="G604" i="4"/>
  <c r="H604" i="4" s="1"/>
  <c r="K604" i="4"/>
  <c r="L604" i="4"/>
  <c r="G605" i="4"/>
  <c r="H605" i="4" s="1"/>
  <c r="K605" i="4"/>
  <c r="L605" i="4"/>
  <c r="G606" i="4"/>
  <c r="H606" i="4" s="1"/>
  <c r="K606" i="4"/>
  <c r="L606" i="4"/>
  <c r="G607" i="4"/>
  <c r="H607" i="4" s="1"/>
  <c r="K607" i="4"/>
  <c r="L607" i="4" s="1"/>
  <c r="G608" i="4"/>
  <c r="H608" i="4" s="1"/>
  <c r="K608" i="4"/>
  <c r="L608" i="4" s="1"/>
  <c r="G609" i="4"/>
  <c r="H609" i="4" s="1"/>
  <c r="K609" i="4"/>
  <c r="L609" i="4"/>
  <c r="G610" i="4"/>
  <c r="H610" i="4"/>
  <c r="K610" i="4"/>
  <c r="L610" i="4" s="1"/>
  <c r="G611" i="4"/>
  <c r="H611" i="4"/>
  <c r="K611" i="4"/>
  <c r="L611" i="4" s="1"/>
  <c r="G612" i="4"/>
  <c r="H612" i="4" s="1"/>
  <c r="K612" i="4"/>
  <c r="L612" i="4" s="1"/>
  <c r="G613" i="4"/>
  <c r="H613" i="4" s="1"/>
  <c r="K613" i="4"/>
  <c r="L613" i="4"/>
  <c r="G614" i="4"/>
  <c r="H614" i="4" s="1"/>
  <c r="K614" i="4"/>
  <c r="L614" i="4" s="1"/>
  <c r="G615" i="4"/>
  <c r="H615" i="4" s="1"/>
  <c r="K615" i="4"/>
  <c r="L615" i="4" s="1"/>
  <c r="G616" i="4"/>
  <c r="H616" i="4" s="1"/>
  <c r="K616" i="4"/>
  <c r="L616" i="4"/>
  <c r="G617" i="4"/>
  <c r="H617" i="4" s="1"/>
  <c r="K617" i="4"/>
  <c r="L617" i="4" s="1"/>
  <c r="G618" i="4"/>
  <c r="H618" i="4" s="1"/>
  <c r="K618" i="4"/>
  <c r="L618" i="4" s="1"/>
  <c r="G619" i="4"/>
  <c r="H619" i="4" s="1"/>
  <c r="K619" i="4"/>
  <c r="L619" i="4" s="1"/>
  <c r="G620" i="4"/>
  <c r="H620" i="4" s="1"/>
  <c r="K620" i="4"/>
  <c r="L620" i="4" s="1"/>
  <c r="G621" i="4"/>
  <c r="H621" i="4" s="1"/>
  <c r="K621" i="4"/>
  <c r="L621" i="4" s="1"/>
  <c r="G622" i="4"/>
  <c r="H622" i="4" s="1"/>
  <c r="K622" i="4"/>
  <c r="L622" i="4" s="1"/>
  <c r="G623" i="4"/>
  <c r="H623" i="4"/>
  <c r="K623" i="4"/>
  <c r="L623" i="4" s="1"/>
  <c r="G624" i="4"/>
  <c r="H624" i="4" s="1"/>
  <c r="K624" i="4"/>
  <c r="L624" i="4" s="1"/>
  <c r="G625" i="4"/>
  <c r="H625" i="4" s="1"/>
  <c r="K625" i="4"/>
  <c r="L625" i="4" s="1"/>
  <c r="G626" i="4"/>
  <c r="H626" i="4" s="1"/>
  <c r="K626" i="4"/>
  <c r="L626" i="4"/>
  <c r="G627" i="4"/>
  <c r="H627" i="4" s="1"/>
  <c r="K627" i="4"/>
  <c r="L627" i="4" s="1"/>
  <c r="G628" i="4"/>
  <c r="H628" i="4" s="1"/>
  <c r="K628" i="4"/>
  <c r="L628" i="4"/>
  <c r="G629" i="4"/>
  <c r="H629" i="4"/>
  <c r="K629" i="4"/>
  <c r="L629" i="4" s="1"/>
  <c r="G630" i="4"/>
  <c r="H630" i="4" s="1"/>
  <c r="K630" i="4"/>
  <c r="L630" i="4"/>
  <c r="G631" i="4"/>
  <c r="H631" i="4"/>
  <c r="K631" i="4"/>
  <c r="L631" i="4"/>
  <c r="G632" i="4"/>
  <c r="H632" i="4" s="1"/>
  <c r="K632" i="4"/>
  <c r="L632" i="4" s="1"/>
  <c r="G633" i="4"/>
  <c r="H633" i="4" s="1"/>
  <c r="K633" i="4"/>
  <c r="L633" i="4" s="1"/>
  <c r="G634" i="4"/>
  <c r="H634" i="4" s="1"/>
  <c r="K634" i="4"/>
  <c r="L634" i="4" s="1"/>
  <c r="G635" i="4"/>
  <c r="H635" i="4" s="1"/>
  <c r="K635" i="4"/>
  <c r="L635" i="4" s="1"/>
  <c r="G636" i="4"/>
  <c r="H636" i="4" s="1"/>
  <c r="G639" i="4"/>
  <c r="H639" i="4" s="1"/>
  <c r="K639" i="4"/>
  <c r="L639" i="4" s="1"/>
  <c r="G640" i="4"/>
  <c r="H640" i="4" s="1"/>
  <c r="K640" i="4"/>
  <c r="L640" i="4" s="1"/>
  <c r="G641" i="4"/>
  <c r="H641" i="4" s="1"/>
  <c r="K641" i="4"/>
  <c r="L641" i="4" s="1"/>
  <c r="G642" i="4"/>
  <c r="H642" i="4" s="1"/>
  <c r="K642" i="4"/>
  <c r="L642" i="4" s="1"/>
  <c r="G643" i="4"/>
  <c r="H643" i="4" s="1"/>
  <c r="K643" i="4"/>
  <c r="L643" i="4" s="1"/>
  <c r="G644" i="4"/>
  <c r="H644" i="4" s="1"/>
  <c r="K644" i="4"/>
  <c r="L644" i="4" s="1"/>
  <c r="G645" i="4"/>
  <c r="H645" i="4"/>
  <c r="K645" i="4"/>
  <c r="L645" i="4" s="1"/>
  <c r="G646" i="4"/>
  <c r="H646" i="4"/>
  <c r="K646" i="4"/>
  <c r="L646" i="4" s="1"/>
  <c r="G647" i="4"/>
  <c r="H647" i="4" s="1"/>
  <c r="K647" i="4"/>
  <c r="L647" i="4" s="1"/>
  <c r="G648" i="4"/>
  <c r="H648" i="4" s="1"/>
  <c r="K648" i="4"/>
  <c r="L648" i="4" s="1"/>
  <c r="G649" i="4"/>
  <c r="H649" i="4" s="1"/>
  <c r="K649" i="4"/>
  <c r="L649" i="4" s="1"/>
  <c r="G650" i="4"/>
  <c r="H650" i="4"/>
  <c r="K650" i="4"/>
  <c r="L650" i="4" s="1"/>
  <c r="G651" i="4"/>
  <c r="H651" i="4" s="1"/>
  <c r="K651" i="4"/>
  <c r="L651" i="4" s="1"/>
  <c r="G652" i="4"/>
  <c r="H652" i="4"/>
  <c r="K652" i="4"/>
  <c r="L652" i="4" s="1"/>
  <c r="G653" i="4"/>
  <c r="H653" i="4"/>
  <c r="K653" i="4"/>
  <c r="L653" i="4" s="1"/>
  <c r="G654" i="4"/>
  <c r="H654" i="4"/>
  <c r="K654" i="4"/>
  <c r="L654" i="4" s="1"/>
  <c r="G655" i="4"/>
  <c r="H655" i="4" s="1"/>
  <c r="K655" i="4"/>
  <c r="L655" i="4" s="1"/>
  <c r="G656" i="4"/>
  <c r="H656" i="4" s="1"/>
  <c r="K656" i="4"/>
  <c r="L656" i="4" s="1"/>
  <c r="G657" i="4"/>
  <c r="H657" i="4"/>
  <c r="K657" i="4"/>
  <c r="L657" i="4" s="1"/>
  <c r="G658" i="4"/>
  <c r="H658" i="4" s="1"/>
  <c r="K658" i="4"/>
  <c r="L658" i="4" s="1"/>
  <c r="G659" i="4"/>
  <c r="H659" i="4" s="1"/>
  <c r="K659" i="4"/>
  <c r="L659" i="4" s="1"/>
  <c r="G660" i="4"/>
  <c r="H660" i="4"/>
  <c r="K660" i="4"/>
  <c r="L660" i="4" s="1"/>
  <c r="G661" i="4"/>
  <c r="H661" i="4"/>
  <c r="K661" i="4"/>
  <c r="L661" i="4"/>
  <c r="G662" i="4"/>
  <c r="H662" i="4" s="1"/>
  <c r="K662" i="4"/>
  <c r="L662" i="4" s="1"/>
  <c r="G663" i="4"/>
  <c r="H663" i="4" s="1"/>
  <c r="K663" i="4"/>
  <c r="L663" i="4" s="1"/>
  <c r="G664" i="4"/>
  <c r="H664" i="4" s="1"/>
  <c r="K664" i="4"/>
  <c r="L664" i="4" s="1"/>
  <c r="G665" i="4"/>
  <c r="H665" i="4" s="1"/>
  <c r="K665" i="4"/>
  <c r="L665" i="4" s="1"/>
  <c r="G666" i="4"/>
  <c r="H666" i="4" s="1"/>
  <c r="K666" i="4"/>
  <c r="L666" i="4" s="1"/>
  <c r="G667" i="4"/>
  <c r="H667" i="4" s="1"/>
  <c r="K667" i="4"/>
  <c r="L667" i="4"/>
  <c r="G668" i="4"/>
  <c r="H668" i="4" s="1"/>
  <c r="K668" i="4"/>
  <c r="L668" i="4" s="1"/>
  <c r="G669" i="4"/>
  <c r="H669" i="4" s="1"/>
  <c r="K669" i="4"/>
  <c r="L669" i="4" s="1"/>
  <c r="G670" i="4"/>
  <c r="H670" i="4"/>
  <c r="K670" i="4"/>
  <c r="L670" i="4" s="1"/>
  <c r="G671" i="4"/>
  <c r="H671" i="4" s="1"/>
  <c r="K671" i="4"/>
  <c r="L671" i="4" s="1"/>
  <c r="G672" i="4"/>
  <c r="H672" i="4" s="1"/>
  <c r="K672" i="4"/>
  <c r="L672" i="4"/>
  <c r="G673" i="4"/>
  <c r="H673" i="4"/>
  <c r="K673" i="4"/>
  <c r="L673" i="4"/>
  <c r="G674" i="4"/>
  <c r="H674" i="4" s="1"/>
  <c r="K674" i="4"/>
  <c r="L674" i="4" s="1"/>
  <c r="G675" i="4"/>
  <c r="H675" i="4"/>
  <c r="K675" i="4"/>
  <c r="L675" i="4" s="1"/>
  <c r="G676" i="4"/>
  <c r="H676" i="4"/>
  <c r="K676" i="4"/>
  <c r="L676" i="4" s="1"/>
  <c r="G677" i="4"/>
  <c r="H677" i="4"/>
  <c r="K677" i="4"/>
  <c r="L677" i="4" s="1"/>
  <c r="G678" i="4"/>
  <c r="H678" i="4" s="1"/>
  <c r="G679" i="4"/>
  <c r="H679" i="4" s="1"/>
  <c r="K679" i="4"/>
  <c r="L679" i="4"/>
  <c r="G682" i="4"/>
  <c r="H682" i="4"/>
  <c r="K682" i="4"/>
  <c r="L682" i="4"/>
  <c r="G683" i="4"/>
  <c r="H683" i="4" s="1"/>
  <c r="K683" i="4"/>
  <c r="L683" i="4"/>
  <c r="G684" i="4"/>
  <c r="H684" i="4" s="1"/>
  <c r="K684" i="4"/>
  <c r="L684" i="4" s="1"/>
  <c r="G685" i="4"/>
  <c r="H685" i="4" s="1"/>
  <c r="K685" i="4"/>
  <c r="L685" i="4" s="1"/>
  <c r="G686" i="4"/>
  <c r="H686" i="4" s="1"/>
  <c r="K686" i="4"/>
  <c r="L686" i="4"/>
  <c r="G687" i="4"/>
  <c r="H687" i="4"/>
  <c r="K687" i="4"/>
  <c r="L687" i="4"/>
  <c r="G688" i="4"/>
  <c r="H688" i="4" s="1"/>
  <c r="K688" i="4"/>
  <c r="L688" i="4" s="1"/>
  <c r="G689" i="4"/>
  <c r="H689" i="4" s="1"/>
  <c r="K689" i="4"/>
  <c r="L689" i="4" s="1"/>
  <c r="G690" i="4"/>
  <c r="H690" i="4"/>
  <c r="K690" i="4"/>
  <c r="L690" i="4" s="1"/>
  <c r="G691" i="4"/>
  <c r="H691" i="4" s="1"/>
  <c r="K691" i="4"/>
  <c r="L691" i="4" s="1"/>
  <c r="G692" i="4"/>
  <c r="H692" i="4" s="1"/>
  <c r="K692" i="4"/>
  <c r="L692" i="4" s="1"/>
  <c r="G693" i="4"/>
  <c r="H693" i="4" s="1"/>
  <c r="K693" i="4"/>
  <c r="L693" i="4" s="1"/>
  <c r="G694" i="4"/>
  <c r="H694" i="4" s="1"/>
  <c r="K694" i="4"/>
  <c r="L694" i="4" s="1"/>
  <c r="G695" i="4"/>
  <c r="H695" i="4" s="1"/>
  <c r="K695" i="4"/>
  <c r="L695" i="4" s="1"/>
  <c r="G696" i="4"/>
  <c r="H696" i="4"/>
  <c r="K696" i="4"/>
  <c r="L696" i="4"/>
  <c r="G697" i="4"/>
  <c r="H697" i="4" s="1"/>
  <c r="K697" i="4"/>
  <c r="L697" i="4" s="1"/>
  <c r="G698" i="4"/>
  <c r="H698" i="4" s="1"/>
  <c r="K698" i="4"/>
  <c r="L698" i="4" s="1"/>
  <c r="G699" i="4"/>
  <c r="H699" i="4" s="1"/>
  <c r="K699" i="4"/>
  <c r="L699" i="4" s="1"/>
  <c r="G700" i="4"/>
  <c r="H700" i="4" s="1"/>
  <c r="K700" i="4"/>
  <c r="L700" i="4" s="1"/>
  <c r="G701" i="4"/>
  <c r="H701" i="4" s="1"/>
  <c r="K701" i="4"/>
  <c r="L701" i="4"/>
  <c r="G702" i="4"/>
  <c r="H702" i="4" s="1"/>
  <c r="K702" i="4"/>
  <c r="L702" i="4" s="1"/>
  <c r="G703" i="4"/>
  <c r="H703" i="4"/>
  <c r="K703" i="4"/>
  <c r="L703" i="4" s="1"/>
  <c r="G704" i="4"/>
  <c r="H704" i="4" s="1"/>
  <c r="K704" i="4"/>
  <c r="L704" i="4"/>
  <c r="G705" i="4"/>
  <c r="H705" i="4" s="1"/>
  <c r="K705" i="4"/>
  <c r="L705" i="4"/>
  <c r="G706" i="4"/>
  <c r="H706" i="4" s="1"/>
  <c r="K706" i="4"/>
  <c r="L706" i="4" s="1"/>
  <c r="G707" i="4"/>
  <c r="H707" i="4" s="1"/>
  <c r="K707" i="4"/>
  <c r="L707" i="4" s="1"/>
  <c r="G708" i="4"/>
  <c r="H708" i="4" s="1"/>
  <c r="K708" i="4"/>
  <c r="L708" i="4"/>
  <c r="G709" i="4"/>
  <c r="H709" i="4"/>
  <c r="K709" i="4"/>
  <c r="L709" i="4" s="1"/>
  <c r="G710" i="4"/>
  <c r="H710" i="4" s="1"/>
  <c r="K710" i="4"/>
  <c r="L710" i="4" s="1"/>
  <c r="G711" i="4"/>
  <c r="H711" i="4"/>
  <c r="K711" i="4"/>
  <c r="L711" i="4" s="1"/>
  <c r="G712" i="4"/>
  <c r="H712" i="4" s="1"/>
  <c r="K712" i="4"/>
  <c r="L712" i="4" s="1"/>
  <c r="G713" i="4"/>
  <c r="H713" i="4" s="1"/>
  <c r="K713" i="4"/>
  <c r="L713" i="4" s="1"/>
  <c r="G714" i="4"/>
  <c r="H714" i="4" s="1"/>
  <c r="K714" i="4"/>
  <c r="L714" i="4" s="1"/>
  <c r="G715" i="4"/>
  <c r="H715" i="4" s="1"/>
  <c r="K715" i="4"/>
  <c r="L715" i="4" s="1"/>
  <c r="G716" i="4"/>
  <c r="H716" i="4" s="1"/>
  <c r="K716" i="4"/>
  <c r="L716" i="4"/>
  <c r="G717" i="4"/>
  <c r="H717" i="4"/>
  <c r="K717" i="4"/>
  <c r="L717" i="4"/>
  <c r="G718" i="4"/>
  <c r="H718" i="4" s="1"/>
  <c r="K718" i="4"/>
  <c r="L718" i="4" s="1"/>
  <c r="G719" i="4"/>
  <c r="H719" i="4" s="1"/>
  <c r="K719" i="4"/>
  <c r="L719" i="4" s="1"/>
  <c r="G720" i="4"/>
  <c r="H720" i="4" s="1"/>
  <c r="K720" i="4"/>
  <c r="L720" i="4" s="1"/>
  <c r="G723" i="4"/>
  <c r="H723" i="4" s="1"/>
  <c r="K723" i="4"/>
  <c r="L723" i="4" s="1"/>
  <c r="G724" i="4"/>
  <c r="H724" i="4" s="1"/>
  <c r="K724" i="4"/>
  <c r="L724" i="4" s="1"/>
  <c r="G725" i="4"/>
  <c r="H725" i="4" s="1"/>
  <c r="K725" i="4"/>
  <c r="L725" i="4" s="1"/>
  <c r="G726" i="4"/>
  <c r="H726" i="4" s="1"/>
  <c r="K726" i="4"/>
  <c r="L726" i="4" s="1"/>
  <c r="G727" i="4"/>
  <c r="H727" i="4" s="1"/>
  <c r="K727" i="4"/>
  <c r="L727" i="4"/>
  <c r="G728" i="4"/>
  <c r="H728" i="4"/>
  <c r="K728" i="4"/>
  <c r="L728" i="4"/>
  <c r="G729" i="4"/>
  <c r="H729" i="4" s="1"/>
  <c r="K729" i="4"/>
  <c r="L729" i="4" s="1"/>
  <c r="G730" i="4"/>
  <c r="H730" i="4" s="1"/>
  <c r="K730" i="4"/>
  <c r="L730" i="4"/>
  <c r="G731" i="4"/>
  <c r="H731" i="4" s="1"/>
  <c r="K731" i="4"/>
  <c r="L731" i="4"/>
  <c r="G732" i="4"/>
  <c r="H732" i="4" s="1"/>
  <c r="K732" i="4"/>
  <c r="L732" i="4" s="1"/>
  <c r="G733" i="4"/>
  <c r="H733" i="4"/>
  <c r="K733" i="4"/>
  <c r="L733" i="4" s="1"/>
  <c r="G734" i="4"/>
  <c r="H734" i="4"/>
  <c r="K734" i="4"/>
  <c r="L734" i="4"/>
  <c r="G735" i="4"/>
  <c r="H735" i="4" s="1"/>
  <c r="K735" i="4"/>
  <c r="L735" i="4" s="1"/>
  <c r="G736" i="4"/>
  <c r="H736" i="4" s="1"/>
  <c r="K736" i="4"/>
  <c r="L736" i="4" s="1"/>
  <c r="G737" i="4"/>
  <c r="H737" i="4" s="1"/>
  <c r="K737" i="4"/>
  <c r="L737" i="4" s="1"/>
  <c r="G738" i="4"/>
  <c r="H738" i="4" s="1"/>
  <c r="K738" i="4"/>
  <c r="L738" i="4" s="1"/>
  <c r="G739" i="4"/>
  <c r="H739" i="4" s="1"/>
  <c r="K739" i="4"/>
  <c r="L739" i="4" s="1"/>
  <c r="G740" i="4"/>
  <c r="H740" i="4" s="1"/>
  <c r="K740" i="4"/>
  <c r="L740" i="4"/>
  <c r="G741" i="4"/>
  <c r="H741" i="4" s="1"/>
  <c r="K741" i="4"/>
  <c r="L741" i="4" s="1"/>
  <c r="G742" i="4"/>
  <c r="H742" i="4"/>
  <c r="K742" i="4"/>
  <c r="L742" i="4" s="1"/>
  <c r="G743" i="4"/>
  <c r="H743" i="4" s="1"/>
  <c r="K743" i="4"/>
  <c r="L743" i="4" s="1"/>
  <c r="G744" i="4"/>
  <c r="H744" i="4" s="1"/>
  <c r="K744" i="4"/>
  <c r="L744" i="4" s="1"/>
  <c r="G745" i="4"/>
  <c r="H745" i="4" s="1"/>
  <c r="K745" i="4"/>
  <c r="L745" i="4" s="1"/>
  <c r="G746" i="4"/>
  <c r="H746" i="4" s="1"/>
  <c r="K746" i="4"/>
  <c r="L746" i="4" s="1"/>
  <c r="G747" i="4"/>
  <c r="H747" i="4" s="1"/>
  <c r="K747" i="4"/>
  <c r="L747" i="4" s="1"/>
  <c r="G748" i="4"/>
  <c r="H748" i="4" s="1"/>
  <c r="K748" i="4"/>
  <c r="L748" i="4"/>
  <c r="G749" i="4"/>
  <c r="H749" i="4"/>
  <c r="K749" i="4"/>
  <c r="L749" i="4"/>
  <c r="G750" i="4"/>
  <c r="H750" i="4" s="1"/>
  <c r="K750" i="4"/>
  <c r="L750" i="4" s="1"/>
  <c r="G751" i="4"/>
  <c r="H751" i="4" s="1"/>
  <c r="K751" i="4"/>
  <c r="L751" i="4"/>
  <c r="G752" i="4"/>
  <c r="H752" i="4" s="1"/>
  <c r="K752" i="4"/>
  <c r="L752" i="4" s="1"/>
  <c r="G753" i="4"/>
  <c r="H753" i="4" s="1"/>
  <c r="K753" i="4"/>
  <c r="L753" i="4" s="1"/>
  <c r="G754" i="4"/>
  <c r="H754" i="4" s="1"/>
  <c r="K754" i="4"/>
  <c r="L754" i="4"/>
  <c r="G755" i="4"/>
  <c r="H755" i="4"/>
  <c r="K755" i="4"/>
  <c r="L755" i="4"/>
  <c r="G756" i="4"/>
  <c r="H756" i="4" s="1"/>
  <c r="K756" i="4"/>
  <c r="L756" i="4" s="1"/>
  <c r="G757" i="4"/>
  <c r="H757" i="4" s="1"/>
  <c r="K757" i="4"/>
  <c r="L757" i="4" s="1"/>
  <c r="G758" i="4"/>
  <c r="H758" i="4" s="1"/>
  <c r="K758" i="4"/>
  <c r="L758" i="4" s="1"/>
  <c r="G759" i="4"/>
  <c r="H759" i="4" s="1"/>
  <c r="K759" i="4"/>
  <c r="L759" i="4" s="1"/>
  <c r="G760" i="4"/>
  <c r="H760" i="4" s="1"/>
  <c r="K760" i="4"/>
  <c r="L760" i="4" s="1"/>
  <c r="G761" i="4"/>
  <c r="H761" i="4" s="1"/>
  <c r="K761" i="4"/>
  <c r="L761" i="4" s="1"/>
  <c r="G762" i="4"/>
  <c r="H762" i="4" s="1"/>
  <c r="G763" i="4"/>
  <c r="H763" i="4" s="1"/>
  <c r="K763" i="4"/>
  <c r="L763" i="4" s="1"/>
  <c r="G765" i="4"/>
  <c r="H765" i="4" s="1"/>
  <c r="K765" i="4"/>
  <c r="L765" i="4" s="1"/>
  <c r="G766" i="4"/>
  <c r="H766" i="4"/>
  <c r="K766" i="4"/>
  <c r="L766" i="4" s="1"/>
  <c r="G767" i="4"/>
  <c r="H767" i="4" s="1"/>
  <c r="K767" i="4"/>
  <c r="L767" i="4" s="1"/>
  <c r="G768" i="4"/>
  <c r="H768" i="4" s="1"/>
  <c r="K768" i="4"/>
  <c r="L768" i="4" s="1"/>
  <c r="G770" i="4"/>
  <c r="H770" i="4"/>
  <c r="K770" i="4"/>
  <c r="L770" i="4" s="1"/>
  <c r="G771" i="4"/>
  <c r="H771" i="4" s="1"/>
  <c r="K771" i="4"/>
  <c r="L771" i="4"/>
  <c r="G773" i="4"/>
  <c r="H773" i="4" s="1"/>
  <c r="K773" i="4"/>
  <c r="L773" i="4" s="1"/>
  <c r="G774" i="4"/>
  <c r="H774" i="4"/>
  <c r="K774" i="4"/>
  <c r="L774" i="4" s="1"/>
  <c r="G775" i="4"/>
  <c r="H775" i="4" s="1"/>
  <c r="K775" i="4"/>
  <c r="L775" i="4" s="1"/>
  <c r="G776" i="4"/>
  <c r="H776" i="4" s="1"/>
  <c r="K776" i="4"/>
  <c r="L776" i="4" s="1"/>
  <c r="G777" i="4"/>
  <c r="H777" i="4"/>
  <c r="K777" i="4"/>
  <c r="L777" i="4" s="1"/>
  <c r="G778" i="4"/>
  <c r="H778" i="4" s="1"/>
  <c r="K778" i="4"/>
  <c r="L778" i="4" s="1"/>
  <c r="G779" i="4"/>
  <c r="H779" i="4"/>
  <c r="K779" i="4"/>
  <c r="L779" i="4" s="1"/>
  <c r="G781" i="4"/>
  <c r="H781" i="4" s="1"/>
  <c r="K781" i="4"/>
  <c r="L781" i="4"/>
  <c r="G782" i="4"/>
  <c r="H782" i="4" s="1"/>
  <c r="K782" i="4"/>
  <c r="L782" i="4"/>
  <c r="G783" i="4"/>
  <c r="H783" i="4" s="1"/>
  <c r="K783" i="4"/>
  <c r="L783" i="4" s="1"/>
  <c r="G785" i="4"/>
  <c r="H785" i="4" s="1"/>
  <c r="K785" i="4"/>
  <c r="L785" i="4" s="1"/>
  <c r="G786" i="4"/>
  <c r="H786" i="4" s="1"/>
  <c r="K786" i="4"/>
  <c r="L786" i="4"/>
  <c r="G787" i="4"/>
  <c r="H787" i="4" s="1"/>
  <c r="K787" i="4"/>
  <c r="L787" i="4" s="1"/>
  <c r="G788" i="4"/>
  <c r="H788" i="4" s="1"/>
  <c r="K788" i="4"/>
  <c r="L788" i="4" s="1"/>
  <c r="G789" i="4"/>
  <c r="H789" i="4" s="1"/>
  <c r="G790" i="4"/>
  <c r="H790" i="4"/>
  <c r="K790" i="4"/>
  <c r="L790" i="4"/>
  <c r="G792" i="4"/>
  <c r="H792" i="4" s="1"/>
  <c r="K792" i="4"/>
  <c r="L792" i="4"/>
  <c r="G793" i="4"/>
  <c r="H793" i="4" s="1"/>
  <c r="K793" i="4"/>
  <c r="L793" i="4" s="1"/>
  <c r="G794" i="4"/>
  <c r="H794" i="4" s="1"/>
  <c r="K794" i="4"/>
  <c r="L794" i="4" s="1"/>
  <c r="G796" i="4"/>
  <c r="H796" i="4" s="1"/>
  <c r="K796" i="4"/>
  <c r="L796" i="4" s="1"/>
  <c r="G797" i="4"/>
  <c r="H797" i="4" s="1"/>
  <c r="K797" i="4"/>
  <c r="L797" i="4" s="1"/>
  <c r="G798" i="4"/>
  <c r="H798" i="4" s="1"/>
  <c r="K798" i="4"/>
  <c r="L798" i="4"/>
  <c r="G799" i="4"/>
  <c r="H799" i="4" s="1"/>
  <c r="K799" i="4"/>
  <c r="L799" i="4"/>
  <c r="G800" i="4"/>
  <c r="H800" i="4"/>
  <c r="K800" i="4"/>
  <c r="L800" i="4" s="1"/>
  <c r="G801" i="4"/>
  <c r="H801" i="4" s="1"/>
  <c r="K801" i="4"/>
  <c r="L801" i="4" s="1"/>
  <c r="G803" i="4"/>
  <c r="H803" i="4" s="1"/>
  <c r="K803" i="4"/>
  <c r="L803" i="4" s="1"/>
  <c r="G804" i="4"/>
  <c r="H804" i="4" s="1"/>
  <c r="K804" i="4"/>
  <c r="L804" i="4" s="1"/>
  <c r="G805" i="4"/>
  <c r="H805" i="4" s="1"/>
  <c r="K805" i="4"/>
  <c r="L805" i="4"/>
  <c r="G806" i="4"/>
  <c r="H806" i="4" s="1"/>
  <c r="K806" i="4"/>
  <c r="L806" i="4"/>
  <c r="G807" i="4"/>
  <c r="H807" i="4"/>
  <c r="K807" i="4"/>
  <c r="L807" i="4" s="1"/>
  <c r="G808" i="4"/>
  <c r="H808" i="4" s="1"/>
  <c r="K808" i="4"/>
  <c r="L808" i="4"/>
  <c r="G809" i="4"/>
  <c r="H809" i="4" s="1"/>
  <c r="K809" i="4"/>
  <c r="L809" i="4" s="1"/>
  <c r="G810" i="4"/>
  <c r="H810" i="4" s="1"/>
  <c r="K810" i="4"/>
  <c r="L810" i="4" s="1"/>
  <c r="G811" i="4"/>
  <c r="H811" i="4" s="1"/>
  <c r="K811" i="4"/>
  <c r="L811" i="4" s="1"/>
  <c r="G812" i="4"/>
  <c r="H812" i="4" s="1"/>
  <c r="K812" i="4"/>
  <c r="L812" i="4" s="1"/>
  <c r="G813" i="4"/>
  <c r="H813" i="4"/>
  <c r="K813" i="4"/>
  <c r="L813" i="4" s="1"/>
  <c r="G814" i="4"/>
  <c r="H814" i="4" s="1"/>
  <c r="K814" i="4"/>
  <c r="L814" i="4"/>
  <c r="G815" i="4"/>
  <c r="H815" i="4" s="1"/>
  <c r="K815" i="4"/>
  <c r="L815" i="4"/>
  <c r="G816" i="4"/>
  <c r="H816" i="4" s="1"/>
  <c r="K816" i="4"/>
  <c r="L816" i="4" s="1"/>
  <c r="G817" i="4"/>
  <c r="H817" i="4"/>
  <c r="K817" i="4"/>
  <c r="L817" i="4" s="1"/>
  <c r="G818" i="4"/>
  <c r="H818" i="4" s="1"/>
  <c r="K818" i="4"/>
  <c r="L818" i="4" s="1"/>
  <c r="G819" i="4"/>
  <c r="H819" i="4" s="1"/>
  <c r="K819" i="4"/>
  <c r="L819" i="4" s="1"/>
  <c r="G820" i="4"/>
  <c r="H820" i="4" s="1"/>
  <c r="K820" i="4"/>
  <c r="L820" i="4" s="1"/>
  <c r="G821" i="4"/>
  <c r="H821" i="4" s="1"/>
  <c r="G822" i="4"/>
  <c r="H822" i="4" s="1"/>
  <c r="K822" i="4"/>
  <c r="L822" i="4" s="1"/>
  <c r="G823" i="4"/>
  <c r="H823" i="4" s="1"/>
  <c r="K823" i="4"/>
  <c r="L823" i="4" s="1"/>
  <c r="G825" i="4"/>
  <c r="H825" i="4" s="1"/>
  <c r="K825" i="4"/>
  <c r="L825" i="4" s="1"/>
  <c r="G826" i="4"/>
  <c r="H826" i="4" s="1"/>
  <c r="K826" i="4"/>
  <c r="L826" i="4" s="1"/>
  <c r="G827" i="4"/>
  <c r="H827" i="4" s="1"/>
  <c r="K827" i="4"/>
  <c r="L827" i="4" s="1"/>
  <c r="G828" i="4"/>
  <c r="H828" i="4"/>
  <c r="K828" i="4"/>
  <c r="L828" i="4"/>
  <c r="G829" i="4"/>
  <c r="H829" i="4"/>
  <c r="K829" i="4"/>
  <c r="L829" i="4"/>
  <c r="G830" i="4"/>
  <c r="H830" i="4" s="1"/>
  <c r="K830" i="4"/>
  <c r="L830" i="4"/>
  <c r="G831" i="4"/>
  <c r="H831" i="4" s="1"/>
  <c r="K831" i="4"/>
  <c r="L831" i="4" s="1"/>
  <c r="G832" i="4"/>
  <c r="H832" i="4"/>
  <c r="K832" i="4"/>
  <c r="L832" i="4" s="1"/>
  <c r="G833" i="4"/>
  <c r="H833" i="4" s="1"/>
  <c r="K833" i="4"/>
  <c r="L833" i="4" s="1"/>
  <c r="G834" i="4"/>
  <c r="H834" i="4" s="1"/>
  <c r="K834" i="4"/>
  <c r="L834" i="4"/>
  <c r="G835" i="4"/>
  <c r="H835" i="4" s="1"/>
  <c r="K835" i="4"/>
  <c r="L835" i="4" s="1"/>
  <c r="G836" i="4"/>
  <c r="H836" i="4" s="1"/>
  <c r="K836" i="4"/>
  <c r="L836" i="4" s="1"/>
  <c r="G837" i="4"/>
  <c r="H837" i="4" s="1"/>
  <c r="K837" i="4"/>
  <c r="L837" i="4" s="1"/>
  <c r="G838" i="4"/>
  <c r="H838" i="4"/>
  <c r="K838" i="4"/>
  <c r="L838" i="4" s="1"/>
  <c r="G839" i="4"/>
  <c r="H839" i="4" s="1"/>
  <c r="K839" i="4"/>
  <c r="L839" i="4" s="1"/>
  <c r="G840" i="4"/>
  <c r="H840" i="4"/>
  <c r="K840" i="4"/>
  <c r="L840" i="4"/>
  <c r="G841" i="4"/>
  <c r="H841" i="4" s="1"/>
  <c r="K841" i="4"/>
  <c r="L841" i="4" s="1"/>
  <c r="G842" i="4"/>
  <c r="H842" i="4" s="1"/>
  <c r="K842" i="4"/>
  <c r="L842" i="4" s="1"/>
  <c r="G843" i="4"/>
  <c r="H843" i="4" s="1"/>
  <c r="K843" i="4"/>
  <c r="L843" i="4" s="1"/>
  <c r="D855" i="4"/>
  <c r="E855" i="4" s="1"/>
  <c r="F855" i="4" s="1"/>
  <c r="J855" i="4"/>
  <c r="K855" i="4"/>
  <c r="L855" i="4" s="1"/>
  <c r="D856" i="4"/>
  <c r="E856" i="4" s="1"/>
  <c r="J856" i="4"/>
  <c r="K856" i="4" s="1"/>
  <c r="L856" i="4" s="1"/>
  <c r="D859" i="4"/>
  <c r="E859" i="4" s="1"/>
  <c r="J859" i="4"/>
  <c r="K859" i="4" s="1"/>
  <c r="L859" i="4" s="1"/>
  <c r="D860" i="4"/>
  <c r="E860" i="4" s="1"/>
  <c r="J860" i="4"/>
  <c r="K860" i="4" s="1"/>
  <c r="D862" i="4"/>
  <c r="E862" i="4" s="1"/>
  <c r="J862" i="4"/>
  <c r="K862" i="4" s="1"/>
  <c r="L862" i="4" s="1"/>
  <c r="D864" i="4"/>
  <c r="E864" i="4"/>
  <c r="F864" i="4" s="1"/>
  <c r="G864" i="4" s="1"/>
  <c r="J864" i="4"/>
  <c r="K864" i="4" s="1"/>
  <c r="L864" i="4" s="1"/>
  <c r="D866" i="4"/>
  <c r="E866" i="4" s="1"/>
  <c r="J866" i="4"/>
  <c r="K866" i="4" s="1"/>
  <c r="L866" i="4" s="1"/>
  <c r="D872" i="4"/>
  <c r="E872" i="4" s="1"/>
  <c r="J872" i="4"/>
  <c r="K872" i="4" s="1"/>
  <c r="L872" i="4" s="1"/>
  <c r="D873" i="4"/>
  <c r="E873" i="4" s="1"/>
  <c r="F873" i="4" s="1"/>
  <c r="G873" i="4" s="1"/>
  <c r="H873" i="4" s="1"/>
  <c r="J873" i="4"/>
  <c r="K873" i="4" s="1"/>
  <c r="L873" i="4" s="1"/>
  <c r="D874" i="4"/>
  <c r="E874" i="4" s="1"/>
  <c r="J874" i="4"/>
  <c r="K874" i="4" s="1"/>
  <c r="L874" i="4" s="1"/>
  <c r="E875" i="4"/>
  <c r="K875" i="4"/>
  <c r="D881" i="4"/>
  <c r="E881" i="4" s="1"/>
  <c r="F881" i="4" s="1"/>
  <c r="G881" i="4" s="1"/>
  <c r="H881" i="4" s="1"/>
  <c r="K881" i="4"/>
  <c r="L881" i="4"/>
  <c r="D882" i="4"/>
  <c r="E882" i="4" s="1"/>
  <c r="K882" i="4"/>
  <c r="L882" i="4" s="1"/>
  <c r="D883" i="4"/>
  <c r="E883" i="4" s="1"/>
  <c r="F883" i="4"/>
  <c r="G883" i="4" s="1"/>
  <c r="H883" i="4" s="1"/>
  <c r="J883" i="4"/>
  <c r="K883" i="4" s="1"/>
  <c r="L883" i="4" s="1"/>
  <c r="K884" i="4"/>
  <c r="D885" i="4"/>
  <c r="E885" i="4" s="1"/>
  <c r="J885" i="4"/>
  <c r="K885" i="4" s="1"/>
  <c r="L885" i="4" s="1"/>
  <c r="D889" i="4"/>
  <c r="E889" i="4" s="1"/>
  <c r="J889" i="4"/>
  <c r="K889" i="4" s="1"/>
  <c r="L889" i="4" s="1"/>
  <c r="D890" i="4"/>
  <c r="E890" i="4" s="1"/>
  <c r="J890" i="4"/>
  <c r="K890" i="4" s="1"/>
  <c r="L890" i="4" s="1"/>
  <c r="D891" i="4"/>
  <c r="E891" i="4" s="1"/>
  <c r="J891" i="4"/>
  <c r="K891" i="4" s="1"/>
  <c r="L891" i="4" s="1"/>
  <c r="D895" i="4"/>
  <c r="E895" i="4"/>
  <c r="F895" i="4" s="1"/>
  <c r="J895" i="4"/>
  <c r="K895" i="4" s="1"/>
  <c r="L895" i="4" s="1"/>
  <c r="D896" i="4"/>
  <c r="E896" i="4" s="1"/>
  <c r="J896" i="4"/>
  <c r="K896" i="4" s="1"/>
  <c r="L896" i="4" s="1"/>
  <c r="D898" i="4"/>
  <c r="E898" i="4" s="1"/>
  <c r="F898" i="4" s="1"/>
  <c r="G898" i="4" s="1"/>
  <c r="H898" i="4" s="1"/>
  <c r="J898" i="4"/>
  <c r="K898" i="4" s="1"/>
  <c r="D904" i="4"/>
  <c r="E904" i="4" s="1"/>
  <c r="F904" i="4" s="1"/>
  <c r="G904" i="4" s="1"/>
  <c r="H904" i="4" s="1"/>
  <c r="J904" i="4"/>
  <c r="K904" i="4" s="1"/>
  <c r="L904" i="4" s="1"/>
  <c r="D906" i="4"/>
  <c r="E906" i="4"/>
  <c r="J906" i="4"/>
  <c r="K906" i="4" s="1"/>
  <c r="L906" i="4" s="1"/>
  <c r="D908" i="4"/>
  <c r="E908" i="4" s="1"/>
  <c r="J908" i="4"/>
  <c r="K908" i="4"/>
  <c r="L908" i="4" s="1"/>
  <c r="D916" i="4"/>
  <c r="E916" i="4" s="1"/>
  <c r="K916" i="4"/>
  <c r="L916" i="4" s="1"/>
  <c r="D917" i="4"/>
  <c r="E917" i="4" s="1"/>
  <c r="J917" i="4"/>
  <c r="K917" i="4" s="1"/>
  <c r="L917" i="4" s="1"/>
  <c r="D920" i="4"/>
  <c r="E920" i="4"/>
  <c r="F920" i="4" s="1"/>
  <c r="J920" i="4"/>
  <c r="K920" i="4" s="1"/>
  <c r="L920" i="4" s="1"/>
  <c r="D921" i="4"/>
  <c r="E921" i="4" s="1"/>
  <c r="F921" i="4" s="1"/>
  <c r="J921" i="4"/>
  <c r="K921" i="4"/>
  <c r="L921" i="4" s="1"/>
  <c r="D924" i="4"/>
  <c r="E924" i="4" s="1"/>
  <c r="G924" i="4" s="1"/>
  <c r="H924" i="4" s="1"/>
  <c r="K924" i="4"/>
  <c r="D927" i="4"/>
  <c r="E927" i="4" s="1"/>
  <c r="J927" i="4"/>
  <c r="K927" i="4" s="1"/>
  <c r="L927" i="4" s="1"/>
  <c r="D928" i="4"/>
  <c r="E928" i="4" s="1"/>
  <c r="F928" i="4" s="1"/>
  <c r="J928" i="4"/>
  <c r="K928" i="4" s="1"/>
  <c r="L928" i="4" s="1"/>
  <c r="D929" i="4"/>
  <c r="E929" i="4" s="1"/>
  <c r="F929" i="4" s="1"/>
  <c r="J929" i="4"/>
  <c r="K929" i="4" s="1"/>
  <c r="L929" i="4" s="1"/>
  <c r="D930" i="4"/>
  <c r="E930" i="4" s="1"/>
  <c r="F930" i="4" s="1"/>
  <c r="K930" i="4"/>
  <c r="L930" i="4" s="1"/>
  <c r="D933" i="4"/>
  <c r="E933" i="4" s="1"/>
  <c r="K933" i="4"/>
  <c r="L933" i="4" s="1"/>
  <c r="D936" i="4"/>
  <c r="E936" i="4" s="1"/>
  <c r="G936" i="4" s="1"/>
  <c r="H936" i="4" s="1"/>
  <c r="J936" i="4"/>
  <c r="K936" i="4" s="1"/>
  <c r="L936" i="4" s="1"/>
  <c r="F939" i="4"/>
  <c r="G939" i="4" s="1"/>
  <c r="H939" i="4"/>
  <c r="D940" i="4"/>
  <c r="E940" i="4"/>
  <c r="F940" i="4" s="1"/>
  <c r="J940" i="4"/>
  <c r="K940" i="4"/>
  <c r="L940" i="4" s="1"/>
  <c r="D941" i="4"/>
  <c r="E941" i="4" s="1"/>
  <c r="J941" i="4"/>
  <c r="K941" i="4" s="1"/>
  <c r="L941" i="4" s="1"/>
  <c r="D944" i="4"/>
  <c r="E944" i="4" s="1"/>
  <c r="F944" i="4" s="1"/>
  <c r="J944" i="4"/>
  <c r="K944" i="4" s="1"/>
  <c r="L944" i="4" s="1"/>
  <c r="D946" i="4"/>
  <c r="K946" i="4"/>
  <c r="L946" i="4"/>
  <c r="D950" i="4"/>
  <c r="E950" i="4" s="1"/>
  <c r="F950" i="4" s="1"/>
  <c r="J950" i="4"/>
  <c r="K950" i="4"/>
  <c r="L950" i="4" s="1"/>
  <c r="D951" i="4"/>
  <c r="E951" i="4" s="1"/>
  <c r="F951" i="4" s="1"/>
  <c r="K951" i="4"/>
  <c r="L951" i="4" s="1"/>
  <c r="D958" i="4"/>
  <c r="E958" i="4"/>
  <c r="K958" i="4"/>
  <c r="L958" i="4" s="1"/>
  <c r="D959" i="4"/>
  <c r="E959" i="4"/>
  <c r="F959" i="4" s="1"/>
  <c r="K959" i="4"/>
  <c r="L959" i="4"/>
  <c r="D964" i="4"/>
  <c r="E964" i="4" s="1"/>
  <c r="J964" i="4"/>
  <c r="K964" i="4" s="1"/>
  <c r="L964" i="4" s="1"/>
  <c r="D965" i="4"/>
  <c r="E965" i="4" s="1"/>
  <c r="F965" i="4" s="1"/>
  <c r="J965" i="4"/>
  <c r="K965" i="4" s="1"/>
  <c r="L965" i="4" s="1"/>
  <c r="D967" i="4"/>
  <c r="E967" i="4"/>
  <c r="J967" i="4"/>
  <c r="K967" i="4"/>
  <c r="L967" i="4" s="1"/>
  <c r="D969" i="4"/>
  <c r="E969" i="4" s="1"/>
  <c r="F969" i="4"/>
  <c r="J969" i="4"/>
  <c r="K969" i="4" s="1"/>
  <c r="L969" i="4" s="1"/>
  <c r="D980" i="4"/>
  <c r="E980" i="4" s="1"/>
  <c r="F980" i="4" s="1"/>
  <c r="J980" i="4"/>
  <c r="K980" i="4" s="1"/>
  <c r="L980" i="4" s="1"/>
  <c r="D985" i="4"/>
  <c r="E985" i="4" s="1"/>
  <c r="G985" i="4" s="1"/>
  <c r="H985" i="4" s="1"/>
  <c r="J985" i="4"/>
  <c r="K985" i="4" s="1"/>
  <c r="D986" i="4"/>
  <c r="E986" i="4" s="1"/>
  <c r="G986" i="4" s="1"/>
  <c r="H986" i="4" s="1"/>
  <c r="J986" i="4"/>
  <c r="K986" i="4" s="1"/>
  <c r="D987" i="4"/>
  <c r="E987" i="4"/>
  <c r="G987" i="4" s="1"/>
  <c r="H987" i="4" s="1"/>
  <c r="J987" i="4"/>
  <c r="K987" i="4" s="1"/>
  <c r="D988" i="4"/>
  <c r="E988" i="4" s="1"/>
  <c r="G988" i="4" s="1"/>
  <c r="H988" i="4" s="1"/>
  <c r="J988" i="4"/>
  <c r="K988" i="4" s="1"/>
  <c r="D989" i="4"/>
  <c r="E989" i="4" s="1"/>
  <c r="G989" i="4" s="1"/>
  <c r="H989" i="4" s="1"/>
  <c r="J989" i="4"/>
  <c r="K989" i="4" s="1"/>
  <c r="D990" i="4"/>
  <c r="E990" i="4" s="1"/>
  <c r="G990" i="4" s="1"/>
  <c r="H990" i="4" s="1"/>
  <c r="J990" i="4"/>
  <c r="K990" i="4" s="1"/>
  <c r="D991" i="4"/>
  <c r="E991" i="4" s="1"/>
  <c r="G991" i="4" s="1"/>
  <c r="H991" i="4" s="1"/>
  <c r="J991" i="4"/>
  <c r="K991" i="4" s="1"/>
  <c r="D992" i="4"/>
  <c r="E992" i="4" s="1"/>
  <c r="G992" i="4" s="1"/>
  <c r="H992" i="4" s="1"/>
  <c r="J992" i="4"/>
  <c r="K992" i="4" s="1"/>
  <c r="D993" i="4"/>
  <c r="E993" i="4" s="1"/>
  <c r="G993" i="4" s="1"/>
  <c r="H993" i="4" s="1"/>
  <c r="J993" i="4"/>
  <c r="K993" i="4" s="1"/>
  <c r="D994" i="4"/>
  <c r="E994" i="4" s="1"/>
  <c r="G994" i="4" s="1"/>
  <c r="H994" i="4" s="1"/>
  <c r="J994" i="4"/>
  <c r="K994" i="4"/>
  <c r="D995" i="4"/>
  <c r="E995" i="4"/>
  <c r="G995" i="4" s="1"/>
  <c r="H995" i="4" s="1"/>
  <c r="J995" i="4"/>
  <c r="K995" i="4" s="1"/>
  <c r="D1020" i="4"/>
  <c r="E1020" i="4"/>
  <c r="J1020" i="4"/>
  <c r="K1020" i="4" s="1"/>
  <c r="L1020" i="4" s="1"/>
  <c r="D1021" i="4"/>
  <c r="E1021" i="4" s="1"/>
  <c r="F1021" i="4" s="1"/>
  <c r="J1021" i="4"/>
  <c r="K1021" i="4" s="1"/>
  <c r="L1021" i="4" s="1"/>
  <c r="D1022" i="4"/>
  <c r="E1022" i="4" s="1"/>
  <c r="J1022" i="4"/>
  <c r="K1022" i="4"/>
  <c r="L1022" i="4" s="1"/>
  <c r="D1023" i="4"/>
  <c r="E1023" i="4" s="1"/>
  <c r="J1023" i="4"/>
  <c r="K1023" i="4" s="1"/>
  <c r="L1023" i="4" s="1"/>
  <c r="D1024" i="4"/>
  <c r="E1024" i="4" s="1"/>
  <c r="J1024" i="4"/>
  <c r="K1024" i="4"/>
  <c r="L1024" i="4" s="1"/>
  <c r="D1025" i="4"/>
  <c r="E1025" i="4" s="1"/>
  <c r="J1025" i="4"/>
  <c r="K1025" i="4" s="1"/>
  <c r="L1025" i="4" s="1"/>
  <c r="D1029" i="4"/>
  <c r="E1029" i="4" s="1"/>
  <c r="G1029" i="4" s="1"/>
  <c r="H1029" i="4" s="1"/>
  <c r="J1029" i="4"/>
  <c r="K1029" i="4" s="1"/>
  <c r="L1029" i="4" s="1"/>
  <c r="D1030" i="4"/>
  <c r="E1030" i="4" s="1"/>
  <c r="G1030" i="4"/>
  <c r="H1030" i="4"/>
  <c r="J1030" i="4"/>
  <c r="K1030" i="4" s="1"/>
  <c r="L1030" i="4"/>
  <c r="D1033" i="4"/>
  <c r="E1033" i="4"/>
  <c r="J1033" i="4"/>
  <c r="K1033" i="4" s="1"/>
  <c r="L1033" i="4" s="1"/>
  <c r="D1034" i="4"/>
  <c r="E1034" i="4" s="1"/>
  <c r="J1034" i="4"/>
  <c r="K1034" i="4"/>
  <c r="L1034" i="4" s="1"/>
  <c r="D1036" i="4"/>
  <c r="E1036" i="4" s="1"/>
  <c r="J1036" i="4"/>
  <c r="K1036" i="4" s="1"/>
  <c r="D1039" i="4"/>
  <c r="E1039" i="4" s="1"/>
  <c r="F1039" i="4" s="1"/>
  <c r="J1039" i="4"/>
  <c r="K1039" i="4" s="1"/>
  <c r="D1040" i="4"/>
  <c r="E1040" i="4" s="1"/>
  <c r="J1040" i="4"/>
  <c r="K1040" i="4" s="1"/>
  <c r="L1040" i="4" s="1"/>
  <c r="D1041" i="4"/>
  <c r="E1041" i="4" s="1"/>
  <c r="J1041" i="4"/>
  <c r="K1041" i="4"/>
  <c r="D1042" i="4"/>
  <c r="E1042" i="4" s="1"/>
  <c r="J1042" i="4"/>
  <c r="K1042" i="4" s="1"/>
  <c r="D1048" i="4"/>
  <c r="E1048" i="4" s="1"/>
  <c r="J1048" i="4"/>
  <c r="K1048" i="4" s="1"/>
  <c r="L1048" i="4" s="1"/>
  <c r="D1056" i="4"/>
  <c r="E1056" i="4"/>
  <c r="G1056" i="4" s="1"/>
  <c r="H1056" i="4" s="1"/>
  <c r="K1056" i="4"/>
  <c r="L1056" i="4" s="1"/>
  <c r="D1057" i="4"/>
  <c r="E1057" i="4"/>
  <c r="G1057" i="4" s="1"/>
  <c r="H1057" i="4"/>
  <c r="K1057" i="4"/>
  <c r="L1057" i="4"/>
  <c r="D1058" i="4"/>
  <c r="E1058" i="4"/>
  <c r="G1058" i="4"/>
  <c r="H1058" i="4" s="1"/>
  <c r="K1058" i="4"/>
  <c r="L1058" i="4" s="1"/>
  <c r="D1059" i="4"/>
  <c r="E1059" i="4" s="1"/>
  <c r="G1059" i="4" s="1"/>
  <c r="H1059" i="4" s="1"/>
  <c r="K1059" i="4"/>
  <c r="L1059" i="4" s="1"/>
  <c r="D1060" i="4"/>
  <c r="E1060" i="4"/>
  <c r="G1060" i="4" s="1"/>
  <c r="H1060" i="4" s="1"/>
  <c r="K1060" i="4"/>
  <c r="L1060" i="4"/>
  <c r="D1061" i="4"/>
  <c r="E1061" i="4"/>
  <c r="G1061" i="4" s="1"/>
  <c r="H1061" i="4" s="1"/>
  <c r="K1061" i="4"/>
  <c r="L1061" i="4" s="1"/>
  <c r="D1062" i="4"/>
  <c r="E1062" i="4"/>
  <c r="G1062" i="4" s="1"/>
  <c r="H1062" i="4" s="1"/>
  <c r="K1062" i="4"/>
  <c r="L1062" i="4"/>
  <c r="D1064" i="4"/>
  <c r="E1064" i="4"/>
  <c r="F1064" i="4" s="1"/>
  <c r="G1064" i="4" s="1"/>
  <c r="H1064" i="4" s="1"/>
  <c r="J1064" i="4"/>
  <c r="K1064" i="4"/>
  <c r="L1064" i="4" s="1"/>
  <c r="D1072" i="4"/>
  <c r="E1072" i="4" s="1"/>
  <c r="F1072" i="4" s="1"/>
  <c r="J1072" i="4"/>
  <c r="K1072" i="4" s="1"/>
  <c r="L1072" i="4" s="1"/>
  <c r="D1073" i="4"/>
  <c r="E1073" i="4" s="1"/>
  <c r="J1073" i="4"/>
  <c r="K1073" i="4"/>
  <c r="L1073" i="4" s="1"/>
  <c r="D1074" i="4"/>
  <c r="E1074" i="4" s="1"/>
  <c r="J1074" i="4"/>
  <c r="K1074" i="4" s="1"/>
  <c r="L1074" i="4" s="1"/>
  <c r="D1076" i="4"/>
  <c r="E1076" i="4" s="1"/>
  <c r="J1076" i="4"/>
  <c r="K1076" i="4" s="1"/>
  <c r="L1076" i="4" s="1"/>
  <c r="D1079" i="4"/>
  <c r="E1079" i="4" s="1"/>
  <c r="F1079" i="4" s="1"/>
  <c r="J1079" i="4"/>
  <c r="K1079" i="4" s="1"/>
  <c r="L1079" i="4" s="1"/>
  <c r="D1080" i="4"/>
  <c r="E1080" i="4" s="1"/>
  <c r="J1080" i="4"/>
  <c r="K1080" i="4"/>
  <c r="L1080" i="4" s="1"/>
  <c r="D1081" i="4"/>
  <c r="E1081" i="4" s="1"/>
  <c r="J1081" i="4"/>
  <c r="K1081" i="4"/>
  <c r="L1081" i="4" s="1"/>
  <c r="D1083" i="4"/>
  <c r="E1083" i="4" s="1"/>
  <c r="J1083" i="4"/>
  <c r="K1083" i="4" s="1"/>
  <c r="L1083" i="4" s="1"/>
  <c r="D1086" i="4"/>
  <c r="E1086" i="4" s="1"/>
  <c r="F1086" i="4" s="1"/>
  <c r="J1086" i="4"/>
  <c r="K1086" i="4" s="1"/>
  <c r="L1086" i="4" s="1"/>
  <c r="D1087" i="4"/>
  <c r="E1087" i="4" s="1"/>
  <c r="J1087" i="4"/>
  <c r="K1087" i="4"/>
  <c r="L1087" i="4" s="1"/>
  <c r="D1088" i="4"/>
  <c r="E1088" i="4"/>
  <c r="J1088" i="4"/>
  <c r="K1088" i="4"/>
  <c r="L1088" i="4" s="1"/>
  <c r="D1090" i="4"/>
  <c r="E1090" i="4"/>
  <c r="J1090" i="4"/>
  <c r="K1090" i="4" s="1"/>
  <c r="L1090" i="4" s="1"/>
  <c r="D1093" i="4"/>
  <c r="E1093" i="4" s="1"/>
  <c r="F1093" i="4" s="1"/>
  <c r="J1093" i="4"/>
  <c r="K1093" i="4"/>
  <c r="L1093" i="4" s="1"/>
  <c r="D1094" i="4"/>
  <c r="E1094" i="4" s="1"/>
  <c r="J1094" i="4"/>
  <c r="K1094" i="4"/>
  <c r="L1094" i="4" s="1"/>
  <c r="D1095" i="4"/>
  <c r="E1095" i="4"/>
  <c r="J1095" i="4"/>
  <c r="K1095" i="4"/>
  <c r="L1095" i="4" s="1"/>
  <c r="D1097" i="4"/>
  <c r="E1097" i="4" s="1"/>
  <c r="J1097" i="4"/>
  <c r="K1097" i="4" s="1"/>
  <c r="L1097" i="4" s="1"/>
  <c r="D1100" i="4"/>
  <c r="E1100" i="4" s="1"/>
  <c r="F1100" i="4" s="1"/>
  <c r="J1100" i="4"/>
  <c r="K1100" i="4" s="1"/>
  <c r="L1100" i="4"/>
  <c r="D1101" i="4"/>
  <c r="E1101" i="4"/>
  <c r="F1101" i="4" s="1"/>
  <c r="J1101" i="4"/>
  <c r="K1101" i="4" s="1"/>
  <c r="D1102" i="4"/>
  <c r="E1102" i="4" s="1"/>
  <c r="J1102" i="4"/>
  <c r="K1102" i="4" s="1"/>
  <c r="L1102" i="4" s="1"/>
  <c r="D1103" i="4"/>
  <c r="E1103" i="4" s="1"/>
  <c r="J1103" i="4"/>
  <c r="K1103" i="4" s="1"/>
  <c r="D1104" i="4"/>
  <c r="E1104" i="4" s="1"/>
  <c r="F1104" i="4" s="1"/>
  <c r="J1104" i="4"/>
  <c r="K1104" i="4" s="1"/>
  <c r="L1104" i="4" s="1"/>
  <c r="D1105" i="4"/>
  <c r="E1105" i="4"/>
  <c r="F1105" i="4" s="1"/>
  <c r="J1105" i="4"/>
  <c r="K1105" i="4" s="1"/>
  <c r="L1105" i="4" s="1"/>
  <c r="D1108" i="4"/>
  <c r="E1108" i="4" s="1"/>
  <c r="F1108" i="4" s="1"/>
  <c r="J1108" i="4"/>
  <c r="K1108" i="4"/>
  <c r="L1108" i="4" s="1"/>
  <c r="D1109" i="4"/>
  <c r="E1109" i="4" s="1"/>
  <c r="J1109" i="4"/>
  <c r="K1109" i="4" s="1"/>
  <c r="L1109" i="4" s="1"/>
  <c r="D1110" i="4"/>
  <c r="E1110" i="4"/>
  <c r="F1110" i="4" s="1"/>
  <c r="J1110" i="4"/>
  <c r="K1110" i="4" s="1"/>
  <c r="L1110" i="4" s="1"/>
  <c r="D1111" i="4"/>
  <c r="E1111" i="4" s="1"/>
  <c r="F1111" i="4" s="1"/>
  <c r="J1111" i="4"/>
  <c r="K1111" i="4" s="1"/>
  <c r="L1111" i="4" s="1"/>
  <c r="D1112" i="4"/>
  <c r="E1112" i="4" s="1"/>
  <c r="J1112" i="4"/>
  <c r="K1112" i="4" s="1"/>
  <c r="L1112" i="4" s="1"/>
  <c r="D1115" i="4"/>
  <c r="E1115" i="4"/>
  <c r="J1115" i="4"/>
  <c r="K1115" i="4"/>
  <c r="L1115" i="4"/>
  <c r="D1116" i="4"/>
  <c r="E1116" i="4" s="1"/>
  <c r="F1116" i="4"/>
  <c r="J1116" i="4"/>
  <c r="K1116" i="4"/>
  <c r="D1117" i="4"/>
  <c r="E1117" i="4"/>
  <c r="J1117" i="4"/>
  <c r="K1117" i="4" s="1"/>
  <c r="D1118" i="4"/>
  <c r="E1118" i="4"/>
  <c r="J1118" i="4"/>
  <c r="K1118" i="4"/>
  <c r="D1119" i="4"/>
  <c r="E1119" i="4" s="1"/>
  <c r="J1119" i="4"/>
  <c r="K1119" i="4" s="1"/>
  <c r="L1119" i="4" s="1"/>
  <c r="D1121" i="4"/>
  <c r="E1121" i="4" s="1"/>
  <c r="F1121" i="4" s="1"/>
  <c r="G1121" i="4" s="1"/>
  <c r="H1121" i="4" s="1"/>
  <c r="J1121" i="4"/>
  <c r="K1121" i="4" s="1"/>
  <c r="L1121" i="4" s="1"/>
  <c r="H1125" i="4"/>
  <c r="F1125" i="4" s="1"/>
  <c r="G1125" i="4" s="1"/>
  <c r="D1127" i="4"/>
  <c r="E1127" i="4" s="1"/>
  <c r="J1127" i="4"/>
  <c r="K1127" i="4" s="1"/>
  <c r="L1127" i="4" s="1"/>
  <c r="D1131" i="4"/>
  <c r="E1131" i="4" s="1"/>
  <c r="J1131" i="4"/>
  <c r="K1131" i="4" s="1"/>
  <c r="L1131" i="4" s="1"/>
  <c r="D1132" i="4"/>
  <c r="E1132" i="4" s="1"/>
  <c r="J1132" i="4"/>
  <c r="K1132" i="4" s="1"/>
  <c r="L1132" i="4" s="1"/>
  <c r="D1133" i="4"/>
  <c r="E1133" i="4"/>
  <c r="F1133" i="4" s="1"/>
  <c r="J1133" i="4"/>
  <c r="K1133" i="4" s="1"/>
  <c r="L1133" i="4" s="1"/>
  <c r="D1134" i="4"/>
  <c r="E1134" i="4" s="1"/>
  <c r="J1134" i="4"/>
  <c r="K1134" i="4" s="1"/>
  <c r="L1134" i="4"/>
  <c r="D1135" i="4"/>
  <c r="E1135" i="4" s="1"/>
  <c r="J1135" i="4"/>
  <c r="K1135" i="4" s="1"/>
  <c r="L1135" i="4" s="1"/>
  <c r="D1136" i="4"/>
  <c r="E1136" i="4" s="1"/>
  <c r="J1136" i="4"/>
  <c r="K1136" i="4" s="1"/>
  <c r="L1136" i="4" s="1"/>
  <c r="D1138" i="4"/>
  <c r="E1138" i="4" s="1"/>
  <c r="J1138" i="4"/>
  <c r="K1138" i="4"/>
  <c r="L1138" i="4" s="1"/>
  <c r="D1139" i="4"/>
  <c r="E1139" i="4" s="1"/>
  <c r="J1139" i="4"/>
  <c r="K1139" i="4" s="1"/>
  <c r="L1139" i="4" s="1"/>
  <c r="D1140" i="4"/>
  <c r="E1140" i="4"/>
  <c r="F1140" i="4" s="1"/>
  <c r="G1140" i="4" s="1"/>
  <c r="H1140" i="4" s="1"/>
  <c r="J1140" i="4"/>
  <c r="K1140" i="4" s="1"/>
  <c r="L1140" i="4" s="1"/>
  <c r="D1141" i="4"/>
  <c r="E1141" i="4"/>
  <c r="F1141" i="4" s="1"/>
  <c r="G1141" i="4" s="1"/>
  <c r="H1141" i="4" s="1"/>
  <c r="J1141" i="4"/>
  <c r="K1141" i="4" s="1"/>
  <c r="L1141" i="4" s="1"/>
  <c r="D1142" i="4"/>
  <c r="E1142" i="4" s="1"/>
  <c r="F1142" i="4" s="1"/>
  <c r="J1142" i="4"/>
  <c r="K1142" i="4"/>
  <c r="L1142" i="4" s="1"/>
  <c r="D1143" i="4"/>
  <c r="E1143" i="4"/>
  <c r="J1143" i="4"/>
  <c r="K1143" i="4" s="1"/>
  <c r="L1143" i="4" s="1"/>
  <c r="D1144" i="4"/>
  <c r="E1144" i="4" s="1"/>
  <c r="J1144" i="4"/>
  <c r="K1144" i="4" s="1"/>
  <c r="L1144" i="4" s="1"/>
  <c r="D1146" i="4"/>
  <c r="E1146" i="4" s="1"/>
  <c r="J1146" i="4"/>
  <c r="K1146" i="4"/>
  <c r="L1146" i="4" s="1"/>
  <c r="D1147" i="4"/>
  <c r="E1147" i="4" s="1"/>
  <c r="F1147" i="4" s="1"/>
  <c r="J1147" i="4"/>
  <c r="K1147" i="4" s="1"/>
  <c r="L1147" i="4" s="1"/>
  <c r="D1148" i="4"/>
  <c r="E1148" i="4" s="1"/>
  <c r="J1148" i="4"/>
  <c r="K1148" i="4" s="1"/>
  <c r="L1148" i="4" s="1"/>
  <c r="D1149" i="4"/>
  <c r="E1149" i="4"/>
  <c r="J1149" i="4"/>
  <c r="K1149" i="4" s="1"/>
  <c r="L1149" i="4" s="1"/>
  <c r="D12" i="3"/>
  <c r="D14" i="3"/>
  <c r="E14" i="3" s="1"/>
  <c r="G14" i="3" s="1"/>
  <c r="D18" i="3"/>
  <c r="E18" i="3" s="1"/>
  <c r="G18" i="3" s="1"/>
  <c r="D21" i="3"/>
  <c r="E21" i="3" s="1"/>
  <c r="G21" i="3" s="1"/>
  <c r="D23" i="3"/>
  <c r="E23" i="3" s="1"/>
  <c r="G23" i="3" s="1"/>
  <c r="D25" i="3"/>
  <c r="E25" i="3" s="1"/>
  <c r="F25" i="3" s="1"/>
  <c r="G25" i="3" s="1"/>
  <c r="H25" i="3" s="1"/>
  <c r="J25" i="3"/>
  <c r="K25" i="3" s="1"/>
  <c r="L25" i="3" s="1"/>
  <c r="E36" i="3"/>
  <c r="J36" i="3"/>
  <c r="K36" i="3" s="1"/>
  <c r="L36" i="3" s="1"/>
  <c r="E37" i="3"/>
  <c r="J37" i="3"/>
  <c r="K37" i="3" s="1"/>
  <c r="L37" i="3" s="1"/>
  <c r="E38" i="3"/>
  <c r="F38" i="3" s="1"/>
  <c r="J38" i="3"/>
  <c r="K38" i="3" s="1"/>
  <c r="L38" i="3" s="1"/>
  <c r="E39" i="3"/>
  <c r="J39" i="3"/>
  <c r="K39" i="3" s="1"/>
  <c r="L39" i="3"/>
  <c r="E40" i="3"/>
  <c r="F40" i="3" s="1"/>
  <c r="J40" i="3"/>
  <c r="K40" i="3" s="1"/>
  <c r="L40" i="3" s="1"/>
  <c r="E41" i="3"/>
  <c r="F41" i="3"/>
  <c r="J41" i="3"/>
  <c r="K41" i="3" s="1"/>
  <c r="L41" i="3" s="1"/>
  <c r="E42" i="3"/>
  <c r="F42" i="3" s="1"/>
  <c r="J42" i="3"/>
  <c r="K42" i="3" s="1"/>
  <c r="L42" i="3" s="1"/>
  <c r="E43" i="3"/>
  <c r="F43" i="3" s="1"/>
  <c r="J43" i="3"/>
  <c r="K43" i="3" s="1"/>
  <c r="L43" i="3" s="1"/>
  <c r="E44" i="3"/>
  <c r="F44" i="3" s="1"/>
  <c r="J44" i="3"/>
  <c r="K44" i="3" s="1"/>
  <c r="L44" i="3" s="1"/>
  <c r="E45" i="3"/>
  <c r="F45" i="3" s="1"/>
  <c r="J45" i="3"/>
  <c r="K45" i="3"/>
  <c r="L45" i="3" s="1"/>
  <c r="E48" i="3"/>
  <c r="F48" i="3" s="1"/>
  <c r="J48" i="3"/>
  <c r="K48" i="3" s="1"/>
  <c r="L48" i="3" s="1"/>
  <c r="E49" i="3"/>
  <c r="J49" i="3"/>
  <c r="K49" i="3" s="1"/>
  <c r="L49" i="3" s="1"/>
  <c r="E52" i="3"/>
  <c r="F52" i="3"/>
  <c r="J52" i="3"/>
  <c r="K52" i="3" s="1"/>
  <c r="L52" i="3" s="1"/>
  <c r="E53" i="3"/>
  <c r="J53" i="3"/>
  <c r="K53" i="3"/>
  <c r="L53" i="3" s="1"/>
  <c r="E54" i="3"/>
  <c r="F54" i="3" s="1"/>
  <c r="J54" i="3"/>
  <c r="K54" i="3" s="1"/>
  <c r="L54" i="3" s="1"/>
  <c r="E57" i="3"/>
  <c r="F57" i="3"/>
  <c r="J57" i="3"/>
  <c r="K57" i="3" s="1"/>
  <c r="L57" i="3" s="1"/>
  <c r="E58" i="3"/>
  <c r="J58" i="3"/>
  <c r="K58" i="3" s="1"/>
  <c r="L58" i="3" s="1"/>
  <c r="E60" i="3"/>
  <c r="F60" i="3" s="1"/>
  <c r="J60" i="3"/>
  <c r="K60" i="3" s="1"/>
  <c r="L60" i="3" s="1"/>
  <c r="E61" i="3"/>
  <c r="F61" i="3"/>
  <c r="G61" i="3" s="1"/>
  <c r="H61" i="3" s="1"/>
  <c r="J61" i="3"/>
  <c r="K61" i="3" s="1"/>
  <c r="L61" i="3" s="1"/>
  <c r="E65" i="3"/>
  <c r="F65" i="3" s="1"/>
  <c r="J65" i="3"/>
  <c r="K65" i="3" s="1"/>
  <c r="L65" i="3" s="1"/>
  <c r="E66" i="3"/>
  <c r="F66" i="3" s="1"/>
  <c r="J66" i="3"/>
  <c r="K66" i="3"/>
  <c r="L66" i="3" s="1"/>
  <c r="E67" i="3"/>
  <c r="F67" i="3"/>
  <c r="G67" i="3" s="1"/>
  <c r="J67" i="3"/>
  <c r="K67" i="3" s="1"/>
  <c r="L67" i="3" s="1"/>
  <c r="E71" i="3"/>
  <c r="F71" i="3" s="1"/>
  <c r="J71" i="3"/>
  <c r="K71" i="3" s="1"/>
  <c r="L71" i="3" s="1"/>
  <c r="E72" i="3"/>
  <c r="J72" i="3"/>
  <c r="K72" i="3" s="1"/>
  <c r="L72" i="3" s="1"/>
  <c r="E73" i="3"/>
  <c r="J73" i="3"/>
  <c r="K73" i="3" s="1"/>
  <c r="L73" i="3" s="1"/>
  <c r="E74" i="3"/>
  <c r="J74" i="3"/>
  <c r="K74" i="3" s="1"/>
  <c r="E76" i="3"/>
  <c r="J76" i="3"/>
  <c r="K76" i="3" s="1"/>
  <c r="L76" i="3"/>
  <c r="E77" i="3"/>
  <c r="F77" i="3"/>
  <c r="J77" i="3"/>
  <c r="K77" i="3" s="1"/>
  <c r="L77" i="3" s="1"/>
  <c r="E78" i="3"/>
  <c r="J78" i="3"/>
  <c r="K78" i="3" s="1"/>
  <c r="L78" i="3"/>
  <c r="E79" i="3"/>
  <c r="F79" i="3" s="1"/>
  <c r="G79" i="3" s="1"/>
  <c r="J79" i="3"/>
  <c r="K79" i="3" s="1"/>
  <c r="L79" i="3" s="1"/>
  <c r="D80" i="3"/>
  <c r="E80" i="3" s="1"/>
  <c r="J80" i="3"/>
  <c r="K80" i="3"/>
  <c r="L80" i="3" s="1"/>
  <c r="K83" i="3"/>
  <c r="L83" i="3" s="1"/>
  <c r="E84" i="3"/>
  <c r="F84" i="3" s="1"/>
  <c r="J84" i="3"/>
  <c r="K84" i="3" s="1"/>
  <c r="L84" i="3" s="1"/>
  <c r="C85" i="3"/>
  <c r="E85" i="3"/>
  <c r="J85" i="3"/>
  <c r="K85" i="3"/>
  <c r="L85" i="3" s="1"/>
  <c r="E89" i="3"/>
  <c r="F89" i="3" s="1"/>
  <c r="J89" i="3"/>
  <c r="K89" i="3"/>
  <c r="L89" i="3" s="1"/>
  <c r="E92" i="3"/>
  <c r="J92" i="3"/>
  <c r="K92" i="3" s="1"/>
  <c r="L92" i="3" s="1"/>
  <c r="E93" i="3"/>
  <c r="F93" i="3"/>
  <c r="J93" i="3"/>
  <c r="K93" i="3" s="1"/>
  <c r="L93" i="3" s="1"/>
  <c r="E94" i="3"/>
  <c r="F94" i="3" s="1"/>
  <c r="J94" i="3"/>
  <c r="K94" i="3" s="1"/>
  <c r="L94" i="3" s="1"/>
  <c r="E96" i="3"/>
  <c r="J96" i="3"/>
  <c r="K96" i="3" s="1"/>
  <c r="L96" i="3" s="1"/>
  <c r="D99" i="3"/>
  <c r="E99" i="3" s="1"/>
  <c r="J99" i="3"/>
  <c r="K99" i="3" s="1"/>
  <c r="L99" i="3" s="1"/>
  <c r="D103" i="3"/>
  <c r="E103" i="3" s="1"/>
  <c r="J103" i="3"/>
  <c r="K103" i="3" s="1"/>
  <c r="L103" i="3"/>
  <c r="D105" i="3"/>
  <c r="E105" i="3" s="1"/>
  <c r="F105" i="3" s="1"/>
  <c r="G105" i="3" s="1"/>
  <c r="H105" i="3" s="1"/>
  <c r="J105" i="3"/>
  <c r="K105" i="3" s="1"/>
  <c r="L105" i="3" s="1"/>
  <c r="D108" i="3"/>
  <c r="E108" i="3" s="1"/>
  <c r="J108" i="3"/>
  <c r="K108" i="3" s="1"/>
  <c r="L108" i="3" s="1"/>
  <c r="D110" i="3"/>
  <c r="E110" i="3" s="1"/>
  <c r="F110" i="3" s="1"/>
  <c r="G110" i="3" s="1"/>
  <c r="H110" i="3" s="1"/>
  <c r="J110" i="3"/>
  <c r="K110" i="3" s="1"/>
  <c r="L110" i="3" s="1"/>
  <c r="D117" i="3"/>
  <c r="E117" i="3" s="1"/>
  <c r="G117" i="3" s="1"/>
  <c r="H117" i="3" s="1"/>
  <c r="K117" i="3"/>
  <c r="L117" i="3" s="1"/>
  <c r="D118" i="3"/>
  <c r="E118" i="3"/>
  <c r="G118" i="3" s="1"/>
  <c r="H118" i="3" s="1"/>
  <c r="K118" i="3"/>
  <c r="L118" i="3" s="1"/>
  <c r="D119" i="3"/>
  <c r="E119" i="3" s="1"/>
  <c r="G119" i="3" s="1"/>
  <c r="H119" i="3" s="1"/>
  <c r="K119" i="3"/>
  <c r="L119" i="3" s="1"/>
  <c r="D120" i="3"/>
  <c r="E120" i="3" s="1"/>
  <c r="G120" i="3" s="1"/>
  <c r="H120" i="3" s="1"/>
  <c r="K120" i="3"/>
  <c r="L120" i="3" s="1"/>
  <c r="D121" i="3"/>
  <c r="E121" i="3" s="1"/>
  <c r="G121" i="3" s="1"/>
  <c r="K121" i="3"/>
  <c r="L121" i="3"/>
  <c r="D122" i="3"/>
  <c r="E122" i="3" s="1"/>
  <c r="G122" i="3" s="1"/>
  <c r="H122" i="3" s="1"/>
  <c r="K122" i="3"/>
  <c r="L122" i="3" s="1"/>
  <c r="D123" i="3"/>
  <c r="E123" i="3" s="1"/>
  <c r="G123" i="3" s="1"/>
  <c r="H123" i="3" s="1"/>
  <c r="K123" i="3"/>
  <c r="L123" i="3" s="1"/>
  <c r="D124" i="3"/>
  <c r="E124" i="3" s="1"/>
  <c r="G124" i="3" s="1"/>
  <c r="H124" i="3" s="1"/>
  <c r="K124" i="3"/>
  <c r="L124" i="3" s="1"/>
  <c r="D125" i="3"/>
  <c r="E125" i="3" s="1"/>
  <c r="G125" i="3" s="1"/>
  <c r="H125" i="3" s="1"/>
  <c r="K125" i="3"/>
  <c r="L125" i="3" s="1"/>
  <c r="D129" i="3"/>
  <c r="E129" i="3"/>
  <c r="J129" i="3"/>
  <c r="K129" i="3" s="1"/>
  <c r="L129" i="3" s="1"/>
  <c r="D130" i="3"/>
  <c r="E130" i="3" s="1"/>
  <c r="F130" i="3"/>
  <c r="J130" i="3"/>
  <c r="K130" i="3" s="1"/>
  <c r="L130" i="3" s="1"/>
  <c r="D131" i="3"/>
  <c r="E131" i="3" s="1"/>
  <c r="J131" i="3"/>
  <c r="K131" i="3" s="1"/>
  <c r="L131" i="3" s="1"/>
  <c r="D136" i="3"/>
  <c r="E136" i="3"/>
  <c r="F136" i="3" s="1"/>
  <c r="J136" i="3"/>
  <c r="K136" i="3" s="1"/>
  <c r="L136" i="3" s="1"/>
  <c r="N137" i="3"/>
  <c r="N139" i="3"/>
  <c r="D143" i="3"/>
  <c r="E143" i="3" s="1"/>
  <c r="J143" i="3"/>
  <c r="K143" i="3" s="1"/>
  <c r="L143" i="3" s="1"/>
  <c r="D144" i="3"/>
  <c r="E144" i="3" s="1"/>
  <c r="J144" i="3"/>
  <c r="K144" i="3" s="1"/>
  <c r="L144" i="3" s="1"/>
  <c r="D145" i="3"/>
  <c r="E145" i="3" s="1"/>
  <c r="F145" i="3" s="1"/>
  <c r="J145" i="3"/>
  <c r="K145" i="3"/>
  <c r="L145" i="3" s="1"/>
  <c r="D146" i="3"/>
  <c r="E146" i="3" s="1"/>
  <c r="J146" i="3"/>
  <c r="K146" i="3" s="1"/>
  <c r="L146" i="3" s="1"/>
  <c r="D147" i="3"/>
  <c r="E147" i="3"/>
  <c r="F147" i="3" s="1"/>
  <c r="J147" i="3"/>
  <c r="K147" i="3" s="1"/>
  <c r="N147" i="3"/>
  <c r="N148" i="3"/>
  <c r="N150" i="3"/>
  <c r="D152" i="3"/>
  <c r="E152" i="3" s="1"/>
  <c r="J152" i="3"/>
  <c r="K152" i="3" s="1"/>
  <c r="L152" i="3" s="1"/>
  <c r="D153" i="3"/>
  <c r="E153" i="3" s="1"/>
  <c r="J153" i="3"/>
  <c r="K153" i="3" s="1"/>
  <c r="L153" i="3" s="1"/>
  <c r="D154" i="3"/>
  <c r="E154" i="3" s="1"/>
  <c r="J154" i="3"/>
  <c r="K154" i="3" s="1"/>
  <c r="L154" i="3" s="1"/>
  <c r="D155" i="3"/>
  <c r="E155" i="3" s="1"/>
  <c r="J155" i="3"/>
  <c r="K155" i="3" s="1"/>
  <c r="L155" i="3" s="1"/>
  <c r="D161" i="3"/>
  <c r="E161" i="3" s="1"/>
  <c r="J161" i="3"/>
  <c r="K161" i="3"/>
  <c r="L161" i="3"/>
  <c r="D162" i="3"/>
  <c r="E162" i="3" s="1"/>
  <c r="F162" i="3" s="1"/>
  <c r="J162" i="3"/>
  <c r="K162" i="3" s="1"/>
  <c r="D165" i="3"/>
  <c r="E165" i="3" s="1"/>
  <c r="J165" i="3"/>
  <c r="K165" i="3" s="1"/>
  <c r="L165" i="3" s="1"/>
  <c r="D166" i="3"/>
  <c r="E166" i="3" s="1"/>
  <c r="F166" i="3" s="1"/>
  <c r="J166" i="3"/>
  <c r="K166" i="3" s="1"/>
  <c r="L166" i="3"/>
  <c r="D168" i="3"/>
  <c r="E168" i="3" s="1"/>
  <c r="J168" i="3"/>
  <c r="K168" i="3" s="1"/>
  <c r="L168" i="3" s="1"/>
  <c r="D170" i="3"/>
  <c r="E170" i="3" s="1"/>
  <c r="J170" i="3"/>
  <c r="K170" i="3" s="1"/>
  <c r="L170" i="3" s="1"/>
  <c r="E171" i="3"/>
  <c r="F171" i="3" s="1"/>
  <c r="J171" i="3"/>
  <c r="K171" i="3"/>
  <c r="E172" i="3"/>
  <c r="F172" i="3"/>
  <c r="J172" i="3"/>
  <c r="K172" i="3" s="1"/>
  <c r="D178" i="3"/>
  <c r="E178" i="3"/>
  <c r="J178" i="3"/>
  <c r="K178" i="3" s="1"/>
  <c r="L178" i="3"/>
  <c r="D179" i="3"/>
  <c r="E179" i="3" s="1"/>
  <c r="J179" i="3"/>
  <c r="K179" i="3" s="1"/>
  <c r="L179" i="3" s="1"/>
  <c r="D184" i="3"/>
  <c r="E184" i="3"/>
  <c r="F184" i="3" s="1"/>
  <c r="J184" i="3"/>
  <c r="K184" i="3" s="1"/>
  <c r="L184" i="3" s="1"/>
  <c r="D185" i="3"/>
  <c r="E185" i="3" s="1"/>
  <c r="F185" i="3" s="1"/>
  <c r="J185" i="3"/>
  <c r="K185" i="3" s="1"/>
  <c r="L185" i="3" s="1"/>
  <c r="D186" i="3"/>
  <c r="E186" i="3" s="1"/>
  <c r="F186" i="3" s="1"/>
  <c r="G186" i="3" s="1"/>
  <c r="H186" i="3" s="1"/>
  <c r="J186" i="3"/>
  <c r="K186" i="3" s="1"/>
  <c r="L186" i="3" s="1"/>
  <c r="D189" i="3"/>
  <c r="E189" i="3" s="1"/>
  <c r="J189" i="3"/>
  <c r="K189" i="3" s="1"/>
  <c r="L189" i="3" s="1"/>
  <c r="D191" i="3"/>
  <c r="E191" i="3"/>
  <c r="F191" i="3" s="1"/>
  <c r="G191" i="3" s="1"/>
  <c r="H191" i="3" s="1"/>
  <c r="J191" i="3"/>
  <c r="K191" i="3" s="1"/>
  <c r="L191" i="3" s="1"/>
  <c r="D192" i="3"/>
  <c r="E192" i="3" s="1"/>
  <c r="F192" i="3"/>
  <c r="J192" i="3"/>
  <c r="K192" i="3" s="1"/>
  <c r="L192" i="3" s="1"/>
  <c r="D193" i="3"/>
  <c r="E193" i="3" s="1"/>
  <c r="F193" i="3" s="1"/>
  <c r="J193" i="3"/>
  <c r="K193" i="3" s="1"/>
  <c r="L193" i="3" s="1"/>
  <c r="D196" i="3"/>
  <c r="E196" i="3" s="1"/>
  <c r="J196" i="3"/>
  <c r="K196" i="3" s="1"/>
  <c r="L196" i="3"/>
  <c r="D197" i="3"/>
  <c r="E197" i="3"/>
  <c r="J197" i="3"/>
  <c r="K197" i="3" s="1"/>
  <c r="L197" i="3" s="1"/>
  <c r="D200" i="3"/>
  <c r="E200" i="3" s="1"/>
  <c r="J200" i="3"/>
  <c r="K200" i="3" s="1"/>
  <c r="L200" i="3" s="1"/>
  <c r="D202" i="3"/>
  <c r="E202" i="3"/>
  <c r="J202" i="3"/>
  <c r="K202" i="3" s="1"/>
  <c r="L202" i="3" s="1"/>
  <c r="D203" i="3"/>
  <c r="E203" i="3" s="1"/>
  <c r="J203" i="3"/>
  <c r="K203" i="3" s="1"/>
  <c r="L203" i="3" s="1"/>
  <c r="D204" i="3"/>
  <c r="E204" i="3"/>
  <c r="J204" i="3"/>
  <c r="K204" i="3" s="1"/>
  <c r="L204" i="3" s="1"/>
  <c r="D207" i="3"/>
  <c r="E207" i="3" s="1"/>
  <c r="J207" i="3"/>
  <c r="K207" i="3" s="1"/>
  <c r="L207" i="3" s="1"/>
  <c r="D208" i="3"/>
  <c r="E208" i="3" s="1"/>
  <c r="J208" i="3"/>
  <c r="K208" i="3" s="1"/>
  <c r="L208" i="3" s="1"/>
  <c r="D211" i="3"/>
  <c r="E211" i="3" s="1"/>
  <c r="J211" i="3"/>
  <c r="K211" i="3" s="1"/>
  <c r="L211" i="3" s="1"/>
  <c r="D212" i="3"/>
  <c r="E212" i="3" s="1"/>
  <c r="J212" i="3"/>
  <c r="K212" i="3"/>
  <c r="L212" i="3" s="1"/>
  <c r="D213" i="3"/>
  <c r="E213" i="3" s="1"/>
  <c r="F213" i="3" s="1"/>
  <c r="J213" i="3"/>
  <c r="K213" i="3"/>
  <c r="L213" i="3" s="1"/>
  <c r="D216" i="3"/>
  <c r="E216" i="3" s="1"/>
  <c r="F216" i="3" s="1"/>
  <c r="J216" i="3"/>
  <c r="K216" i="3" s="1"/>
  <c r="L216" i="3" s="1"/>
  <c r="D218" i="3"/>
  <c r="E218" i="3" s="1"/>
  <c r="J218" i="3"/>
  <c r="K218" i="3" s="1"/>
  <c r="L218" i="3" s="1"/>
  <c r="D219" i="3"/>
  <c r="E219" i="3" s="1"/>
  <c r="J219" i="3"/>
  <c r="K219" i="3" s="1"/>
  <c r="L219" i="3" s="1"/>
  <c r="D223" i="3"/>
  <c r="E223" i="3" s="1"/>
  <c r="F223" i="3" s="1"/>
  <c r="G223" i="3" s="1"/>
  <c r="H223" i="3" s="1"/>
  <c r="J223" i="3"/>
  <c r="K223" i="3" s="1"/>
  <c r="L223" i="3" s="1"/>
  <c r="D226" i="3"/>
  <c r="E226" i="3" s="1"/>
  <c r="F226" i="3" s="1"/>
  <c r="J226" i="3"/>
  <c r="K226" i="3"/>
  <c r="L226" i="3" s="1"/>
  <c r="D230" i="3"/>
  <c r="E230" i="3"/>
  <c r="J230" i="3"/>
  <c r="K230" i="3" s="1"/>
  <c r="L230" i="3" s="1"/>
  <c r="D233" i="3"/>
  <c r="E233" i="3" s="1"/>
  <c r="J233" i="3"/>
  <c r="K233" i="3"/>
  <c r="L233" i="3" s="1"/>
  <c r="D238" i="3"/>
  <c r="E238" i="3" s="1"/>
  <c r="J238" i="3"/>
  <c r="K238" i="3" s="1"/>
  <c r="L238" i="3" s="1"/>
  <c r="D247" i="3"/>
  <c r="E247" i="3"/>
  <c r="J247" i="3"/>
  <c r="K247" i="3" s="1"/>
  <c r="L247" i="3"/>
  <c r="D248" i="3"/>
  <c r="E248" i="3" s="1"/>
  <c r="F248" i="3" s="1"/>
  <c r="J248" i="3"/>
  <c r="K248" i="3" s="1"/>
  <c r="L248" i="3" s="1"/>
  <c r="D249" i="3"/>
  <c r="E249" i="3"/>
  <c r="J249" i="3"/>
  <c r="K249" i="3" s="1"/>
  <c r="L249" i="3" s="1"/>
  <c r="D257" i="3"/>
  <c r="E257" i="3" s="1"/>
  <c r="G257" i="3" s="1"/>
  <c r="H257" i="3" s="1"/>
  <c r="K257" i="3"/>
  <c r="L257" i="3"/>
  <c r="D258" i="3"/>
  <c r="E258" i="3" s="1"/>
  <c r="G258" i="3" s="1"/>
  <c r="H258" i="3" s="1"/>
  <c r="K258" i="3"/>
  <c r="L258" i="3" s="1"/>
  <c r="D259" i="3"/>
  <c r="E259" i="3" s="1"/>
  <c r="G259" i="3" s="1"/>
  <c r="H259" i="3"/>
  <c r="K259" i="3"/>
  <c r="L259" i="3"/>
  <c r="D260" i="3"/>
  <c r="E260" i="3" s="1"/>
  <c r="G260" i="3" s="1"/>
  <c r="H260" i="3"/>
  <c r="K260" i="3"/>
  <c r="D261" i="3"/>
  <c r="E261" i="3"/>
  <c r="G261" i="3" s="1"/>
  <c r="H261" i="3" s="1"/>
  <c r="K261" i="3"/>
  <c r="L261" i="3" s="1"/>
  <c r="D262" i="3"/>
  <c r="E262" i="3" s="1"/>
  <c r="G262" i="3" s="1"/>
  <c r="H262" i="3" s="1"/>
  <c r="K262" i="3"/>
  <c r="L262" i="3" s="1"/>
  <c r="D263" i="3"/>
  <c r="E263" i="3" s="1"/>
  <c r="G263" i="3" s="1"/>
  <c r="H263" i="3" s="1"/>
  <c r="K263" i="3"/>
  <c r="L263" i="3" s="1"/>
  <c r="D264" i="3"/>
  <c r="E264" i="3" s="1"/>
  <c r="G264" i="3" s="1"/>
  <c r="H264" i="3" s="1"/>
  <c r="K264" i="3"/>
  <c r="L264" i="3" s="1"/>
  <c r="D265" i="3"/>
  <c r="E265" i="3" s="1"/>
  <c r="G265" i="3" s="1"/>
  <c r="H265" i="3" s="1"/>
  <c r="K265" i="3"/>
  <c r="L265" i="3" s="1"/>
  <c r="E267" i="3"/>
  <c r="F267" i="3" s="1"/>
  <c r="J267" i="3"/>
  <c r="K267" i="3" s="1"/>
  <c r="D273" i="3"/>
  <c r="E273" i="3" s="1"/>
  <c r="J273" i="3"/>
  <c r="K273" i="3"/>
  <c r="L273" i="3" s="1"/>
  <c r="D274" i="3"/>
  <c r="E274" i="3" s="1"/>
  <c r="F274" i="3" s="1"/>
  <c r="G274" i="3" s="1"/>
  <c r="H274" i="3" s="1"/>
  <c r="J274" i="3"/>
  <c r="K274" i="3" s="1"/>
  <c r="L274" i="3" s="1"/>
  <c r="D277" i="3"/>
  <c r="E277" i="3"/>
  <c r="J277" i="3"/>
  <c r="K277" i="3" s="1"/>
  <c r="L277" i="3" s="1"/>
  <c r="D278" i="3"/>
  <c r="E278" i="3" s="1"/>
  <c r="J278" i="3"/>
  <c r="K278" i="3" s="1"/>
  <c r="L278" i="3" s="1"/>
  <c r="D279" i="3"/>
  <c r="E279" i="3" s="1"/>
  <c r="J279" i="3"/>
  <c r="K279" i="3"/>
  <c r="L279" i="3" s="1"/>
  <c r="D280" i="3"/>
  <c r="E280" i="3" s="1"/>
  <c r="F280" i="3" s="1"/>
  <c r="G280" i="3" s="1"/>
  <c r="H280" i="3" s="1"/>
  <c r="J280" i="3"/>
  <c r="K280" i="3" s="1"/>
  <c r="L280" i="3" s="1"/>
  <c r="D281" i="3"/>
  <c r="E281" i="3"/>
  <c r="F281" i="3" s="1"/>
  <c r="G281" i="3" s="1"/>
  <c r="H281" i="3" s="1"/>
  <c r="J281" i="3"/>
  <c r="K281" i="3"/>
  <c r="L281" i="3" s="1"/>
  <c r="D284" i="3"/>
  <c r="E284" i="3" s="1"/>
  <c r="J284" i="3"/>
  <c r="K284" i="3" s="1"/>
  <c r="L284" i="3" s="1"/>
  <c r="D285" i="3"/>
  <c r="E285" i="3" s="1"/>
  <c r="J285" i="3"/>
  <c r="K285" i="3"/>
  <c r="L285" i="3" s="1"/>
  <c r="D286" i="3"/>
  <c r="E286" i="3" s="1"/>
  <c r="J286" i="3"/>
  <c r="K286" i="3" s="1"/>
  <c r="L286" i="3" s="1"/>
  <c r="D289" i="3"/>
  <c r="E289" i="3"/>
  <c r="F289" i="3" s="1"/>
  <c r="G289" i="3" s="1"/>
  <c r="H289" i="3" s="1"/>
  <c r="J289" i="3"/>
  <c r="K289" i="3"/>
  <c r="L289" i="3" s="1"/>
  <c r="D290" i="3"/>
  <c r="E290" i="3" s="1"/>
  <c r="J290" i="3"/>
  <c r="K290" i="3" s="1"/>
  <c r="L290" i="3"/>
  <c r="D291" i="3"/>
  <c r="E291" i="3" s="1"/>
  <c r="J291" i="3"/>
  <c r="K291" i="3" s="1"/>
  <c r="L291" i="3" s="1"/>
  <c r="D294" i="3"/>
  <c r="E294" i="3"/>
  <c r="J294" i="3"/>
  <c r="K294" i="3" s="1"/>
  <c r="L294" i="3" s="1"/>
  <c r="D295" i="3"/>
  <c r="E295" i="3" s="1"/>
  <c r="F295" i="3" s="1"/>
  <c r="J295" i="3"/>
  <c r="K295" i="3"/>
  <c r="L295" i="3" s="1"/>
  <c r="D298" i="3"/>
  <c r="E298" i="3" s="1"/>
  <c r="F298" i="3" s="1"/>
  <c r="J298" i="3"/>
  <c r="K298" i="3" s="1"/>
  <c r="L298" i="3" s="1"/>
  <c r="D299" i="3"/>
  <c r="E299" i="3" s="1"/>
  <c r="F299" i="3" s="1"/>
  <c r="G299" i="3" s="1"/>
  <c r="H299" i="3" s="1"/>
  <c r="J299" i="3"/>
  <c r="K299" i="3" s="1"/>
  <c r="L299" i="3"/>
  <c r="D300" i="3"/>
  <c r="E300" i="3" s="1"/>
  <c r="F300" i="3" s="1"/>
  <c r="K300" i="3"/>
  <c r="D303" i="3"/>
  <c r="E303" i="3" s="1"/>
  <c r="J303" i="3"/>
  <c r="K303" i="3" s="1"/>
  <c r="L303" i="3" s="1"/>
  <c r="D304" i="3"/>
  <c r="E304" i="3" s="1"/>
  <c r="J304" i="3"/>
  <c r="K304" i="3" s="1"/>
  <c r="L304" i="3" s="1"/>
  <c r="D305" i="3"/>
  <c r="E305" i="3" s="1"/>
  <c r="J305" i="3"/>
  <c r="K305" i="3" s="1"/>
  <c r="L305" i="3" s="1"/>
  <c r="D308" i="3"/>
  <c r="E308" i="3" s="1"/>
  <c r="J308" i="3"/>
  <c r="K308" i="3" s="1"/>
  <c r="L308" i="3" s="1"/>
  <c r="D309" i="3"/>
  <c r="E309" i="3" s="1"/>
  <c r="F309" i="3" s="1"/>
  <c r="J309" i="3"/>
  <c r="K309" i="3" s="1"/>
  <c r="L309" i="3" s="1"/>
  <c r="D311" i="3"/>
  <c r="E311" i="3" s="1"/>
  <c r="F311" i="3" s="1"/>
  <c r="J311" i="3"/>
  <c r="K311" i="3" s="1"/>
  <c r="L311" i="3"/>
  <c r="D313" i="3"/>
  <c r="E313" i="3"/>
  <c r="J313" i="3"/>
  <c r="K313" i="3" s="1"/>
  <c r="L313" i="3" s="1"/>
  <c r="D316" i="3"/>
  <c r="E316" i="3" s="1"/>
  <c r="F316" i="3" s="1"/>
  <c r="J316" i="3"/>
  <c r="K316" i="3" s="1"/>
  <c r="L316" i="3" s="1"/>
  <c r="D323" i="3"/>
  <c r="E323" i="3" s="1"/>
  <c r="J323" i="3"/>
  <c r="K323" i="3" s="1"/>
  <c r="L323" i="3" s="1"/>
  <c r="D324" i="3"/>
  <c r="E324" i="3" s="1"/>
  <c r="F324" i="3" s="1"/>
  <c r="J324" i="3"/>
  <c r="K324" i="3" s="1"/>
  <c r="L324" i="3" s="1"/>
  <c r="D325" i="3"/>
  <c r="E325" i="3" s="1"/>
  <c r="F325" i="3" s="1"/>
  <c r="G325" i="3" s="1"/>
  <c r="H325" i="3" s="1"/>
  <c r="J325" i="3"/>
  <c r="K325" i="3" s="1"/>
  <c r="L325" i="3" s="1"/>
  <c r="D326" i="3"/>
  <c r="E326" i="3" s="1"/>
  <c r="F326" i="3" s="1"/>
  <c r="G326" i="3" s="1"/>
  <c r="H326" i="3" s="1"/>
  <c r="J326" i="3"/>
  <c r="K326" i="3" s="1"/>
  <c r="L326" i="3" s="1"/>
  <c r="D327" i="3"/>
  <c r="E327" i="3" s="1"/>
  <c r="J327" i="3"/>
  <c r="K327" i="3" s="1"/>
  <c r="L327" i="3" s="1"/>
  <c r="D328" i="3"/>
  <c r="E328" i="3" s="1"/>
  <c r="F328" i="3" s="1"/>
  <c r="K328" i="3"/>
  <c r="L328" i="3" s="1"/>
  <c r="D330" i="3"/>
  <c r="E330" i="3" s="1"/>
  <c r="J330" i="3"/>
  <c r="K330" i="3" s="1"/>
  <c r="L330" i="3" s="1"/>
  <c r="D337" i="3"/>
  <c r="E337" i="3"/>
  <c r="J337" i="3"/>
  <c r="K337" i="3" s="1"/>
  <c r="L337" i="3" s="1"/>
  <c r="D338" i="3"/>
  <c r="E338" i="3" s="1"/>
  <c r="J338" i="3"/>
  <c r="K338" i="3" s="1"/>
  <c r="L338" i="3" s="1"/>
  <c r="D341" i="3"/>
  <c r="E341" i="3" s="1"/>
  <c r="F341" i="3" s="1"/>
  <c r="G341" i="3" s="1"/>
  <c r="H341" i="3" s="1"/>
  <c r="J341" i="3"/>
  <c r="K341" i="3" s="1"/>
  <c r="L341" i="3" s="1"/>
  <c r="D342" i="3"/>
  <c r="E342" i="3" s="1"/>
  <c r="J342" i="3"/>
  <c r="K342" i="3" s="1"/>
  <c r="L342" i="3" s="1"/>
  <c r="D343" i="3"/>
  <c r="E343" i="3" s="1"/>
  <c r="F343" i="3" s="1"/>
  <c r="G343" i="3" s="1"/>
  <c r="H343" i="3" s="1"/>
  <c r="J343" i="3"/>
  <c r="K343" i="3" s="1"/>
  <c r="L343" i="3" s="1"/>
  <c r="D344" i="3"/>
  <c r="E344" i="3" s="1"/>
  <c r="J344" i="3"/>
  <c r="K344" i="3"/>
  <c r="L344" i="3" s="1"/>
  <c r="D345" i="3"/>
  <c r="E345" i="3" s="1"/>
  <c r="J345" i="3"/>
  <c r="K345" i="3" s="1"/>
  <c r="L345" i="3" s="1"/>
  <c r="D348" i="3"/>
  <c r="E348" i="3" s="1"/>
  <c r="J348" i="3"/>
  <c r="K348" i="3" s="1"/>
  <c r="L348" i="3" s="1"/>
  <c r="D349" i="3"/>
  <c r="E349" i="3" s="1"/>
  <c r="J349" i="3"/>
  <c r="K349" i="3" s="1"/>
  <c r="D350" i="3"/>
  <c r="E350" i="3"/>
  <c r="J350" i="3"/>
  <c r="K350" i="3" s="1"/>
  <c r="L350" i="3" s="1"/>
  <c r="D355" i="3"/>
  <c r="E355" i="3" s="1"/>
  <c r="J355" i="3"/>
  <c r="K355" i="3" s="1"/>
  <c r="L355" i="3"/>
  <c r="D356" i="3"/>
  <c r="E356" i="3" s="1"/>
  <c r="J356" i="3"/>
  <c r="K356" i="3" s="1"/>
  <c r="L356" i="3"/>
  <c r="D357" i="3"/>
  <c r="E357" i="3"/>
  <c r="J357" i="3"/>
  <c r="K357" i="3" s="1"/>
  <c r="L357" i="3" s="1"/>
  <c r="D358" i="3"/>
  <c r="E358" i="3" s="1"/>
  <c r="K358" i="3"/>
  <c r="D359" i="3"/>
  <c r="E359" i="3" s="1"/>
  <c r="J359" i="3"/>
  <c r="K359" i="3" s="1"/>
  <c r="L359" i="3" s="1"/>
  <c r="D360" i="3"/>
  <c r="E360" i="3" s="1"/>
  <c r="J360" i="3"/>
  <c r="K360" i="3" s="1"/>
  <c r="L360" i="3"/>
  <c r="D361" i="3"/>
  <c r="E361" i="3"/>
  <c r="F361" i="3" s="1"/>
  <c r="K361" i="3"/>
  <c r="D362" i="3"/>
  <c r="E362" i="3" s="1"/>
  <c r="F362" i="3" s="1"/>
  <c r="K362" i="3"/>
  <c r="L362" i="3" s="1"/>
  <c r="D364" i="3"/>
  <c r="E364" i="3"/>
  <c r="J364" i="3"/>
  <c r="K364" i="3" s="1"/>
  <c r="L364" i="3" s="1"/>
  <c r="D365" i="3"/>
  <c r="E365" i="3" s="1"/>
  <c r="J365" i="3"/>
  <c r="K365" i="3" s="1"/>
  <c r="L365" i="3"/>
  <c r="D367" i="3"/>
  <c r="E367" i="3"/>
  <c r="D368" i="3"/>
  <c r="E368" i="3"/>
  <c r="J368" i="3"/>
  <c r="K368" i="3" s="1"/>
  <c r="L368" i="3"/>
  <c r="D369" i="3"/>
  <c r="E369" i="3"/>
  <c r="J369" i="3"/>
  <c r="K369" i="3" s="1"/>
  <c r="L369" i="3" s="1"/>
  <c r="D370" i="3"/>
  <c r="E370" i="3"/>
  <c r="F370" i="3" s="1"/>
  <c r="G370" i="3" s="1"/>
  <c r="H370" i="3" s="1"/>
  <c r="J370" i="3"/>
  <c r="K370" i="3" s="1"/>
  <c r="L370" i="3"/>
  <c r="D371" i="3"/>
  <c r="E371" i="3"/>
  <c r="J371" i="3"/>
  <c r="K371" i="3"/>
  <c r="L371" i="3" s="1"/>
  <c r="D372" i="3"/>
  <c r="E372" i="3" s="1"/>
  <c r="F372" i="3" s="1"/>
  <c r="G372" i="3" s="1"/>
  <c r="H372" i="3" s="1"/>
  <c r="K372" i="3"/>
  <c r="L372" i="3" s="1"/>
  <c r="D373" i="3"/>
  <c r="E373" i="3"/>
  <c r="F373" i="3" s="1"/>
  <c r="G373" i="3" s="1"/>
  <c r="H373" i="3" s="1"/>
  <c r="J373" i="3"/>
  <c r="K373" i="3" s="1"/>
  <c r="L373" i="3"/>
  <c r="D374" i="3"/>
  <c r="E374" i="3"/>
  <c r="J374" i="3"/>
  <c r="K374" i="3" s="1"/>
  <c r="L374" i="3"/>
  <c r="D375" i="3"/>
  <c r="E375" i="3"/>
  <c r="J375" i="3"/>
  <c r="K375" i="3" s="1"/>
  <c r="L375" i="3"/>
  <c r="D376" i="3"/>
  <c r="E376" i="3" s="1"/>
  <c r="F376" i="3" s="1"/>
  <c r="G376" i="3" s="1"/>
  <c r="H376" i="3" s="1"/>
  <c r="K376" i="3"/>
  <c r="L376" i="3" s="1"/>
  <c r="D378" i="3"/>
  <c r="E378" i="3" s="1"/>
  <c r="F378" i="3"/>
  <c r="J378" i="3"/>
  <c r="K378" i="3"/>
  <c r="L378" i="3" s="1"/>
  <c r="D379" i="3"/>
  <c r="E379" i="3" s="1"/>
  <c r="K379" i="3"/>
  <c r="L379" i="3"/>
  <c r="D381" i="3"/>
  <c r="E381" i="3" s="1"/>
  <c r="K381" i="3"/>
  <c r="L381" i="3"/>
  <c r="D382" i="3"/>
  <c r="E382" i="3" s="1"/>
  <c r="F382" i="3" s="1"/>
  <c r="G382" i="3" s="1"/>
  <c r="H382" i="3" s="1"/>
  <c r="K382" i="3"/>
  <c r="L382" i="3"/>
  <c r="D384" i="3"/>
  <c r="E384" i="3" s="1"/>
  <c r="F384" i="3" s="1"/>
  <c r="J384" i="3"/>
  <c r="K384" i="3" s="1"/>
  <c r="L384" i="3" s="1"/>
  <c r="D385" i="3"/>
  <c r="E385" i="3" s="1"/>
  <c r="J385" i="3"/>
  <c r="K385" i="3" s="1"/>
  <c r="L385" i="3"/>
  <c r="D386" i="3"/>
  <c r="E386" i="3"/>
  <c r="J386" i="3"/>
  <c r="K386" i="3" s="1"/>
  <c r="L386" i="3" s="1"/>
  <c r="D387" i="3"/>
  <c r="E387" i="3"/>
  <c r="F387" i="3" s="1"/>
  <c r="G387" i="3" s="1"/>
  <c r="H387" i="3" s="1"/>
  <c r="J387" i="3"/>
  <c r="K387" i="3"/>
  <c r="L387" i="3" s="1"/>
  <c r="D389" i="3"/>
  <c r="E389" i="3" s="1"/>
  <c r="F389" i="3" s="1"/>
  <c r="G389" i="3" s="1"/>
  <c r="H389" i="3" s="1"/>
  <c r="J389" i="3"/>
  <c r="K389" i="3" s="1"/>
  <c r="L389" i="3" s="1"/>
  <c r="D390" i="3"/>
  <c r="E390" i="3" s="1"/>
  <c r="J390" i="3"/>
  <c r="K390" i="3" s="1"/>
  <c r="L390" i="3" s="1"/>
  <c r="D391" i="3"/>
  <c r="E391" i="3" s="1"/>
  <c r="J391" i="3"/>
  <c r="K391" i="3"/>
  <c r="L391" i="3" s="1"/>
  <c r="D392" i="3"/>
  <c r="E392" i="3" s="1"/>
  <c r="J392" i="3"/>
  <c r="K392" i="3"/>
  <c r="L392" i="3" s="1"/>
  <c r="D393" i="3"/>
  <c r="E393" i="3" s="1"/>
  <c r="J393" i="3"/>
  <c r="K393" i="3" s="1"/>
  <c r="L393" i="3" s="1"/>
  <c r="E394" i="3"/>
  <c r="J394" i="3"/>
  <c r="K394" i="3"/>
  <c r="L394" i="3" s="1"/>
  <c r="K401" i="3"/>
  <c r="L401" i="3" s="1"/>
  <c r="K402" i="3"/>
  <c r="L402" i="3"/>
  <c r="K404" i="3"/>
  <c r="L404" i="3" s="1"/>
  <c r="K405" i="3"/>
  <c r="L405" i="3" s="1"/>
  <c r="K406" i="3"/>
  <c r="L406" i="3" s="1"/>
  <c r="K407" i="3"/>
  <c r="L407" i="3" s="1"/>
  <c r="K410" i="3"/>
  <c r="L410" i="3" s="1"/>
  <c r="K411" i="3"/>
  <c r="L411" i="3" s="1"/>
  <c r="K412" i="3"/>
  <c r="L412" i="3"/>
  <c r="K413" i="3"/>
  <c r="L413" i="3" s="1"/>
  <c r="K414" i="3"/>
  <c r="L414" i="3" s="1"/>
  <c r="K415" i="3"/>
  <c r="L415" i="3" s="1"/>
  <c r="K416" i="3"/>
  <c r="L416" i="3"/>
  <c r="K417" i="3"/>
  <c r="L417" i="3"/>
  <c r="K418" i="3"/>
  <c r="L418" i="3"/>
  <c r="K419" i="3"/>
  <c r="L419" i="3" s="1"/>
  <c r="K420" i="3"/>
  <c r="L420" i="3" s="1"/>
  <c r="K421" i="3"/>
  <c r="L421" i="3" s="1"/>
  <c r="K423" i="3"/>
  <c r="L423" i="3"/>
  <c r="K425" i="3"/>
  <c r="L425" i="3" s="1"/>
  <c r="K430" i="3"/>
  <c r="L430" i="3" s="1"/>
  <c r="K431" i="3"/>
  <c r="L431" i="3" s="1"/>
  <c r="K432" i="3"/>
  <c r="L432" i="3" s="1"/>
  <c r="K433" i="3"/>
  <c r="L433" i="3" s="1"/>
  <c r="K434" i="3"/>
  <c r="L434" i="3" s="1"/>
  <c r="K435" i="3"/>
  <c r="L435" i="3"/>
  <c r="K436" i="3"/>
  <c r="L436" i="3" s="1"/>
  <c r="K437" i="3"/>
  <c r="L437" i="3" s="1"/>
  <c r="K438" i="3"/>
  <c r="L438" i="3" s="1"/>
  <c r="K439" i="3"/>
  <c r="L439" i="3" s="1"/>
  <c r="K440" i="3"/>
  <c r="L440" i="3"/>
  <c r="K441" i="3"/>
  <c r="L441" i="3"/>
  <c r="K442" i="3"/>
  <c r="L442" i="3"/>
  <c r="K443" i="3"/>
  <c r="L443" i="3" s="1"/>
  <c r="K444" i="3"/>
  <c r="L444" i="3" s="1"/>
  <c r="K445" i="3"/>
  <c r="L445" i="3" s="1"/>
  <c r="K446" i="3"/>
  <c r="L446" i="3"/>
  <c r="K447" i="3"/>
  <c r="L447" i="3" s="1"/>
  <c r="K448" i="3"/>
  <c r="L448" i="3" s="1"/>
  <c r="K449" i="3"/>
  <c r="L449" i="3" s="1"/>
  <c r="K450" i="3"/>
  <c r="L450" i="3" s="1"/>
  <c r="K451" i="3"/>
  <c r="L451" i="3" s="1"/>
  <c r="K452" i="3"/>
  <c r="L452" i="3"/>
  <c r="K453" i="3"/>
  <c r="L453" i="3" s="1"/>
  <c r="K454" i="3"/>
  <c r="L454" i="3" s="1"/>
  <c r="K455" i="3"/>
  <c r="L455" i="3" s="1"/>
  <c r="K456" i="3"/>
  <c r="L456" i="3" s="1"/>
  <c r="K457" i="3"/>
  <c r="L457" i="3" s="1"/>
  <c r="K458" i="3"/>
  <c r="L458" i="3"/>
  <c r="K459" i="3"/>
  <c r="L459" i="3"/>
  <c r="K460" i="3"/>
  <c r="L460" i="3"/>
  <c r="K461" i="3"/>
  <c r="L461" i="3" s="1"/>
  <c r="K462" i="3"/>
  <c r="L462" i="3" s="1"/>
  <c r="K463" i="3"/>
  <c r="L463" i="3" s="1"/>
  <c r="K464" i="3"/>
  <c r="L464" i="3" s="1"/>
  <c r="K465" i="3"/>
  <c r="L465" i="3" s="1"/>
  <c r="K466" i="3"/>
  <c r="L466" i="3" s="1"/>
  <c r="K467" i="3"/>
  <c r="L467" i="3" s="1"/>
  <c r="K468" i="3"/>
  <c r="L468" i="3" s="1"/>
  <c r="K473" i="3"/>
  <c r="L473" i="3" s="1"/>
  <c r="K474" i="3"/>
  <c r="L474" i="3"/>
  <c r="K475" i="3"/>
  <c r="L475" i="3"/>
  <c r="K476" i="3"/>
  <c r="L476" i="3"/>
  <c r="K477" i="3"/>
  <c r="L477" i="3" s="1"/>
  <c r="K478" i="3"/>
  <c r="L478" i="3" s="1"/>
  <c r="K479" i="3"/>
  <c r="L479" i="3" s="1"/>
  <c r="K480" i="3"/>
  <c r="L480" i="3"/>
  <c r="K481" i="3"/>
  <c r="L481" i="3" s="1"/>
  <c r="K482" i="3"/>
  <c r="L482" i="3"/>
  <c r="K483" i="3"/>
  <c r="L483" i="3" s="1"/>
  <c r="K484" i="3"/>
  <c r="L484" i="3" s="1"/>
  <c r="K485" i="3"/>
  <c r="L485" i="3" s="1"/>
  <c r="K486" i="3"/>
  <c r="L486" i="3" s="1"/>
  <c r="K487" i="3"/>
  <c r="L487" i="3"/>
  <c r="K488" i="3"/>
  <c r="L488" i="3" s="1"/>
  <c r="K489" i="3"/>
  <c r="L489" i="3" s="1"/>
  <c r="K490" i="3"/>
  <c r="L490" i="3" s="1"/>
  <c r="K491" i="3"/>
  <c r="L491" i="3" s="1"/>
  <c r="K492" i="3"/>
  <c r="L492" i="3" s="1"/>
  <c r="K493" i="3"/>
  <c r="L493" i="3"/>
  <c r="K494" i="3"/>
  <c r="L494" i="3"/>
  <c r="K495" i="3"/>
  <c r="L495" i="3" s="1"/>
  <c r="K496" i="3"/>
  <c r="L496" i="3" s="1"/>
  <c r="K497" i="3"/>
  <c r="L497" i="3" s="1"/>
  <c r="K498" i="3"/>
  <c r="L498" i="3"/>
  <c r="K499" i="3"/>
  <c r="L499" i="3"/>
  <c r="K500" i="3"/>
  <c r="L500" i="3" s="1"/>
  <c r="K501" i="3"/>
  <c r="L501" i="3" s="1"/>
  <c r="K502" i="3"/>
  <c r="L502" i="3" s="1"/>
  <c r="K503" i="3"/>
  <c r="L503" i="3" s="1"/>
  <c r="K504" i="3"/>
  <c r="L504" i="3"/>
  <c r="K505" i="3"/>
  <c r="L505" i="3" s="1"/>
  <c r="K506" i="3"/>
  <c r="L506" i="3"/>
  <c r="K507" i="3"/>
  <c r="L507" i="3" s="1"/>
  <c r="K508" i="3"/>
  <c r="L508" i="3" s="1"/>
  <c r="K509" i="3"/>
  <c r="L509" i="3" s="1"/>
  <c r="K510" i="3"/>
  <c r="L510" i="3"/>
  <c r="K511" i="3"/>
  <c r="L511" i="3"/>
  <c r="K514" i="3"/>
  <c r="L514" i="3"/>
  <c r="K521" i="3"/>
  <c r="L521" i="3" s="1"/>
  <c r="K525" i="3"/>
  <c r="L525" i="3" s="1"/>
  <c r="K526" i="3"/>
  <c r="L526" i="3" s="1"/>
  <c r="K527" i="3"/>
  <c r="L527" i="3" s="1"/>
  <c r="K528" i="3"/>
  <c r="L528" i="3" s="1"/>
  <c r="K529" i="3"/>
  <c r="L529" i="3" s="1"/>
  <c r="K530" i="3"/>
  <c r="L530" i="3" s="1"/>
  <c r="K531" i="3"/>
  <c r="L531" i="3" s="1"/>
  <c r="K532" i="3"/>
  <c r="L532" i="3" s="1"/>
  <c r="K533" i="3"/>
  <c r="L533" i="3"/>
  <c r="K534" i="3"/>
  <c r="L534" i="3" s="1"/>
  <c r="K535" i="3"/>
  <c r="L535" i="3"/>
  <c r="K536" i="3"/>
  <c r="L536" i="3" s="1"/>
  <c r="K537" i="3"/>
  <c r="L537" i="3" s="1"/>
  <c r="K538" i="3"/>
  <c r="L538" i="3" s="1"/>
  <c r="K539" i="3"/>
  <c r="L539" i="3" s="1"/>
  <c r="K540" i="3"/>
  <c r="L540" i="3" s="1"/>
  <c r="K541" i="3"/>
  <c r="L541" i="3"/>
  <c r="K542" i="3"/>
  <c r="L542" i="3" s="1"/>
  <c r="K543" i="3"/>
  <c r="L543" i="3" s="1"/>
  <c r="K544" i="3"/>
  <c r="L544" i="3" s="1"/>
  <c r="K545" i="3"/>
  <c r="L545" i="3" s="1"/>
  <c r="K546" i="3"/>
  <c r="L546" i="3" s="1"/>
  <c r="K547" i="3"/>
  <c r="L547" i="3" s="1"/>
  <c r="K548" i="3"/>
  <c r="L548" i="3" s="1"/>
  <c r="K549" i="3"/>
  <c r="L549" i="3" s="1"/>
  <c r="K550" i="3"/>
  <c r="L550" i="3" s="1"/>
  <c r="K551" i="3"/>
  <c r="L551" i="3" s="1"/>
  <c r="K552" i="3"/>
  <c r="L552" i="3" s="1"/>
  <c r="K553" i="3"/>
  <c r="L553" i="3"/>
  <c r="K554" i="3"/>
  <c r="L554" i="3" s="1"/>
  <c r="K555" i="3"/>
  <c r="L555" i="3" s="1"/>
  <c r="K556" i="3"/>
  <c r="L556" i="3" s="1"/>
  <c r="K557" i="3"/>
  <c r="L557" i="3"/>
  <c r="K558" i="3"/>
  <c r="L558" i="3" s="1"/>
  <c r="K559" i="3"/>
  <c r="L559" i="3" s="1"/>
  <c r="K560" i="3"/>
  <c r="L560" i="3" s="1"/>
  <c r="K561" i="3"/>
  <c r="L561" i="3" s="1"/>
  <c r="K562" i="3"/>
  <c r="L562" i="3" s="1"/>
  <c r="K563" i="3"/>
  <c r="L563" i="3"/>
  <c r="K565" i="3"/>
  <c r="L565" i="3" s="1"/>
  <c r="K567" i="3"/>
  <c r="L567" i="3"/>
  <c r="K568" i="3"/>
  <c r="L568" i="3" s="1"/>
  <c r="K569" i="3"/>
  <c r="L569" i="3" s="1"/>
  <c r="K570" i="3"/>
  <c r="L570" i="3" s="1"/>
  <c r="K572" i="3"/>
  <c r="L572" i="3" s="1"/>
  <c r="K573" i="3"/>
  <c r="L573" i="3"/>
  <c r="K575" i="3"/>
  <c r="L575" i="3"/>
  <c r="K576" i="3"/>
  <c r="L576" i="3" s="1"/>
  <c r="K577" i="3"/>
  <c r="L577" i="3" s="1"/>
  <c r="K578" i="3"/>
  <c r="L578" i="3" s="1"/>
  <c r="K579" i="3"/>
  <c r="L579" i="3" s="1"/>
  <c r="K580" i="3"/>
  <c r="L580" i="3" s="1"/>
  <c r="K581" i="3"/>
  <c r="L581" i="3" s="1"/>
  <c r="K583" i="3"/>
  <c r="L583" i="3" s="1"/>
  <c r="K584" i="3"/>
  <c r="L584" i="3" s="1"/>
  <c r="K585" i="3"/>
  <c r="L585" i="3" s="1"/>
  <c r="K587" i="3"/>
  <c r="L587" i="3"/>
  <c r="K588" i="3"/>
  <c r="L588" i="3" s="1"/>
  <c r="K589" i="3"/>
  <c r="L589" i="3"/>
  <c r="K590" i="3"/>
  <c r="L590" i="3" s="1"/>
  <c r="K592" i="3"/>
  <c r="L592" i="3" s="1"/>
  <c r="K594" i="3"/>
  <c r="L594" i="3" s="1"/>
  <c r="K595" i="3"/>
  <c r="L595" i="3" s="1"/>
  <c r="K596" i="3"/>
  <c r="L596" i="3" s="1"/>
  <c r="K598" i="3"/>
  <c r="L598" i="3"/>
  <c r="K599" i="3"/>
  <c r="L599" i="3" s="1"/>
  <c r="K600" i="3"/>
  <c r="L600" i="3" s="1"/>
  <c r="K601" i="3"/>
  <c r="L601" i="3" s="1"/>
  <c r="K602" i="3"/>
  <c r="L602" i="3"/>
  <c r="K603" i="3"/>
  <c r="L603" i="3" s="1"/>
  <c r="K605" i="3"/>
  <c r="L605" i="3" s="1"/>
  <c r="K606" i="3"/>
  <c r="L606" i="3" s="1"/>
  <c r="K607" i="3"/>
  <c r="L607" i="3" s="1"/>
  <c r="K608" i="3"/>
  <c r="L608" i="3" s="1"/>
  <c r="K609" i="3"/>
  <c r="L609" i="3"/>
  <c r="K610" i="3"/>
  <c r="L610" i="3"/>
  <c r="K611" i="3"/>
  <c r="L611" i="3"/>
  <c r="K612" i="3"/>
  <c r="L612" i="3" s="1"/>
  <c r="K613" i="3"/>
  <c r="L613" i="3" s="1"/>
  <c r="K614" i="3"/>
  <c r="L614" i="3" s="1"/>
  <c r="K615" i="3"/>
  <c r="L615" i="3"/>
  <c r="K616" i="3"/>
  <c r="L616" i="3" s="1"/>
  <c r="K617" i="3"/>
  <c r="L617" i="3"/>
  <c r="K618" i="3"/>
  <c r="L618" i="3" s="1"/>
  <c r="K619" i="3"/>
  <c r="L619" i="3" s="1"/>
  <c r="K620" i="3"/>
  <c r="L620" i="3" s="1"/>
  <c r="K621" i="3"/>
  <c r="L621" i="3"/>
  <c r="K622" i="3"/>
  <c r="L622" i="3" s="1"/>
  <c r="K624" i="3"/>
  <c r="L624" i="3"/>
  <c r="K625" i="3"/>
  <c r="L625" i="3" s="1"/>
  <c r="K627" i="3"/>
  <c r="L627" i="3" s="1"/>
  <c r="K628" i="3"/>
  <c r="L628" i="3" s="1"/>
  <c r="K629" i="3"/>
  <c r="L629" i="3"/>
  <c r="K630" i="3"/>
  <c r="L630" i="3" s="1"/>
  <c r="K631" i="3"/>
  <c r="L631" i="3"/>
  <c r="K632" i="3"/>
  <c r="L632" i="3" s="1"/>
  <c r="K633" i="3"/>
  <c r="L633" i="3" s="1"/>
  <c r="K634" i="3"/>
  <c r="L634" i="3" s="1"/>
  <c r="K635" i="3"/>
  <c r="L635" i="3" s="1"/>
  <c r="K636" i="3"/>
  <c r="L636" i="3" s="1"/>
  <c r="K637" i="3"/>
  <c r="L637" i="3"/>
  <c r="K638" i="3"/>
  <c r="L638" i="3" s="1"/>
  <c r="K639" i="3"/>
  <c r="L639" i="3" s="1"/>
  <c r="K640" i="3"/>
  <c r="L640" i="3" s="1"/>
  <c r="K641" i="3"/>
  <c r="L641" i="3"/>
  <c r="K642" i="3"/>
  <c r="L642" i="3" s="1"/>
  <c r="K643" i="3"/>
  <c r="L643" i="3"/>
  <c r="K644" i="3"/>
  <c r="L644" i="3" s="1"/>
  <c r="K645" i="3"/>
  <c r="L645" i="3" s="1"/>
  <c r="D657" i="3"/>
  <c r="E657" i="3" s="1"/>
  <c r="F657" i="3" s="1"/>
  <c r="J657" i="3"/>
  <c r="K657" i="3" s="1"/>
  <c r="L657" i="3" s="1"/>
  <c r="D658" i="3"/>
  <c r="E658" i="3"/>
  <c r="J658" i="3"/>
  <c r="K658" i="3" s="1"/>
  <c r="L658" i="3"/>
  <c r="D661" i="3"/>
  <c r="E661" i="3" s="1"/>
  <c r="J661" i="3"/>
  <c r="K661" i="3"/>
  <c r="L661" i="3" s="1"/>
  <c r="D662" i="3"/>
  <c r="E662" i="3" s="1"/>
  <c r="J662" i="3"/>
  <c r="K662" i="3" s="1"/>
  <c r="D664" i="3"/>
  <c r="E664" i="3" s="1"/>
  <c r="J664" i="3"/>
  <c r="K664" i="3" s="1"/>
  <c r="L664" i="3" s="1"/>
  <c r="D666" i="3"/>
  <c r="E666" i="3"/>
  <c r="J666" i="3"/>
  <c r="K666" i="3" s="1"/>
  <c r="L666" i="3" s="1"/>
  <c r="D668" i="3"/>
  <c r="E668" i="3" s="1"/>
  <c r="F668" i="3"/>
  <c r="G668" i="3" s="1"/>
  <c r="H668" i="3" s="1"/>
  <c r="J668" i="3"/>
  <c r="K668" i="3" s="1"/>
  <c r="L668" i="3" s="1"/>
  <c r="D674" i="3"/>
  <c r="E674" i="3"/>
  <c r="J674" i="3"/>
  <c r="K674" i="3" s="1"/>
  <c r="L674" i="3" s="1"/>
  <c r="D675" i="3"/>
  <c r="E675" i="3" s="1"/>
  <c r="F675" i="3" s="1"/>
  <c r="J675" i="3"/>
  <c r="K675" i="3" s="1"/>
  <c r="L675" i="3" s="1"/>
  <c r="D676" i="3"/>
  <c r="E676" i="3" s="1"/>
  <c r="J676" i="3"/>
  <c r="K676" i="3" s="1"/>
  <c r="L676" i="3" s="1"/>
  <c r="E677" i="3"/>
  <c r="K677" i="3"/>
  <c r="D683" i="3"/>
  <c r="E683" i="3" s="1"/>
  <c r="K683" i="3"/>
  <c r="L683" i="3" s="1"/>
  <c r="D684" i="3"/>
  <c r="E684" i="3" s="1"/>
  <c r="K684" i="3"/>
  <c r="L684" i="3"/>
  <c r="D685" i="3"/>
  <c r="E685" i="3"/>
  <c r="J685" i="3"/>
  <c r="K685" i="3"/>
  <c r="L685" i="3" s="1"/>
  <c r="K686" i="3"/>
  <c r="D687" i="3"/>
  <c r="E687" i="3" s="1"/>
  <c r="J687" i="3"/>
  <c r="K687" i="3" s="1"/>
  <c r="L687" i="3"/>
  <c r="D691" i="3"/>
  <c r="E691" i="3" s="1"/>
  <c r="F691" i="3" s="1"/>
  <c r="G691" i="3" s="1"/>
  <c r="H691" i="3" s="1"/>
  <c r="J691" i="3"/>
  <c r="K691" i="3" s="1"/>
  <c r="L691" i="3" s="1"/>
  <c r="D692" i="3"/>
  <c r="E692" i="3"/>
  <c r="J692" i="3"/>
  <c r="K692" i="3" s="1"/>
  <c r="L692" i="3" s="1"/>
  <c r="D693" i="3"/>
  <c r="E693" i="3" s="1"/>
  <c r="J693" i="3"/>
  <c r="K693" i="3"/>
  <c r="L693" i="3" s="1"/>
  <c r="D697" i="3"/>
  <c r="E697" i="3" s="1"/>
  <c r="J697" i="3"/>
  <c r="K697" i="3" s="1"/>
  <c r="L697" i="3" s="1"/>
  <c r="D698" i="3"/>
  <c r="E698" i="3" s="1"/>
  <c r="F698" i="3" s="1"/>
  <c r="J698" i="3"/>
  <c r="K698" i="3" s="1"/>
  <c r="L698" i="3" s="1"/>
  <c r="D700" i="3"/>
  <c r="E700" i="3" s="1"/>
  <c r="F700" i="3" s="1"/>
  <c r="J700" i="3"/>
  <c r="K700" i="3" s="1"/>
  <c r="D706" i="3"/>
  <c r="E706" i="3" s="1"/>
  <c r="J706" i="3"/>
  <c r="K706" i="3" s="1"/>
  <c r="L706" i="3" s="1"/>
  <c r="D708" i="3"/>
  <c r="E708" i="3" s="1"/>
  <c r="J708" i="3"/>
  <c r="K708" i="3" s="1"/>
  <c r="L708" i="3" s="1"/>
  <c r="D710" i="3"/>
  <c r="E710" i="3" s="1"/>
  <c r="J710" i="3"/>
  <c r="K710" i="3" s="1"/>
  <c r="L710" i="3" s="1"/>
  <c r="D718" i="3"/>
  <c r="E718" i="3" s="1"/>
  <c r="F718" i="3" s="1"/>
  <c r="G718" i="3" s="1"/>
  <c r="H718" i="3" s="1"/>
  <c r="K718" i="3"/>
  <c r="L718" i="3" s="1"/>
  <c r="D719" i="3"/>
  <c r="E719" i="3" s="1"/>
  <c r="F719" i="3"/>
  <c r="J719" i="3"/>
  <c r="K719" i="3"/>
  <c r="L719" i="3" s="1"/>
  <c r="D722" i="3"/>
  <c r="E722" i="3" s="1"/>
  <c r="F722" i="3" s="1"/>
  <c r="J722" i="3"/>
  <c r="K722" i="3" s="1"/>
  <c r="L722" i="3" s="1"/>
  <c r="D723" i="3"/>
  <c r="E723" i="3" s="1"/>
  <c r="F723" i="3"/>
  <c r="J723" i="3"/>
  <c r="K723" i="3" s="1"/>
  <c r="L723" i="3" s="1"/>
  <c r="D726" i="3"/>
  <c r="E726" i="3" s="1"/>
  <c r="G726" i="3" s="1"/>
  <c r="H726" i="3" s="1"/>
  <c r="K726" i="3"/>
  <c r="D729" i="3"/>
  <c r="E729" i="3" s="1"/>
  <c r="F729" i="3" s="1"/>
  <c r="J729" i="3"/>
  <c r="K729" i="3" s="1"/>
  <c r="L729" i="3" s="1"/>
  <c r="D730" i="3"/>
  <c r="E730" i="3"/>
  <c r="F730" i="3" s="1"/>
  <c r="J730" i="3"/>
  <c r="K730" i="3" s="1"/>
  <c r="L730" i="3" s="1"/>
  <c r="D731" i="3"/>
  <c r="E731" i="3" s="1"/>
  <c r="F731" i="3" s="1"/>
  <c r="J731" i="3"/>
  <c r="K731" i="3" s="1"/>
  <c r="L731" i="3" s="1"/>
  <c r="D732" i="3"/>
  <c r="E732" i="3" s="1"/>
  <c r="F732" i="3" s="1"/>
  <c r="K732" i="3"/>
  <c r="L732" i="3" s="1"/>
  <c r="D735" i="3"/>
  <c r="E735" i="3" s="1"/>
  <c r="K735" i="3"/>
  <c r="L735" i="3" s="1"/>
  <c r="D738" i="3"/>
  <c r="E738" i="3" s="1"/>
  <c r="G738" i="3" s="1"/>
  <c r="H738" i="3" s="1"/>
  <c r="J738" i="3"/>
  <c r="K738" i="3" s="1"/>
  <c r="L738" i="3" s="1"/>
  <c r="F741" i="3"/>
  <c r="G741" i="3" s="1"/>
  <c r="H741" i="3"/>
  <c r="D742" i="3"/>
  <c r="E742" i="3" s="1"/>
  <c r="F742" i="3" s="1"/>
  <c r="J742" i="3"/>
  <c r="K742" i="3"/>
  <c r="L742" i="3" s="1"/>
  <c r="D743" i="3"/>
  <c r="E743" i="3" s="1"/>
  <c r="J743" i="3"/>
  <c r="K743" i="3" s="1"/>
  <c r="L743" i="3"/>
  <c r="D746" i="3"/>
  <c r="E746" i="3" s="1"/>
  <c r="F746" i="3" s="1"/>
  <c r="J746" i="3"/>
  <c r="K746" i="3" s="1"/>
  <c r="L746" i="3" s="1"/>
  <c r="D748" i="3"/>
  <c r="K748" i="3"/>
  <c r="L748" i="3" s="1"/>
  <c r="D752" i="3"/>
  <c r="E752" i="3" s="1"/>
  <c r="F752" i="3"/>
  <c r="J752" i="3"/>
  <c r="K752" i="3" s="1"/>
  <c r="L752" i="3" s="1"/>
  <c r="D753" i="3"/>
  <c r="E753" i="3"/>
  <c r="K753" i="3"/>
  <c r="L753" i="3" s="1"/>
  <c r="D760" i="3"/>
  <c r="E760" i="3" s="1"/>
  <c r="K760" i="3"/>
  <c r="L760" i="3" s="1"/>
  <c r="D761" i="3"/>
  <c r="E761" i="3" s="1"/>
  <c r="K761" i="3"/>
  <c r="L761" i="3"/>
  <c r="D766" i="3"/>
  <c r="E766" i="3" s="1"/>
  <c r="J766" i="3"/>
  <c r="K766" i="3" s="1"/>
  <c r="L766" i="3" s="1"/>
  <c r="D767" i="3"/>
  <c r="E767" i="3" s="1"/>
  <c r="J767" i="3"/>
  <c r="K767" i="3" s="1"/>
  <c r="L767" i="3" s="1"/>
  <c r="D769" i="3"/>
  <c r="E769" i="3" s="1"/>
  <c r="F769" i="3" s="1"/>
  <c r="J769" i="3"/>
  <c r="K769" i="3" s="1"/>
  <c r="L769" i="3" s="1"/>
  <c r="D771" i="3"/>
  <c r="E771" i="3" s="1"/>
  <c r="F771" i="3" s="1"/>
  <c r="J771" i="3"/>
  <c r="K771" i="3" s="1"/>
  <c r="L771" i="3" s="1"/>
  <c r="D782" i="3"/>
  <c r="E782" i="3" s="1"/>
  <c r="F782" i="3" s="1"/>
  <c r="J782" i="3"/>
  <c r="K782" i="3" s="1"/>
  <c r="L782" i="3" s="1"/>
  <c r="D787" i="3"/>
  <c r="E787" i="3"/>
  <c r="G787" i="3" s="1"/>
  <c r="H787" i="3" s="1"/>
  <c r="J787" i="3"/>
  <c r="K787" i="3" s="1"/>
  <c r="D788" i="3"/>
  <c r="E788" i="3" s="1"/>
  <c r="G788" i="3" s="1"/>
  <c r="H788" i="3" s="1"/>
  <c r="J788" i="3"/>
  <c r="K788" i="3"/>
  <c r="D789" i="3"/>
  <c r="E789" i="3"/>
  <c r="G789" i="3" s="1"/>
  <c r="H789" i="3" s="1"/>
  <c r="J789" i="3"/>
  <c r="K789" i="3" s="1"/>
  <c r="D790" i="3"/>
  <c r="E790" i="3" s="1"/>
  <c r="G790" i="3" s="1"/>
  <c r="H790" i="3" s="1"/>
  <c r="J790" i="3"/>
  <c r="K790" i="3" s="1"/>
  <c r="D791" i="3"/>
  <c r="E791" i="3"/>
  <c r="G791" i="3" s="1"/>
  <c r="H791" i="3" s="1"/>
  <c r="J791" i="3"/>
  <c r="K791" i="3" s="1"/>
  <c r="D792" i="3"/>
  <c r="E792" i="3" s="1"/>
  <c r="G792" i="3" s="1"/>
  <c r="H792" i="3" s="1"/>
  <c r="J792" i="3"/>
  <c r="K792" i="3" s="1"/>
  <c r="D793" i="3"/>
  <c r="E793" i="3"/>
  <c r="G793" i="3" s="1"/>
  <c r="H793" i="3" s="1"/>
  <c r="J793" i="3"/>
  <c r="K793" i="3" s="1"/>
  <c r="D794" i="3"/>
  <c r="E794" i="3" s="1"/>
  <c r="G794" i="3" s="1"/>
  <c r="H794" i="3" s="1"/>
  <c r="J794" i="3"/>
  <c r="K794" i="3" s="1"/>
  <c r="D795" i="3"/>
  <c r="E795" i="3"/>
  <c r="G795" i="3" s="1"/>
  <c r="H795" i="3" s="1"/>
  <c r="J795" i="3"/>
  <c r="K795" i="3" s="1"/>
  <c r="D796" i="3"/>
  <c r="E796" i="3" s="1"/>
  <c r="G796" i="3" s="1"/>
  <c r="H796" i="3"/>
  <c r="J796" i="3"/>
  <c r="K796" i="3" s="1"/>
  <c r="D797" i="3"/>
  <c r="E797" i="3"/>
  <c r="G797" i="3" s="1"/>
  <c r="H797" i="3" s="1"/>
  <c r="J797" i="3"/>
  <c r="K797" i="3" s="1"/>
  <c r="D822" i="3"/>
  <c r="E822" i="3" s="1"/>
  <c r="J822" i="3"/>
  <c r="K822" i="3" s="1"/>
  <c r="L822" i="3" s="1"/>
  <c r="D823" i="3"/>
  <c r="E823" i="3" s="1"/>
  <c r="F823" i="3" s="1"/>
  <c r="J823" i="3"/>
  <c r="K823" i="3" s="1"/>
  <c r="L823" i="3"/>
  <c r="D824" i="3"/>
  <c r="E824" i="3"/>
  <c r="J824" i="3"/>
  <c r="K824" i="3" s="1"/>
  <c r="L824" i="3" s="1"/>
  <c r="D825" i="3"/>
  <c r="E825" i="3"/>
  <c r="J825" i="3"/>
  <c r="K825" i="3" s="1"/>
  <c r="L825" i="3" s="1"/>
  <c r="D826" i="3"/>
  <c r="E826" i="3" s="1"/>
  <c r="J826" i="3"/>
  <c r="K826" i="3" s="1"/>
  <c r="L826" i="3" s="1"/>
  <c r="D827" i="3"/>
  <c r="E827" i="3" s="1"/>
  <c r="F827" i="3" s="1"/>
  <c r="J827" i="3"/>
  <c r="K827" i="3"/>
  <c r="L827" i="3" s="1"/>
  <c r="D831" i="3"/>
  <c r="E831" i="3"/>
  <c r="G831" i="3" s="1"/>
  <c r="H831" i="3"/>
  <c r="J831" i="3"/>
  <c r="K831" i="3" s="1"/>
  <c r="L831" i="3" s="1"/>
  <c r="D832" i="3"/>
  <c r="E832" i="3"/>
  <c r="G832" i="3" s="1"/>
  <c r="H832" i="3" s="1"/>
  <c r="J832" i="3"/>
  <c r="K832" i="3" s="1"/>
  <c r="L832" i="3" s="1"/>
  <c r="D835" i="3"/>
  <c r="E835" i="3" s="1"/>
  <c r="J835" i="3"/>
  <c r="K835" i="3" s="1"/>
  <c r="L835" i="3"/>
  <c r="D836" i="3"/>
  <c r="E836" i="3"/>
  <c r="J836" i="3"/>
  <c r="K836" i="3"/>
  <c r="L836" i="3" s="1"/>
  <c r="D838" i="3"/>
  <c r="E838" i="3" s="1"/>
  <c r="J838" i="3"/>
  <c r="K838" i="3" s="1"/>
  <c r="D841" i="3"/>
  <c r="E841" i="3" s="1"/>
  <c r="F841" i="3" s="1"/>
  <c r="G841" i="3" s="1"/>
  <c r="H841" i="3" s="1"/>
  <c r="J841" i="3"/>
  <c r="K841" i="3"/>
  <c r="D842" i="3"/>
  <c r="E842" i="3"/>
  <c r="F842" i="3" s="1"/>
  <c r="G842" i="3" s="1"/>
  <c r="H842" i="3" s="1"/>
  <c r="J842" i="3"/>
  <c r="K842" i="3" s="1"/>
  <c r="L842" i="3"/>
  <c r="D843" i="3"/>
  <c r="E843" i="3"/>
  <c r="J843" i="3"/>
  <c r="K843" i="3" s="1"/>
  <c r="D844" i="3"/>
  <c r="E844" i="3" s="1"/>
  <c r="J844" i="3"/>
  <c r="K844" i="3" s="1"/>
  <c r="D850" i="3"/>
  <c r="E850" i="3" s="1"/>
  <c r="J850" i="3"/>
  <c r="K850" i="3"/>
  <c r="L850" i="3" s="1"/>
  <c r="D858" i="3"/>
  <c r="E858" i="3"/>
  <c r="G858" i="3" s="1"/>
  <c r="H858" i="3" s="1"/>
  <c r="K858" i="3"/>
  <c r="L858" i="3" s="1"/>
  <c r="D859" i="3"/>
  <c r="E859" i="3"/>
  <c r="G859" i="3" s="1"/>
  <c r="H859" i="3" s="1"/>
  <c r="K859" i="3"/>
  <c r="L859" i="3" s="1"/>
  <c r="D860" i="3"/>
  <c r="E860" i="3" s="1"/>
  <c r="G860" i="3" s="1"/>
  <c r="H860" i="3" s="1"/>
  <c r="K860" i="3"/>
  <c r="L860" i="3" s="1"/>
  <c r="D861" i="3"/>
  <c r="E861" i="3" s="1"/>
  <c r="G861" i="3" s="1"/>
  <c r="H861" i="3" s="1"/>
  <c r="K861" i="3"/>
  <c r="L861" i="3" s="1"/>
  <c r="D862" i="3"/>
  <c r="E862" i="3" s="1"/>
  <c r="G862" i="3" s="1"/>
  <c r="H862" i="3" s="1"/>
  <c r="K862" i="3"/>
  <c r="L862" i="3"/>
  <c r="D863" i="3"/>
  <c r="E863" i="3" s="1"/>
  <c r="G863" i="3" s="1"/>
  <c r="H863" i="3" s="1"/>
  <c r="K863" i="3"/>
  <c r="L863" i="3" s="1"/>
  <c r="D864" i="3"/>
  <c r="E864" i="3" s="1"/>
  <c r="G864" i="3" s="1"/>
  <c r="H864" i="3" s="1"/>
  <c r="K864" i="3"/>
  <c r="L864" i="3" s="1"/>
  <c r="D866" i="3"/>
  <c r="E866" i="3" s="1"/>
  <c r="J866" i="3"/>
  <c r="K866" i="3" s="1"/>
  <c r="L866" i="3"/>
  <c r="D874" i="3"/>
  <c r="E874" i="3"/>
  <c r="F874" i="3" s="1"/>
  <c r="J874" i="3"/>
  <c r="K874" i="3" s="1"/>
  <c r="L874" i="3" s="1"/>
  <c r="D875" i="3"/>
  <c r="E875" i="3" s="1"/>
  <c r="F875" i="3" s="1"/>
  <c r="G875" i="3" s="1"/>
  <c r="H875" i="3" s="1"/>
  <c r="J875" i="3"/>
  <c r="K875" i="3"/>
  <c r="L875" i="3" s="1"/>
  <c r="D876" i="3"/>
  <c r="E876" i="3" s="1"/>
  <c r="J876" i="3"/>
  <c r="K876" i="3"/>
  <c r="L876" i="3" s="1"/>
  <c r="D878" i="3"/>
  <c r="E878" i="3" s="1"/>
  <c r="J878" i="3"/>
  <c r="K878" i="3" s="1"/>
  <c r="L878" i="3" s="1"/>
  <c r="D881" i="3"/>
  <c r="E881" i="3" s="1"/>
  <c r="F881" i="3" s="1"/>
  <c r="J881" i="3"/>
  <c r="K881" i="3" s="1"/>
  <c r="L881" i="3" s="1"/>
  <c r="D882" i="3"/>
  <c r="E882" i="3" s="1"/>
  <c r="F882" i="3" s="1"/>
  <c r="G882" i="3" s="1"/>
  <c r="H882" i="3" s="1"/>
  <c r="J882" i="3"/>
  <c r="K882" i="3" s="1"/>
  <c r="L882" i="3" s="1"/>
  <c r="D883" i="3"/>
  <c r="E883" i="3"/>
  <c r="F883" i="3" s="1"/>
  <c r="G883" i="3" s="1"/>
  <c r="H883" i="3" s="1"/>
  <c r="J883" i="3"/>
  <c r="K883" i="3" s="1"/>
  <c r="L883" i="3" s="1"/>
  <c r="D885" i="3"/>
  <c r="E885" i="3" s="1"/>
  <c r="J885" i="3"/>
  <c r="K885" i="3" s="1"/>
  <c r="L885" i="3" s="1"/>
  <c r="D888" i="3"/>
  <c r="E888" i="3" s="1"/>
  <c r="J888" i="3"/>
  <c r="K888" i="3" s="1"/>
  <c r="L888" i="3" s="1"/>
  <c r="D889" i="3"/>
  <c r="E889" i="3"/>
  <c r="J889" i="3"/>
  <c r="K889" i="3" s="1"/>
  <c r="L889" i="3" s="1"/>
  <c r="D890" i="3"/>
  <c r="E890" i="3"/>
  <c r="J890" i="3"/>
  <c r="K890" i="3" s="1"/>
  <c r="L890" i="3" s="1"/>
  <c r="D892" i="3"/>
  <c r="E892" i="3" s="1"/>
  <c r="F892" i="3" s="1"/>
  <c r="J892" i="3"/>
  <c r="K892" i="3" s="1"/>
  <c r="L892" i="3" s="1"/>
  <c r="D895" i="3"/>
  <c r="E895" i="3" s="1"/>
  <c r="F895" i="3"/>
  <c r="G895" i="3" s="1"/>
  <c r="H895" i="3" s="1"/>
  <c r="J895" i="3"/>
  <c r="K895" i="3" s="1"/>
  <c r="L895" i="3" s="1"/>
  <c r="D896" i="3"/>
  <c r="E896" i="3" s="1"/>
  <c r="J896" i="3"/>
  <c r="K896" i="3" s="1"/>
  <c r="L896" i="3" s="1"/>
  <c r="D897" i="3"/>
  <c r="E897" i="3" s="1"/>
  <c r="F897" i="3"/>
  <c r="G897" i="3" s="1"/>
  <c r="J897" i="3"/>
  <c r="K897" i="3" s="1"/>
  <c r="L897" i="3" s="1"/>
  <c r="D899" i="3"/>
  <c r="E899" i="3" s="1"/>
  <c r="J899" i="3"/>
  <c r="K899" i="3" s="1"/>
  <c r="L899" i="3" s="1"/>
  <c r="D902" i="3"/>
  <c r="E902" i="3"/>
  <c r="J902" i="3"/>
  <c r="K902" i="3" s="1"/>
  <c r="L902" i="3" s="1"/>
  <c r="D903" i="3"/>
  <c r="E903" i="3" s="1"/>
  <c r="J903" i="3"/>
  <c r="K903" i="3" s="1"/>
  <c r="D904" i="3"/>
  <c r="E904" i="3" s="1"/>
  <c r="F904" i="3" s="1"/>
  <c r="J904" i="3"/>
  <c r="K904" i="3" s="1"/>
  <c r="L904" i="3" s="1"/>
  <c r="D905" i="3"/>
  <c r="E905" i="3"/>
  <c r="F905" i="3" s="1"/>
  <c r="J905" i="3"/>
  <c r="K905" i="3"/>
  <c r="D906" i="3"/>
  <c r="E906" i="3"/>
  <c r="J906" i="3"/>
  <c r="K906" i="3"/>
  <c r="L906" i="3" s="1"/>
  <c r="D907" i="3"/>
  <c r="E907" i="3" s="1"/>
  <c r="F907" i="3" s="1"/>
  <c r="J907" i="3"/>
  <c r="K907" i="3" s="1"/>
  <c r="L907" i="3" s="1"/>
  <c r="D910" i="3"/>
  <c r="E910" i="3"/>
  <c r="F910" i="3" s="1"/>
  <c r="J910" i="3"/>
  <c r="K910" i="3"/>
  <c r="L910" i="3" s="1"/>
  <c r="D911" i="3"/>
  <c r="E911" i="3"/>
  <c r="F911" i="3" s="1"/>
  <c r="G911" i="3" s="1"/>
  <c r="H911" i="3" s="1"/>
  <c r="J911" i="3"/>
  <c r="K911" i="3"/>
  <c r="L911" i="3" s="1"/>
  <c r="D912" i="3"/>
  <c r="E912" i="3" s="1"/>
  <c r="J912" i="3"/>
  <c r="K912" i="3" s="1"/>
  <c r="L912" i="3" s="1"/>
  <c r="D913" i="3"/>
  <c r="E913" i="3" s="1"/>
  <c r="F913" i="3" s="1"/>
  <c r="J913" i="3"/>
  <c r="K913" i="3" s="1"/>
  <c r="L913" i="3" s="1"/>
  <c r="D914" i="3"/>
  <c r="E914" i="3" s="1"/>
  <c r="F914" i="3" s="1"/>
  <c r="J914" i="3"/>
  <c r="K914" i="3"/>
  <c r="L914" i="3" s="1"/>
  <c r="D917" i="3"/>
  <c r="E917" i="3"/>
  <c r="J917" i="3"/>
  <c r="K917" i="3" s="1"/>
  <c r="L917" i="3" s="1"/>
  <c r="D918" i="3"/>
  <c r="E918" i="3"/>
  <c r="J918" i="3"/>
  <c r="K918" i="3" s="1"/>
  <c r="D919" i="3"/>
  <c r="E919" i="3" s="1"/>
  <c r="J919" i="3"/>
  <c r="K919" i="3"/>
  <c r="D920" i="3"/>
  <c r="E920" i="3"/>
  <c r="F920" i="3" s="1"/>
  <c r="J920" i="3"/>
  <c r="K920" i="3"/>
  <c r="D921" i="3"/>
  <c r="E921" i="3" s="1"/>
  <c r="F921" i="3" s="1"/>
  <c r="G921" i="3" s="1"/>
  <c r="H921" i="3" s="1"/>
  <c r="J921" i="3"/>
  <c r="K921" i="3" s="1"/>
  <c r="L921" i="3" s="1"/>
  <c r="D923" i="3"/>
  <c r="E923" i="3" s="1"/>
  <c r="J923" i="3"/>
  <c r="K923" i="3" s="1"/>
  <c r="L923" i="3" s="1"/>
  <c r="H927" i="3"/>
  <c r="F927" i="3"/>
  <c r="G927" i="3" s="1"/>
  <c r="D929" i="3"/>
  <c r="E929" i="3" s="1"/>
  <c r="F929" i="3" s="1"/>
  <c r="J929" i="3"/>
  <c r="K929" i="3" s="1"/>
  <c r="L929" i="3"/>
  <c r="D933" i="3"/>
  <c r="E933" i="3" s="1"/>
  <c r="J933" i="3"/>
  <c r="K933" i="3" s="1"/>
  <c r="L933" i="3" s="1"/>
  <c r="D934" i="3"/>
  <c r="E934" i="3"/>
  <c r="J934" i="3"/>
  <c r="K934" i="3" s="1"/>
  <c r="L934" i="3" s="1"/>
  <c r="D935" i="3"/>
  <c r="E935" i="3" s="1"/>
  <c r="J935" i="3"/>
  <c r="K935" i="3" s="1"/>
  <c r="L935" i="3" s="1"/>
  <c r="D936" i="3"/>
  <c r="E936" i="3"/>
  <c r="J936" i="3"/>
  <c r="K936" i="3" s="1"/>
  <c r="L936" i="3" s="1"/>
  <c r="D937" i="3"/>
  <c r="E937" i="3"/>
  <c r="J937" i="3"/>
  <c r="K937" i="3"/>
  <c r="L937" i="3" s="1"/>
  <c r="D938" i="3"/>
  <c r="E938" i="3" s="1"/>
  <c r="J938" i="3"/>
  <c r="K938" i="3" s="1"/>
  <c r="L938" i="3" s="1"/>
  <c r="D940" i="3"/>
  <c r="E940" i="3" s="1"/>
  <c r="J940" i="3"/>
  <c r="K940" i="3" s="1"/>
  <c r="L940" i="3" s="1"/>
  <c r="D941" i="3"/>
  <c r="E941" i="3" s="1"/>
  <c r="J941" i="3"/>
  <c r="K941" i="3" s="1"/>
  <c r="L941" i="3" s="1"/>
  <c r="D942" i="3"/>
  <c r="E942" i="3"/>
  <c r="F942" i="3" s="1"/>
  <c r="G942" i="3" s="1"/>
  <c r="H942" i="3" s="1"/>
  <c r="J942" i="3"/>
  <c r="K942" i="3"/>
  <c r="L942" i="3" s="1"/>
  <c r="D943" i="3"/>
  <c r="E943" i="3" s="1"/>
  <c r="J943" i="3"/>
  <c r="K943" i="3" s="1"/>
  <c r="L943" i="3" s="1"/>
  <c r="D944" i="3"/>
  <c r="E944" i="3" s="1"/>
  <c r="J944" i="3"/>
  <c r="K944" i="3" s="1"/>
  <c r="L944" i="3" s="1"/>
  <c r="D945" i="3"/>
  <c r="E945" i="3" s="1"/>
  <c r="F945" i="3" s="1"/>
  <c r="J945" i="3"/>
  <c r="K945" i="3"/>
  <c r="L945" i="3" s="1"/>
  <c r="D946" i="3"/>
  <c r="E946" i="3" s="1"/>
  <c r="F946" i="3" s="1"/>
  <c r="J946" i="3"/>
  <c r="K946" i="3"/>
  <c r="L946" i="3" s="1"/>
  <c r="D948" i="3"/>
  <c r="E948" i="3" s="1"/>
  <c r="J948" i="3"/>
  <c r="K948" i="3" s="1"/>
  <c r="L948" i="3" s="1"/>
  <c r="D949" i="3"/>
  <c r="E949" i="3" s="1"/>
  <c r="J949" i="3"/>
  <c r="K949" i="3" s="1"/>
  <c r="L949" i="3" s="1"/>
  <c r="D950" i="3"/>
  <c r="E950" i="3"/>
  <c r="F950" i="3" s="1"/>
  <c r="J950" i="3"/>
  <c r="K950" i="3" s="1"/>
  <c r="L950" i="3" s="1"/>
  <c r="D951" i="3"/>
  <c r="E951" i="3" s="1"/>
  <c r="F951" i="3" s="1"/>
  <c r="J951" i="3"/>
  <c r="K951" i="3" s="1"/>
  <c r="L951" i="3" s="1"/>
  <c r="D11" i="1"/>
  <c r="D12" i="1"/>
  <c r="G12" i="1"/>
  <c r="J12" i="1" s="1"/>
  <c r="D14" i="1"/>
  <c r="G14" i="1"/>
  <c r="D18" i="1"/>
  <c r="G18" i="1"/>
  <c r="J18" i="1" s="1"/>
  <c r="D19" i="1"/>
  <c r="D21" i="1"/>
  <c r="G21" i="1"/>
  <c r="J21" i="1"/>
  <c r="D23" i="1"/>
  <c r="G23" i="1"/>
  <c r="J23" i="1" s="1"/>
  <c r="G25" i="1"/>
  <c r="H25" i="1" s="1"/>
  <c r="H36" i="1"/>
  <c r="I36" i="1" s="1"/>
  <c r="J36" i="1" s="1"/>
  <c r="D37" i="1"/>
  <c r="H37" i="1"/>
  <c r="I37" i="1" s="1"/>
  <c r="J37" i="1" s="1"/>
  <c r="H38" i="1"/>
  <c r="I38" i="1"/>
  <c r="J38" i="1" s="1"/>
  <c r="D39" i="1"/>
  <c r="H39" i="1"/>
  <c r="I39" i="1"/>
  <c r="J39" i="1" s="1"/>
  <c r="D40" i="1"/>
  <c r="H40" i="1"/>
  <c r="I40" i="1" s="1"/>
  <c r="J40" i="1" s="1"/>
  <c r="D41" i="1"/>
  <c r="H41" i="1"/>
  <c r="I41" i="1" s="1"/>
  <c r="J41" i="1" s="1"/>
  <c r="D42" i="1"/>
  <c r="H42" i="1"/>
  <c r="I42" i="1" s="1"/>
  <c r="J42" i="1" s="1"/>
  <c r="H43" i="1"/>
  <c r="I43" i="1" s="1"/>
  <c r="J43" i="1" s="1"/>
  <c r="D44" i="1"/>
  <c r="H44" i="1"/>
  <c r="I44" i="1" s="1"/>
  <c r="J44" i="1" s="1"/>
  <c r="D45" i="1"/>
  <c r="H45" i="1"/>
  <c r="I45" i="1" s="1"/>
  <c r="J45" i="1" s="1"/>
  <c r="H48" i="1"/>
  <c r="I48" i="1" s="1"/>
  <c r="J48" i="1"/>
  <c r="D49" i="1"/>
  <c r="H49" i="1"/>
  <c r="I49" i="1" s="1"/>
  <c r="J49" i="1" s="1"/>
  <c r="H52" i="1"/>
  <c r="I52" i="1" s="1"/>
  <c r="J52" i="1" s="1"/>
  <c r="D53" i="1"/>
  <c r="H53" i="1"/>
  <c r="I53" i="1" s="1"/>
  <c r="J53" i="1" s="1"/>
  <c r="D54" i="1"/>
  <c r="H54" i="1"/>
  <c r="I54" i="1"/>
  <c r="J54" i="1" s="1"/>
  <c r="H57" i="1"/>
  <c r="I57" i="1"/>
  <c r="J57" i="1" s="1"/>
  <c r="H58" i="1"/>
  <c r="I58" i="1" s="1"/>
  <c r="J58" i="1" s="1"/>
  <c r="H60" i="1"/>
  <c r="I60" i="1" s="1"/>
  <c r="J60" i="1"/>
  <c r="D61" i="1"/>
  <c r="H61" i="1"/>
  <c r="I61" i="1"/>
  <c r="J61" i="1" s="1"/>
  <c r="D62" i="1"/>
  <c r="H65" i="1"/>
  <c r="I65" i="1" s="1"/>
  <c r="J65" i="1" s="1"/>
  <c r="D66" i="1"/>
  <c r="H66" i="1"/>
  <c r="I66" i="1" s="1"/>
  <c r="J66" i="1"/>
  <c r="D67" i="1"/>
  <c r="H67" i="1"/>
  <c r="I67" i="1"/>
  <c r="J67" i="1" s="1"/>
  <c r="D70" i="1"/>
  <c r="D71" i="1"/>
  <c r="H71" i="1"/>
  <c r="I71" i="1" s="1"/>
  <c r="J71" i="1" s="1"/>
  <c r="D72" i="1"/>
  <c r="H72" i="1"/>
  <c r="I72" i="1" s="1"/>
  <c r="J72" i="1" s="1"/>
  <c r="H73" i="1"/>
  <c r="I73" i="1" s="1"/>
  <c r="J73" i="1" s="1"/>
  <c r="H74" i="1"/>
  <c r="I74" i="1" s="1"/>
  <c r="H76" i="1"/>
  <c r="I76" i="1" s="1"/>
  <c r="J76" i="1" s="1"/>
  <c r="H77" i="1"/>
  <c r="I77" i="1" s="1"/>
  <c r="J77" i="1" s="1"/>
  <c r="H78" i="1"/>
  <c r="I78" i="1"/>
  <c r="J78" i="1"/>
  <c r="H79" i="1"/>
  <c r="I79" i="1" s="1"/>
  <c r="J79" i="1" s="1"/>
  <c r="G80" i="1"/>
  <c r="H80" i="1" s="1"/>
  <c r="I80" i="1" s="1"/>
  <c r="J80" i="1" s="1"/>
  <c r="I83" i="1"/>
  <c r="J83" i="1" s="1"/>
  <c r="D84" i="1"/>
  <c r="H84" i="1"/>
  <c r="I84" i="1"/>
  <c r="J84" i="1" s="1"/>
  <c r="D85" i="1"/>
  <c r="F85" i="1" s="1"/>
  <c r="G85" i="1" s="1"/>
  <c r="H85" i="1" s="1"/>
  <c r="H89" i="1"/>
  <c r="I89" i="1" s="1"/>
  <c r="J89" i="1" s="1"/>
  <c r="H92" i="1"/>
  <c r="I92" i="1" s="1"/>
  <c r="J92" i="1" s="1"/>
  <c r="D93" i="1"/>
  <c r="H93" i="1"/>
  <c r="I93" i="1" s="1"/>
  <c r="J93" i="1" s="1"/>
  <c r="D94" i="1"/>
  <c r="H94" i="1"/>
  <c r="I94" i="1"/>
  <c r="J94" i="1" s="1"/>
  <c r="D96" i="1"/>
  <c r="H96" i="1"/>
  <c r="I96" i="1" s="1"/>
  <c r="J96" i="1"/>
  <c r="D99" i="1"/>
  <c r="G99" i="1"/>
  <c r="D103" i="1"/>
  <c r="G103" i="1"/>
  <c r="D105" i="1"/>
  <c r="G105" i="1"/>
  <c r="H105" i="1" s="1"/>
  <c r="D108" i="1"/>
  <c r="G108" i="1"/>
  <c r="D110" i="1"/>
  <c r="G110" i="1"/>
  <c r="H110" i="1"/>
  <c r="I110" i="1" s="1"/>
  <c r="D117" i="1"/>
  <c r="G117" i="1"/>
  <c r="I117" i="1" s="1"/>
  <c r="J117" i="1" s="1"/>
  <c r="D118" i="1"/>
  <c r="G118" i="1"/>
  <c r="I118" i="1" s="1"/>
  <c r="J118" i="1" s="1"/>
  <c r="D119" i="1"/>
  <c r="G119" i="1"/>
  <c r="I119" i="1" s="1"/>
  <c r="J119" i="1" s="1"/>
  <c r="D120" i="1"/>
  <c r="G120" i="1"/>
  <c r="I120" i="1" s="1"/>
  <c r="J120" i="1" s="1"/>
  <c r="D121" i="1"/>
  <c r="G121" i="1"/>
  <c r="I121" i="1"/>
  <c r="J121" i="1"/>
  <c r="D122" i="1"/>
  <c r="G122" i="1"/>
  <c r="I122" i="1" s="1"/>
  <c r="J122" i="1" s="1"/>
  <c r="D123" i="1"/>
  <c r="G123" i="1"/>
  <c r="I123" i="1" s="1"/>
  <c r="J123" i="1" s="1"/>
  <c r="D124" i="1"/>
  <c r="G124" i="1"/>
  <c r="I124" i="1"/>
  <c r="J124" i="1"/>
  <c r="D125" i="1"/>
  <c r="G125" i="1"/>
  <c r="I125" i="1" s="1"/>
  <c r="J125" i="1" s="1"/>
  <c r="D129" i="1"/>
  <c r="G129" i="1"/>
  <c r="D130" i="1"/>
  <c r="G130" i="1"/>
  <c r="D131" i="1"/>
  <c r="G131" i="1"/>
  <c r="H131" i="1" s="1"/>
  <c r="D136" i="1"/>
  <c r="G136" i="1"/>
  <c r="H136" i="1"/>
  <c r="L137" i="1"/>
  <c r="L139" i="1"/>
  <c r="L140" i="1" s="1"/>
  <c r="D143" i="1"/>
  <c r="G143" i="1"/>
  <c r="H143" i="1"/>
  <c r="I143" i="1" s="1"/>
  <c r="J143" i="1" s="1"/>
  <c r="D144" i="1"/>
  <c r="G144" i="1"/>
  <c r="D145" i="1"/>
  <c r="G145" i="1"/>
  <c r="H145" i="1"/>
  <c r="D146" i="1"/>
  <c r="G146" i="1"/>
  <c r="H146" i="1" s="1"/>
  <c r="G147" i="1"/>
  <c r="H147" i="1" s="1"/>
  <c r="L147" i="1"/>
  <c r="L148" i="1" s="1"/>
  <c r="L150" i="1"/>
  <c r="D152" i="1"/>
  <c r="G152" i="1"/>
  <c r="H152" i="1" s="1"/>
  <c r="D153" i="1"/>
  <c r="G153" i="1"/>
  <c r="H153" i="1" s="1"/>
  <c r="D154" i="1"/>
  <c r="G154" i="1"/>
  <c r="D155" i="1"/>
  <c r="G155" i="1"/>
  <c r="D161" i="1"/>
  <c r="G161" i="1"/>
  <c r="H161" i="1" s="1"/>
  <c r="D162" i="1"/>
  <c r="G162" i="1"/>
  <c r="D165" i="1"/>
  <c r="G165" i="1"/>
  <c r="H165" i="1" s="1"/>
  <c r="I165" i="1"/>
  <c r="J165" i="1" s="1"/>
  <c r="D166" i="1"/>
  <c r="G166" i="1"/>
  <c r="D168" i="1"/>
  <c r="G168" i="1"/>
  <c r="D170" i="1"/>
  <c r="G170" i="1"/>
  <c r="D178" i="1"/>
  <c r="G178" i="1"/>
  <c r="H178" i="1" s="1"/>
  <c r="D179" i="1"/>
  <c r="G179" i="1"/>
  <c r="D184" i="1"/>
  <c r="G184" i="1"/>
  <c r="H184" i="1" s="1"/>
  <c r="I184" i="1" s="1"/>
  <c r="J184" i="1" s="1"/>
  <c r="D185" i="1"/>
  <c r="G185" i="1"/>
  <c r="H185" i="1" s="1"/>
  <c r="D186" i="1"/>
  <c r="G186" i="1"/>
  <c r="H186" i="1" s="1"/>
  <c r="D189" i="1"/>
  <c r="G189" i="1"/>
  <c r="D191" i="1"/>
  <c r="G191" i="1"/>
  <c r="D192" i="1"/>
  <c r="G192" i="1"/>
  <c r="D193" i="1"/>
  <c r="G193" i="1"/>
  <c r="D196" i="1"/>
  <c r="G196" i="1"/>
  <c r="H196" i="1"/>
  <c r="I196" i="1" s="1"/>
  <c r="J196" i="1" s="1"/>
  <c r="D197" i="1"/>
  <c r="G197" i="1"/>
  <c r="H197" i="1"/>
  <c r="D200" i="1"/>
  <c r="G200" i="1"/>
  <c r="D202" i="1"/>
  <c r="G202" i="1"/>
  <c r="H202" i="1" s="1"/>
  <c r="I202" i="1" s="1"/>
  <c r="J202" i="1" s="1"/>
  <c r="D203" i="1"/>
  <c r="G203" i="1"/>
  <c r="H203" i="1" s="1"/>
  <c r="D204" i="1"/>
  <c r="G204" i="1"/>
  <c r="H204" i="1" s="1"/>
  <c r="D207" i="1"/>
  <c r="G207" i="1"/>
  <c r="H207" i="1" s="1"/>
  <c r="D208" i="1"/>
  <c r="G208" i="1"/>
  <c r="H208" i="1" s="1"/>
  <c r="D211" i="1"/>
  <c r="G211" i="1"/>
  <c r="H211" i="1" s="1"/>
  <c r="D212" i="1"/>
  <c r="G212" i="1"/>
  <c r="H212" i="1" s="1"/>
  <c r="I212" i="1" s="1"/>
  <c r="J212" i="1" s="1"/>
  <c r="D213" i="1"/>
  <c r="G213" i="1"/>
  <c r="D216" i="1"/>
  <c r="G216" i="1"/>
  <c r="H216" i="1" s="1"/>
  <c r="D218" i="1"/>
  <c r="G218" i="1"/>
  <c r="H218" i="1"/>
  <c r="D219" i="1"/>
  <c r="G219" i="1"/>
  <c r="H219" i="1" s="1"/>
  <c r="D223" i="1"/>
  <c r="G223" i="1"/>
  <c r="D226" i="1"/>
  <c r="G226" i="1"/>
  <c r="H226" i="1" s="1"/>
  <c r="D230" i="1"/>
  <c r="G230" i="1"/>
  <c r="H230" i="1" s="1"/>
  <c r="D233" i="1"/>
  <c r="G233" i="1"/>
  <c r="H233" i="1"/>
  <c r="I233" i="1" s="1"/>
  <c r="J233" i="1" s="1"/>
  <c r="D238" i="1"/>
  <c r="G238" i="1"/>
  <c r="D247" i="1"/>
  <c r="G247" i="1"/>
  <c r="H247" i="1" s="1"/>
  <c r="D248" i="1"/>
  <c r="G248" i="1"/>
  <c r="H248" i="1" s="1"/>
  <c r="D249" i="1"/>
  <c r="G249" i="1"/>
  <c r="D257" i="1"/>
  <c r="G257" i="1"/>
  <c r="I257" i="1" s="1"/>
  <c r="J257" i="1"/>
  <c r="D258" i="1"/>
  <c r="G258" i="1"/>
  <c r="I258" i="1"/>
  <c r="J258" i="1" s="1"/>
  <c r="D259" i="1"/>
  <c r="G259" i="1"/>
  <c r="I259" i="1" s="1"/>
  <c r="J259" i="1" s="1"/>
  <c r="D260" i="1"/>
  <c r="G260" i="1"/>
  <c r="I260" i="1" s="1"/>
  <c r="D261" i="1"/>
  <c r="G261" i="1"/>
  <c r="I261" i="1" s="1"/>
  <c r="J261" i="1" s="1"/>
  <c r="D262" i="1"/>
  <c r="G262" i="1"/>
  <c r="I262" i="1" s="1"/>
  <c r="J262" i="1"/>
  <c r="D263" i="1"/>
  <c r="G263" i="1"/>
  <c r="I263" i="1"/>
  <c r="J263" i="1" s="1"/>
  <c r="D264" i="1"/>
  <c r="G264" i="1"/>
  <c r="I264" i="1"/>
  <c r="J264" i="1" s="1"/>
  <c r="D265" i="1"/>
  <c r="G265" i="1"/>
  <c r="I265" i="1" s="1"/>
  <c r="J265" i="1" s="1"/>
  <c r="D273" i="1"/>
  <c r="G273" i="1"/>
  <c r="H273" i="1"/>
  <c r="I273" i="1" s="1"/>
  <c r="J273" i="1"/>
  <c r="D274" i="1"/>
  <c r="G274" i="1"/>
  <c r="D277" i="1"/>
  <c r="G277" i="1"/>
  <c r="H277" i="1" s="1"/>
  <c r="I277" i="1" s="1"/>
  <c r="J277" i="1" s="1"/>
  <c r="D278" i="1"/>
  <c r="G278" i="1"/>
  <c r="D279" i="1"/>
  <c r="G279" i="1"/>
  <c r="H279" i="1" s="1"/>
  <c r="D280" i="1"/>
  <c r="G280" i="1"/>
  <c r="H280" i="1"/>
  <c r="D281" i="1"/>
  <c r="G281" i="1"/>
  <c r="H281" i="1" s="1"/>
  <c r="D284" i="1"/>
  <c r="G284" i="1"/>
  <c r="H284" i="1" s="1"/>
  <c r="I284" i="1" s="1"/>
  <c r="J284" i="1" s="1"/>
  <c r="D285" i="1"/>
  <c r="G285" i="1"/>
  <c r="D286" i="1"/>
  <c r="G286" i="1"/>
  <c r="H286" i="1" s="1"/>
  <c r="D289" i="1"/>
  <c r="G289" i="1"/>
  <c r="H289" i="1" s="1"/>
  <c r="D290" i="1"/>
  <c r="G290" i="1"/>
  <c r="D291" i="1"/>
  <c r="G291" i="1"/>
  <c r="H291" i="1" s="1"/>
  <c r="D294" i="1"/>
  <c r="G294" i="1"/>
  <c r="D295" i="1"/>
  <c r="G295" i="1"/>
  <c r="H295" i="1"/>
  <c r="D298" i="1"/>
  <c r="G298" i="1"/>
  <c r="H298" i="1" s="1"/>
  <c r="D299" i="1"/>
  <c r="G299" i="1"/>
  <c r="D300" i="1"/>
  <c r="G300" i="1"/>
  <c r="H300" i="1" s="1"/>
  <c r="D303" i="1"/>
  <c r="G303" i="1"/>
  <c r="D304" i="1"/>
  <c r="G304" i="1"/>
  <c r="D305" i="1"/>
  <c r="G305" i="1"/>
  <c r="H305" i="1" s="1"/>
  <c r="D308" i="1"/>
  <c r="G308" i="1"/>
  <c r="H308" i="1" s="1"/>
  <c r="I308" i="1" s="1"/>
  <c r="D309" i="1"/>
  <c r="G309" i="1"/>
  <c r="D311" i="1"/>
  <c r="G311" i="1"/>
  <c r="H311" i="1" s="1"/>
  <c r="D313" i="1"/>
  <c r="G313" i="1"/>
  <c r="H313" i="1"/>
  <c r="D316" i="1"/>
  <c r="G316" i="1"/>
  <c r="H316" i="1" s="1"/>
  <c r="G323" i="1"/>
  <c r="G324" i="1"/>
  <c r="G325" i="1"/>
  <c r="D326" i="1"/>
  <c r="G326" i="1"/>
  <c r="D327" i="1"/>
  <c r="G327" i="1"/>
  <c r="D328" i="1"/>
  <c r="G328" i="1"/>
  <c r="D330" i="1"/>
  <c r="G330" i="1"/>
  <c r="D337" i="1"/>
  <c r="G337" i="1"/>
  <c r="H337" i="1" s="1"/>
  <c r="I337" i="1" s="1"/>
  <c r="D338" i="1"/>
  <c r="G338" i="1"/>
  <c r="H338" i="1"/>
  <c r="D341" i="1"/>
  <c r="G341" i="1"/>
  <c r="D342" i="1"/>
  <c r="G342" i="1"/>
  <c r="D343" i="1"/>
  <c r="G343" i="1"/>
  <c r="D344" i="1"/>
  <c r="G344" i="1"/>
  <c r="H344" i="1" s="1"/>
  <c r="I344" i="1" s="1"/>
  <c r="J344" i="1" s="1"/>
  <c r="D345" i="1"/>
  <c r="G345" i="1"/>
  <c r="H345" i="1" s="1"/>
  <c r="D348" i="1"/>
  <c r="G348" i="1"/>
  <c r="H348" i="1" s="1"/>
  <c r="D349" i="1"/>
  <c r="G349" i="1"/>
  <c r="H349" i="1" s="1"/>
  <c r="D350" i="1"/>
  <c r="G350" i="1"/>
  <c r="D355" i="1"/>
  <c r="G355" i="1"/>
  <c r="D356" i="1"/>
  <c r="G356" i="1"/>
  <c r="D357" i="1"/>
  <c r="G357" i="1"/>
  <c r="H357" i="1" s="1"/>
  <c r="D358" i="1"/>
  <c r="G358" i="1"/>
  <c r="H358" i="1" s="1"/>
  <c r="I358" i="1" s="1"/>
  <c r="D359" i="1"/>
  <c r="G359" i="1"/>
  <c r="H359" i="1" s="1"/>
  <c r="D360" i="1"/>
  <c r="G360" i="1"/>
  <c r="H360" i="1" s="1"/>
  <c r="D361" i="1"/>
  <c r="G361" i="1"/>
  <c r="D362" i="1"/>
  <c r="G362" i="1"/>
  <c r="D364" i="1"/>
  <c r="G364" i="1"/>
  <c r="H364" i="1" s="1"/>
  <c r="D365" i="1"/>
  <c r="G365" i="1"/>
  <c r="H365" i="1"/>
  <c r="D367" i="1"/>
  <c r="G367" i="1"/>
  <c r="H367" i="1" s="1"/>
  <c r="D368" i="1"/>
  <c r="G368" i="1"/>
  <c r="H368" i="1" s="1"/>
  <c r="I368" i="1" s="1"/>
  <c r="J368" i="1" s="1"/>
  <c r="D369" i="1"/>
  <c r="G369" i="1"/>
  <c r="H369" i="1" s="1"/>
  <c r="D370" i="1"/>
  <c r="G370" i="1"/>
  <c r="H370" i="1" s="1"/>
  <c r="D371" i="1"/>
  <c r="G371" i="1"/>
  <c r="H371" i="1"/>
  <c r="D372" i="1"/>
  <c r="G372" i="1"/>
  <c r="H372" i="1"/>
  <c r="I372" i="1" s="1"/>
  <c r="J372" i="1" s="1"/>
  <c r="D373" i="1"/>
  <c r="G373" i="1"/>
  <c r="H373" i="1" s="1"/>
  <c r="D374" i="1"/>
  <c r="G374" i="1"/>
  <c r="H374" i="1"/>
  <c r="I374" i="1" s="1"/>
  <c r="J374" i="1" s="1"/>
  <c r="D375" i="1"/>
  <c r="G375" i="1"/>
  <c r="H375" i="1" s="1"/>
  <c r="D376" i="1"/>
  <c r="G376" i="1"/>
  <c r="D378" i="1"/>
  <c r="G378" i="1"/>
  <c r="D379" i="1"/>
  <c r="G379" i="1"/>
  <c r="H379" i="1" s="1"/>
  <c r="I379" i="1" s="1"/>
  <c r="J379" i="1" s="1"/>
  <c r="D381" i="1"/>
  <c r="G381" i="1"/>
  <c r="H381" i="1" s="1"/>
  <c r="D382" i="1"/>
  <c r="G382" i="1"/>
  <c r="H382" i="1" s="1"/>
  <c r="D384" i="1"/>
  <c r="G384" i="1"/>
  <c r="D385" i="1"/>
  <c r="G385" i="1"/>
  <c r="H385" i="1" s="1"/>
  <c r="D386" i="1"/>
  <c r="G386" i="1"/>
  <c r="D387" i="1"/>
  <c r="G387" i="1"/>
  <c r="I387" i="1" s="1"/>
  <c r="J387" i="1" s="1"/>
  <c r="D389" i="1"/>
  <c r="G389" i="1"/>
  <c r="D390" i="1"/>
  <c r="G390" i="1"/>
  <c r="H390" i="1" s="1"/>
  <c r="D391" i="1"/>
  <c r="G391" i="1"/>
  <c r="H391" i="1" s="1"/>
  <c r="D392" i="1"/>
  <c r="G392" i="1"/>
  <c r="H392" i="1" s="1"/>
  <c r="D393" i="1"/>
  <c r="G393" i="1"/>
  <c r="H393" i="1" s="1"/>
  <c r="I394" i="1"/>
  <c r="J394" i="1" s="1"/>
  <c r="I401" i="1"/>
  <c r="J401" i="1" s="1"/>
  <c r="I402" i="1"/>
  <c r="J402" i="1" s="1"/>
  <c r="I404" i="1"/>
  <c r="J404" i="1" s="1"/>
  <c r="I405" i="1"/>
  <c r="J405" i="1" s="1"/>
  <c r="I406" i="1"/>
  <c r="J406" i="1" s="1"/>
  <c r="I407" i="1"/>
  <c r="J407" i="1" s="1"/>
  <c r="I410" i="1"/>
  <c r="J410" i="1" s="1"/>
  <c r="I411" i="1"/>
  <c r="J411" i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 s="1"/>
  <c r="I423" i="1"/>
  <c r="J423" i="1" s="1"/>
  <c r="I425" i="1"/>
  <c r="J425" i="1"/>
  <c r="I430" i="1"/>
  <c r="J430" i="1"/>
  <c r="I431" i="1"/>
  <c r="J431" i="1" s="1"/>
  <c r="I432" i="1"/>
  <c r="J432" i="1" s="1"/>
  <c r="I433" i="1"/>
  <c r="J433" i="1" s="1"/>
  <c r="I434" i="1"/>
  <c r="J434" i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/>
  <c r="I441" i="1"/>
  <c r="J441" i="1" s="1"/>
  <c r="I442" i="1"/>
  <c r="J442" i="1"/>
  <c r="I443" i="1"/>
  <c r="J443" i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73" i="1"/>
  <c r="J473" i="1" s="1"/>
  <c r="I474" i="1"/>
  <c r="J474" i="1"/>
  <c r="I475" i="1"/>
  <c r="J475" i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/>
  <c r="I495" i="1"/>
  <c r="J495" i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/>
  <c r="I511" i="1"/>
  <c r="J511" i="1"/>
  <c r="I514" i="1"/>
  <c r="J514" i="1" s="1"/>
  <c r="I521" i="1"/>
  <c r="J521" i="1" s="1"/>
  <c r="I525" i="1"/>
  <c r="J525" i="1" s="1"/>
  <c r="I526" i="1"/>
  <c r="J526" i="1" s="1"/>
  <c r="I527" i="1"/>
  <c r="J527" i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/>
  <c r="I535" i="1"/>
  <c r="J535" i="1"/>
  <c r="I536" i="1"/>
  <c r="J536" i="1" s="1"/>
  <c r="I537" i="1"/>
  <c r="J537" i="1" s="1"/>
  <c r="I538" i="1"/>
  <c r="J538" i="1" s="1"/>
  <c r="I539" i="1"/>
  <c r="J539" i="1" s="1"/>
  <c r="I540" i="1"/>
  <c r="J540" i="1"/>
  <c r="I541" i="1"/>
  <c r="J541" i="1" s="1"/>
  <c r="I542" i="1"/>
  <c r="J542" i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/>
  <c r="I549" i="1"/>
  <c r="J549" i="1" s="1"/>
  <c r="I550" i="1"/>
  <c r="J550" i="1" s="1"/>
  <c r="I551" i="1"/>
  <c r="J551" i="1" s="1"/>
  <c r="I552" i="1"/>
  <c r="J552" i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/>
  <c r="I559" i="1"/>
  <c r="J559" i="1"/>
  <c r="I560" i="1"/>
  <c r="J560" i="1" s="1"/>
  <c r="I561" i="1"/>
  <c r="J561" i="1" s="1"/>
  <c r="I562" i="1"/>
  <c r="J562" i="1" s="1"/>
  <c r="I563" i="1"/>
  <c r="J563" i="1"/>
  <c r="I565" i="1"/>
  <c r="J565" i="1" s="1"/>
  <c r="I567" i="1"/>
  <c r="J567" i="1" s="1"/>
  <c r="I568" i="1"/>
  <c r="J568" i="1" s="1"/>
  <c r="I569" i="1"/>
  <c r="J569" i="1" s="1"/>
  <c r="I570" i="1"/>
  <c r="J570" i="1" s="1"/>
  <c r="I572" i="1"/>
  <c r="J572" i="1" s="1"/>
  <c r="I573" i="1"/>
  <c r="J573" i="1" s="1"/>
  <c r="I575" i="1"/>
  <c r="J575" i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3" i="1"/>
  <c r="J583" i="1" s="1"/>
  <c r="I584" i="1"/>
  <c r="J584" i="1" s="1"/>
  <c r="I585" i="1"/>
  <c r="J585" i="1" s="1"/>
  <c r="I587" i="1"/>
  <c r="J587" i="1"/>
  <c r="I588" i="1"/>
  <c r="J588" i="1" s="1"/>
  <c r="I589" i="1"/>
  <c r="J589" i="1" s="1"/>
  <c r="I590" i="1"/>
  <c r="J590" i="1"/>
  <c r="I592" i="1"/>
  <c r="J592" i="1" s="1"/>
  <c r="I594" i="1"/>
  <c r="J594" i="1" s="1"/>
  <c r="I595" i="1"/>
  <c r="J595" i="1" s="1"/>
  <c r="I596" i="1"/>
  <c r="J596" i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5" i="1"/>
  <c r="J605" i="1"/>
  <c r="I606" i="1"/>
  <c r="J606" i="1" s="1"/>
  <c r="I607" i="1"/>
  <c r="J607" i="1" s="1"/>
  <c r="I608" i="1"/>
  <c r="J608" i="1" s="1"/>
  <c r="I609" i="1"/>
  <c r="J609" i="1" s="1"/>
  <c r="I610" i="1"/>
  <c r="J610" i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/>
  <c r="I618" i="1"/>
  <c r="J618" i="1" s="1"/>
  <c r="I619" i="1"/>
  <c r="J619" i="1" s="1"/>
  <c r="I620" i="1"/>
  <c r="J620" i="1" s="1"/>
  <c r="I621" i="1"/>
  <c r="J621" i="1" s="1"/>
  <c r="I622" i="1"/>
  <c r="J622" i="1"/>
  <c r="E623" i="1"/>
  <c r="I624" i="1"/>
  <c r="J624" i="1" s="1"/>
  <c r="I625" i="1"/>
  <c r="J625" i="1" s="1"/>
  <c r="E626" i="1"/>
  <c r="I627" i="1"/>
  <c r="J627" i="1" s="1"/>
  <c r="I628" i="1"/>
  <c r="J628" i="1"/>
  <c r="I629" i="1"/>
  <c r="J629" i="1"/>
  <c r="I630" i="1"/>
  <c r="J630" i="1"/>
  <c r="I631" i="1"/>
  <c r="J631" i="1" s="1"/>
  <c r="I632" i="1"/>
  <c r="J632" i="1" s="1"/>
  <c r="I633" i="1"/>
  <c r="J633" i="1" s="1"/>
  <c r="I634" i="1"/>
  <c r="J634" i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/>
  <c r="I643" i="1"/>
  <c r="J643" i="1" s="1"/>
  <c r="I644" i="1"/>
  <c r="J644" i="1" s="1"/>
  <c r="I645" i="1"/>
  <c r="J645" i="1" s="1"/>
  <c r="D657" i="1"/>
  <c r="G657" i="1"/>
  <c r="D658" i="1"/>
  <c r="G658" i="1"/>
  <c r="D661" i="1"/>
  <c r="G661" i="1"/>
  <c r="D662" i="1"/>
  <c r="G662" i="1"/>
  <c r="H662" i="1" s="1"/>
  <c r="D664" i="1"/>
  <c r="G664" i="1"/>
  <c r="H664" i="1" s="1"/>
  <c r="D666" i="1"/>
  <c r="G666" i="1"/>
  <c r="H666" i="1" s="1"/>
  <c r="D668" i="1"/>
  <c r="G668" i="1"/>
  <c r="H668" i="1"/>
  <c r="D674" i="1"/>
  <c r="G674" i="1"/>
  <c r="D675" i="1"/>
  <c r="G675" i="1"/>
  <c r="H675" i="1"/>
  <c r="D676" i="1"/>
  <c r="G676" i="1"/>
  <c r="H676" i="1" s="1"/>
  <c r="G683" i="1"/>
  <c r="I683" i="1" s="1"/>
  <c r="J683" i="1" s="1"/>
  <c r="G684" i="1"/>
  <c r="I684" i="1" s="1"/>
  <c r="J684" i="1" s="1"/>
  <c r="G685" i="1"/>
  <c r="I686" i="1"/>
  <c r="G687" i="1"/>
  <c r="H687" i="1" s="1"/>
  <c r="G691" i="1"/>
  <c r="G692" i="1"/>
  <c r="H692" i="1"/>
  <c r="G693" i="1"/>
  <c r="H693" i="1"/>
  <c r="G697" i="1"/>
  <c r="G698" i="1"/>
  <c r="G700" i="1"/>
  <c r="D706" i="1"/>
  <c r="G706" i="1"/>
  <c r="H706" i="1" s="1"/>
  <c r="I706" i="1" s="1"/>
  <c r="J706" i="1" s="1"/>
  <c r="D708" i="1"/>
  <c r="G708" i="1"/>
  <c r="D710" i="1"/>
  <c r="G710" i="1"/>
  <c r="D718" i="1"/>
  <c r="G718" i="1"/>
  <c r="H718" i="1"/>
  <c r="D719" i="1"/>
  <c r="G719" i="1"/>
  <c r="D722" i="1"/>
  <c r="G722" i="1"/>
  <c r="H722" i="1" s="1"/>
  <c r="D723" i="1"/>
  <c r="G723" i="1"/>
  <c r="D726" i="1"/>
  <c r="G726" i="1"/>
  <c r="I726" i="1" s="1"/>
  <c r="D729" i="1"/>
  <c r="G729" i="1"/>
  <c r="H729" i="1"/>
  <c r="D730" i="1"/>
  <c r="G730" i="1"/>
  <c r="D731" i="1"/>
  <c r="G731" i="1"/>
  <c r="H731" i="1" s="1"/>
  <c r="D732" i="1"/>
  <c r="G732" i="1"/>
  <c r="H732" i="1" s="1"/>
  <c r="D735" i="1"/>
  <c r="G735" i="1"/>
  <c r="H735" i="1" s="1"/>
  <c r="I735" i="1" s="1"/>
  <c r="J735" i="1" s="1"/>
  <c r="D738" i="1"/>
  <c r="G738" i="1"/>
  <c r="D741" i="1"/>
  <c r="G741" i="1"/>
  <c r="H741" i="1" s="1"/>
  <c r="D742" i="1"/>
  <c r="G742" i="1"/>
  <c r="H742" i="1" s="1"/>
  <c r="I742" i="1" s="1"/>
  <c r="J742" i="1" s="1"/>
  <c r="D745" i="1"/>
  <c r="G745" i="1"/>
  <c r="H745" i="1"/>
  <c r="D747" i="1"/>
  <c r="G747" i="1"/>
  <c r="H747" i="1" s="1"/>
  <c r="D751" i="1"/>
  <c r="G751" i="1"/>
  <c r="H751" i="1" s="1"/>
  <c r="D752" i="1"/>
  <c r="G752" i="1"/>
  <c r="H752" i="1" s="1"/>
  <c r="D759" i="1"/>
  <c r="G759" i="1"/>
  <c r="H759" i="1" s="1"/>
  <c r="D760" i="1"/>
  <c r="G760" i="1"/>
  <c r="H760" i="1" s="1"/>
  <c r="D765" i="1"/>
  <c r="G765" i="1"/>
  <c r="D766" i="1"/>
  <c r="G766" i="1"/>
  <c r="D768" i="1"/>
  <c r="G768" i="1"/>
  <c r="H768" i="1" s="1"/>
  <c r="I768" i="1" s="1"/>
  <c r="J768" i="1" s="1"/>
  <c r="D770" i="1"/>
  <c r="G770" i="1"/>
  <c r="D781" i="1"/>
  <c r="G781" i="1"/>
  <c r="G786" i="1"/>
  <c r="H786" i="1" s="1"/>
  <c r="G787" i="1"/>
  <c r="G788" i="1"/>
  <c r="G789" i="1"/>
  <c r="H789" i="1"/>
  <c r="G790" i="1"/>
  <c r="G791" i="1"/>
  <c r="H791" i="1" s="1"/>
  <c r="G792" i="1"/>
  <c r="H792" i="1" s="1"/>
  <c r="G793" i="1"/>
  <c r="H793" i="1" s="1"/>
  <c r="G794" i="1"/>
  <c r="H794" i="1"/>
  <c r="I794" i="1" s="1"/>
  <c r="G795" i="1"/>
  <c r="G796" i="1"/>
  <c r="H796" i="1"/>
  <c r="I796" i="1" s="1"/>
  <c r="G821" i="1"/>
  <c r="H821" i="1"/>
  <c r="G822" i="1"/>
  <c r="H822" i="1"/>
  <c r="G823" i="1"/>
  <c r="G824" i="1"/>
  <c r="G825" i="1"/>
  <c r="H825" i="1"/>
  <c r="G826" i="1"/>
  <c r="D830" i="1"/>
  <c r="G830" i="1"/>
  <c r="H830" i="1" s="1"/>
  <c r="D831" i="1"/>
  <c r="G831" i="1"/>
  <c r="H831" i="1"/>
  <c r="I831" i="1" s="1"/>
  <c r="J831" i="1" s="1"/>
  <c r="G834" i="1"/>
  <c r="H834" i="1" s="1"/>
  <c r="D835" i="1"/>
  <c r="G835" i="1"/>
  <c r="H835" i="1"/>
  <c r="J835" i="1"/>
  <c r="G837" i="1"/>
  <c r="H837" i="1"/>
  <c r="I837" i="1" s="1"/>
  <c r="G840" i="1"/>
  <c r="H840" i="1" s="1"/>
  <c r="G841" i="1"/>
  <c r="H841" i="1" s="1"/>
  <c r="G842" i="1"/>
  <c r="H842" i="1" s="1"/>
  <c r="I842" i="1"/>
  <c r="G843" i="1"/>
  <c r="D849" i="1"/>
  <c r="G849" i="1"/>
  <c r="G857" i="1"/>
  <c r="I857" i="1" s="1"/>
  <c r="J857" i="1" s="1"/>
  <c r="G858" i="1"/>
  <c r="I858" i="1"/>
  <c r="J858" i="1" s="1"/>
  <c r="G859" i="1"/>
  <c r="I859" i="1"/>
  <c r="J859" i="1" s="1"/>
  <c r="G860" i="1"/>
  <c r="I860" i="1"/>
  <c r="J860" i="1" s="1"/>
  <c r="G861" i="1"/>
  <c r="I861" i="1" s="1"/>
  <c r="J861" i="1" s="1"/>
  <c r="G862" i="1"/>
  <c r="I862" i="1" s="1"/>
  <c r="J862" i="1" s="1"/>
  <c r="G863" i="1"/>
  <c r="I863" i="1"/>
  <c r="J863" i="1" s="1"/>
  <c r="G865" i="1"/>
  <c r="G873" i="1"/>
  <c r="G874" i="1"/>
  <c r="G875" i="1"/>
  <c r="H875" i="1"/>
  <c r="G877" i="1"/>
  <c r="H877" i="1" s="1"/>
  <c r="G880" i="1"/>
  <c r="G881" i="1"/>
  <c r="H881" i="1" s="1"/>
  <c r="I881" i="1" s="1"/>
  <c r="J881" i="1" s="1"/>
  <c r="G882" i="1"/>
  <c r="H882" i="1" s="1"/>
  <c r="G884" i="1"/>
  <c r="H884" i="1"/>
  <c r="G887" i="1"/>
  <c r="H887" i="1" s="1"/>
  <c r="I887" i="1" s="1"/>
  <c r="J887" i="1" s="1"/>
  <c r="G888" i="1"/>
  <c r="H888" i="1" s="1"/>
  <c r="G889" i="1"/>
  <c r="H889" i="1" s="1"/>
  <c r="I889" i="1" s="1"/>
  <c r="J889" i="1" s="1"/>
  <c r="G891" i="1"/>
  <c r="G894" i="1"/>
  <c r="H894" i="1" s="1"/>
  <c r="G895" i="1"/>
  <c r="H895" i="1" s="1"/>
  <c r="I895" i="1" s="1"/>
  <c r="J895" i="1" s="1"/>
  <c r="G896" i="1"/>
  <c r="G898" i="1"/>
  <c r="G901" i="1"/>
  <c r="H901" i="1"/>
  <c r="G902" i="1"/>
  <c r="G903" i="1"/>
  <c r="G904" i="1"/>
  <c r="G905" i="1"/>
  <c r="D906" i="1"/>
  <c r="G906" i="1"/>
  <c r="H906" i="1"/>
  <c r="G909" i="1"/>
  <c r="H909" i="1" s="1"/>
  <c r="I909" i="1" s="1"/>
  <c r="J909" i="1" s="1"/>
  <c r="G910" i="1"/>
  <c r="H910" i="1" s="1"/>
  <c r="I910" i="1" s="1"/>
  <c r="J910" i="1" s="1"/>
  <c r="G911" i="1"/>
  <c r="G912" i="1"/>
  <c r="I912" i="1" s="1"/>
  <c r="J912" i="1" s="1"/>
  <c r="H912" i="1"/>
  <c r="G913" i="1"/>
  <c r="H913" i="1" s="1"/>
  <c r="G916" i="1"/>
  <c r="H916" i="1" s="1"/>
  <c r="G917" i="1"/>
  <c r="H917" i="1"/>
  <c r="G918" i="1"/>
  <c r="H918" i="1" s="1"/>
  <c r="G919" i="1"/>
  <c r="G920" i="1"/>
  <c r="H920" i="1" s="1"/>
  <c r="I920" i="1" s="1"/>
  <c r="J920" i="1" s="1"/>
  <c r="G922" i="1"/>
  <c r="H922" i="1" s="1"/>
  <c r="G924" i="1"/>
  <c r="G928" i="1"/>
  <c r="H928" i="1" s="1"/>
  <c r="G929" i="1"/>
  <c r="H929" i="1" s="1"/>
  <c r="G930" i="1"/>
  <c r="H930" i="1"/>
  <c r="I930" i="1" s="1"/>
  <c r="J930" i="1" s="1"/>
  <c r="G931" i="1"/>
  <c r="H931" i="1"/>
  <c r="G932" i="1"/>
  <c r="G933" i="1"/>
  <c r="H933" i="1" s="1"/>
  <c r="I933" i="1" s="1"/>
  <c r="J933" i="1" s="1"/>
  <c r="G935" i="1"/>
  <c r="G936" i="1"/>
  <c r="G937" i="1"/>
  <c r="G938" i="1"/>
  <c r="H938" i="1" s="1"/>
  <c r="G939" i="1"/>
  <c r="H939" i="1" s="1"/>
  <c r="G940" i="1"/>
  <c r="H940" i="1"/>
  <c r="I940" i="1" s="1"/>
  <c r="J940" i="1" s="1"/>
  <c r="G941" i="1"/>
  <c r="H941" i="1" s="1"/>
  <c r="G943" i="1"/>
  <c r="H943" i="1" s="1"/>
  <c r="G944" i="1"/>
  <c r="H944" i="1" s="1"/>
  <c r="I944" i="1" s="1"/>
  <c r="J944" i="1" s="1"/>
  <c r="G945" i="1"/>
  <c r="H945" i="1" s="1"/>
  <c r="G946" i="1"/>
  <c r="H946" i="1"/>
  <c r="D12" i="2"/>
  <c r="H12" i="2" s="1"/>
  <c r="D14" i="2"/>
  <c r="D18" i="2"/>
  <c r="H18" i="2" s="1"/>
  <c r="D21" i="2"/>
  <c r="H21" i="2" s="1"/>
  <c r="D23" i="2"/>
  <c r="H23" i="2"/>
  <c r="D25" i="2"/>
  <c r="F25" i="2"/>
  <c r="G25" i="2"/>
  <c r="H25" i="2" s="1"/>
  <c r="F36" i="2"/>
  <c r="G36" i="2" s="1"/>
  <c r="H36" i="2" s="1"/>
  <c r="F37" i="2"/>
  <c r="G37" i="2" s="1"/>
  <c r="H37" i="2" s="1"/>
  <c r="F38" i="2"/>
  <c r="G38" i="2" s="1"/>
  <c r="H38" i="2" s="1"/>
  <c r="F39" i="2"/>
  <c r="G39" i="2"/>
  <c r="H39" i="2" s="1"/>
  <c r="F40" i="2"/>
  <c r="G40" i="2" s="1"/>
  <c r="H40" i="2"/>
  <c r="F41" i="2"/>
  <c r="G41" i="2" s="1"/>
  <c r="H41" i="2" s="1"/>
  <c r="F42" i="2"/>
  <c r="G42" i="2"/>
  <c r="H42" i="2" s="1"/>
  <c r="F43" i="2"/>
  <c r="G43" i="2" s="1"/>
  <c r="H43" i="2" s="1"/>
  <c r="F44" i="2"/>
  <c r="G44" i="2" s="1"/>
  <c r="H44" i="2" s="1"/>
  <c r="F45" i="2"/>
  <c r="G45" i="2" s="1"/>
  <c r="H45" i="2" s="1"/>
  <c r="F48" i="2"/>
  <c r="G48" i="2"/>
  <c r="H48" i="2" s="1"/>
  <c r="F49" i="2"/>
  <c r="G49" i="2" s="1"/>
  <c r="H49" i="2" s="1"/>
  <c r="F52" i="2"/>
  <c r="G52" i="2"/>
  <c r="H52" i="2" s="1"/>
  <c r="F53" i="2"/>
  <c r="G53" i="2" s="1"/>
  <c r="H53" i="2" s="1"/>
  <c r="F54" i="2"/>
  <c r="G54" i="2" s="1"/>
  <c r="H54" i="2" s="1"/>
  <c r="F57" i="2"/>
  <c r="G57" i="2" s="1"/>
  <c r="H57" i="2" s="1"/>
  <c r="F58" i="2"/>
  <c r="G58" i="2"/>
  <c r="H58" i="2" s="1"/>
  <c r="F60" i="2"/>
  <c r="G60" i="2" s="1"/>
  <c r="H60" i="2" s="1"/>
  <c r="F61" i="2"/>
  <c r="G61" i="2"/>
  <c r="H61" i="2" s="1"/>
  <c r="F65" i="2"/>
  <c r="G65" i="2" s="1"/>
  <c r="H65" i="2" s="1"/>
  <c r="F66" i="2"/>
  <c r="G66" i="2" s="1"/>
  <c r="H66" i="2" s="1"/>
  <c r="F67" i="2"/>
  <c r="G67" i="2"/>
  <c r="H67" i="2" s="1"/>
  <c r="F71" i="2"/>
  <c r="G71" i="2" s="1"/>
  <c r="H71" i="2" s="1"/>
  <c r="F72" i="2"/>
  <c r="G72" i="2"/>
  <c r="H72" i="2" s="1"/>
  <c r="F73" i="2"/>
  <c r="G73" i="2" s="1"/>
  <c r="H73" i="2" s="1"/>
  <c r="F74" i="2"/>
  <c r="G74" i="2" s="1"/>
  <c r="F76" i="2"/>
  <c r="G76" i="2"/>
  <c r="H76" i="2" s="1"/>
  <c r="F77" i="2"/>
  <c r="G77" i="2" s="1"/>
  <c r="H77" i="2" s="1"/>
  <c r="F78" i="2"/>
  <c r="G78" i="2" s="1"/>
  <c r="H78" i="2" s="1"/>
  <c r="F79" i="2"/>
  <c r="G79" i="2" s="1"/>
  <c r="H79" i="2" s="1"/>
  <c r="D80" i="2"/>
  <c r="F80" i="2"/>
  <c r="G80" i="2" s="1"/>
  <c r="H80" i="2" s="1"/>
  <c r="G83" i="2"/>
  <c r="H83" i="2" s="1"/>
  <c r="F84" i="2"/>
  <c r="G84" i="2" s="1"/>
  <c r="H84" i="2" s="1"/>
  <c r="C85" i="2"/>
  <c r="F85" i="2"/>
  <c r="G85" i="2"/>
  <c r="H85" i="2" s="1"/>
  <c r="F89" i="2"/>
  <c r="G89" i="2" s="1"/>
  <c r="H89" i="2" s="1"/>
  <c r="F92" i="2"/>
  <c r="G92" i="2" s="1"/>
  <c r="H92" i="2" s="1"/>
  <c r="F93" i="2"/>
  <c r="G93" i="2" s="1"/>
  <c r="H93" i="2" s="1"/>
  <c r="F94" i="2"/>
  <c r="G94" i="2" s="1"/>
  <c r="H94" i="2" s="1"/>
  <c r="F96" i="2"/>
  <c r="G96" i="2"/>
  <c r="H96" i="2" s="1"/>
  <c r="D99" i="2"/>
  <c r="F99" i="2"/>
  <c r="G99" i="2" s="1"/>
  <c r="H99" i="2" s="1"/>
  <c r="D103" i="2"/>
  <c r="F103" i="2"/>
  <c r="G103" i="2" s="1"/>
  <c r="H103" i="2" s="1"/>
  <c r="D105" i="2"/>
  <c r="F105" i="2"/>
  <c r="G105" i="2" s="1"/>
  <c r="H105" i="2" s="1"/>
  <c r="D108" i="2"/>
  <c r="F108" i="2"/>
  <c r="G108" i="2" s="1"/>
  <c r="H108" i="2" s="1"/>
  <c r="D110" i="2"/>
  <c r="F110" i="2"/>
  <c r="G110" i="2" s="1"/>
  <c r="H110" i="2"/>
  <c r="D117" i="2"/>
  <c r="G117" i="2"/>
  <c r="H117" i="2" s="1"/>
  <c r="D118" i="2"/>
  <c r="G118" i="2"/>
  <c r="H118" i="2" s="1"/>
  <c r="D119" i="2"/>
  <c r="G119" i="2"/>
  <c r="H119" i="2"/>
  <c r="D120" i="2"/>
  <c r="G120" i="2"/>
  <c r="H120" i="2"/>
  <c r="D121" i="2"/>
  <c r="G121" i="2"/>
  <c r="H121" i="2" s="1"/>
  <c r="D122" i="2"/>
  <c r="G122" i="2"/>
  <c r="H122" i="2" s="1"/>
  <c r="D123" i="2"/>
  <c r="G123" i="2"/>
  <c r="H123" i="2" s="1"/>
  <c r="D124" i="2"/>
  <c r="G124" i="2"/>
  <c r="H124" i="2"/>
  <c r="D125" i="2"/>
  <c r="G125" i="2"/>
  <c r="H125" i="2" s="1"/>
  <c r="D129" i="2"/>
  <c r="F129" i="2"/>
  <c r="G129" i="2" s="1"/>
  <c r="H129" i="2" s="1"/>
  <c r="D130" i="2"/>
  <c r="F130" i="2"/>
  <c r="G130" i="2" s="1"/>
  <c r="H130" i="2" s="1"/>
  <c r="D131" i="2"/>
  <c r="F131" i="2"/>
  <c r="G131" i="2" s="1"/>
  <c r="H131" i="2" s="1"/>
  <c r="D136" i="2"/>
  <c r="F136" i="2"/>
  <c r="G136" i="2"/>
  <c r="H136" i="2" s="1"/>
  <c r="J137" i="2"/>
  <c r="J139" i="2"/>
  <c r="D143" i="2"/>
  <c r="F143" i="2"/>
  <c r="G143" i="2"/>
  <c r="H143" i="2" s="1"/>
  <c r="D144" i="2"/>
  <c r="F144" i="2"/>
  <c r="G144" i="2" s="1"/>
  <c r="H144" i="2" s="1"/>
  <c r="D145" i="2"/>
  <c r="F145" i="2"/>
  <c r="G145" i="2"/>
  <c r="H145" i="2" s="1"/>
  <c r="D146" i="2"/>
  <c r="F146" i="2"/>
  <c r="G146" i="2"/>
  <c r="H146" i="2" s="1"/>
  <c r="D147" i="2"/>
  <c r="F147" i="2"/>
  <c r="G147" i="2" s="1"/>
  <c r="J147" i="2"/>
  <c r="J148" i="2"/>
  <c r="J150" i="2"/>
  <c r="D152" i="2"/>
  <c r="F152" i="2"/>
  <c r="G152" i="2" s="1"/>
  <c r="H152" i="2" s="1"/>
  <c r="D153" i="2"/>
  <c r="F153" i="2"/>
  <c r="G153" i="2"/>
  <c r="H153" i="2"/>
  <c r="D154" i="2"/>
  <c r="F154" i="2"/>
  <c r="G154" i="2" s="1"/>
  <c r="H154" i="2" s="1"/>
  <c r="D155" i="2"/>
  <c r="F155" i="2"/>
  <c r="G155" i="2" s="1"/>
  <c r="H155" i="2" s="1"/>
  <c r="D161" i="2"/>
  <c r="F161" i="2"/>
  <c r="G161" i="2"/>
  <c r="H161" i="2" s="1"/>
  <c r="D162" i="2"/>
  <c r="F162" i="2"/>
  <c r="G162" i="2" s="1"/>
  <c r="D165" i="2"/>
  <c r="F165" i="2"/>
  <c r="G165" i="2" s="1"/>
  <c r="H165" i="2" s="1"/>
  <c r="D166" i="2"/>
  <c r="F166" i="2"/>
  <c r="G166" i="2" s="1"/>
  <c r="H166" i="2" s="1"/>
  <c r="D168" i="2"/>
  <c r="F168" i="2"/>
  <c r="G168" i="2"/>
  <c r="H168" i="2" s="1"/>
  <c r="D170" i="2"/>
  <c r="F170" i="2"/>
  <c r="G170" i="2"/>
  <c r="H170" i="2" s="1"/>
  <c r="F171" i="2"/>
  <c r="G171" i="2"/>
  <c r="F172" i="2"/>
  <c r="G172" i="2"/>
  <c r="D178" i="2"/>
  <c r="F178" i="2"/>
  <c r="G178" i="2"/>
  <c r="H178" i="2"/>
  <c r="D179" i="2"/>
  <c r="F179" i="2"/>
  <c r="G179" i="2"/>
  <c r="H179" i="2" s="1"/>
  <c r="D184" i="2"/>
  <c r="F184" i="2"/>
  <c r="G184" i="2" s="1"/>
  <c r="H184" i="2"/>
  <c r="D185" i="2"/>
  <c r="F185" i="2"/>
  <c r="G185" i="2"/>
  <c r="H185" i="2" s="1"/>
  <c r="D186" i="2"/>
  <c r="F186" i="2"/>
  <c r="G186" i="2" s="1"/>
  <c r="H186" i="2" s="1"/>
  <c r="D189" i="2"/>
  <c r="F189" i="2"/>
  <c r="G189" i="2" s="1"/>
  <c r="H189" i="2"/>
  <c r="D191" i="2"/>
  <c r="F191" i="2"/>
  <c r="G191" i="2" s="1"/>
  <c r="H191" i="2" s="1"/>
  <c r="D192" i="2"/>
  <c r="F192" i="2"/>
  <c r="G192" i="2" s="1"/>
  <c r="H192" i="2" s="1"/>
  <c r="D193" i="2"/>
  <c r="F193" i="2"/>
  <c r="G193" i="2"/>
  <c r="H193" i="2" s="1"/>
  <c r="D196" i="2"/>
  <c r="F196" i="2"/>
  <c r="G196" i="2"/>
  <c r="H196" i="2" s="1"/>
  <c r="D197" i="2"/>
  <c r="F197" i="2"/>
  <c r="G197" i="2" s="1"/>
  <c r="H197" i="2" s="1"/>
  <c r="D200" i="2"/>
  <c r="F200" i="2"/>
  <c r="G200" i="2"/>
  <c r="H200" i="2"/>
  <c r="D202" i="2"/>
  <c r="F202" i="2"/>
  <c r="G202" i="2" s="1"/>
  <c r="H202" i="2" s="1"/>
  <c r="D203" i="2"/>
  <c r="F203" i="2"/>
  <c r="G203" i="2" s="1"/>
  <c r="H203" i="2" s="1"/>
  <c r="D204" i="2"/>
  <c r="F204" i="2"/>
  <c r="G204" i="2" s="1"/>
  <c r="H204" i="2" s="1"/>
  <c r="D207" i="2"/>
  <c r="F207" i="2"/>
  <c r="G207" i="2" s="1"/>
  <c r="H207" i="2" s="1"/>
  <c r="D208" i="2"/>
  <c r="F208" i="2"/>
  <c r="G208" i="2" s="1"/>
  <c r="H208" i="2" s="1"/>
  <c r="D211" i="2"/>
  <c r="F211" i="2"/>
  <c r="G211" i="2"/>
  <c r="H211" i="2"/>
  <c r="D212" i="2"/>
  <c r="F212" i="2"/>
  <c r="G212" i="2" s="1"/>
  <c r="H212" i="2" s="1"/>
  <c r="D213" i="2"/>
  <c r="F213" i="2"/>
  <c r="G213" i="2" s="1"/>
  <c r="H213" i="2" s="1"/>
  <c r="D216" i="2"/>
  <c r="F216" i="2"/>
  <c r="G216" i="2"/>
  <c r="H216" i="2" s="1"/>
  <c r="D218" i="2"/>
  <c r="F218" i="2"/>
  <c r="G218" i="2"/>
  <c r="H218" i="2" s="1"/>
  <c r="D219" i="2"/>
  <c r="F219" i="2"/>
  <c r="G219" i="2" s="1"/>
  <c r="H219" i="2" s="1"/>
  <c r="D223" i="2"/>
  <c r="F223" i="2"/>
  <c r="G223" i="2"/>
  <c r="H223" i="2"/>
  <c r="D226" i="2"/>
  <c r="F226" i="2"/>
  <c r="G226" i="2" s="1"/>
  <c r="H226" i="2" s="1"/>
  <c r="D230" i="2"/>
  <c r="F230" i="2"/>
  <c r="G230" i="2" s="1"/>
  <c r="H230" i="2" s="1"/>
  <c r="D233" i="2"/>
  <c r="F233" i="2"/>
  <c r="G233" i="2" s="1"/>
  <c r="H233" i="2"/>
  <c r="D238" i="2"/>
  <c r="F238" i="2"/>
  <c r="G238" i="2"/>
  <c r="H238" i="2" s="1"/>
  <c r="D247" i="2"/>
  <c r="F247" i="2"/>
  <c r="G247" i="2" s="1"/>
  <c r="H247" i="2" s="1"/>
  <c r="D248" i="2"/>
  <c r="F248" i="2"/>
  <c r="G248" i="2"/>
  <c r="H248" i="2"/>
  <c r="D249" i="2"/>
  <c r="F249" i="2"/>
  <c r="G249" i="2"/>
  <c r="H249" i="2" s="1"/>
  <c r="D257" i="2"/>
  <c r="G257" i="2"/>
  <c r="H257" i="2" s="1"/>
  <c r="D258" i="2"/>
  <c r="G258" i="2"/>
  <c r="H258" i="2" s="1"/>
  <c r="D259" i="2"/>
  <c r="G259" i="2"/>
  <c r="H259" i="2"/>
  <c r="D260" i="2"/>
  <c r="G260" i="2"/>
  <c r="D261" i="2"/>
  <c r="G261" i="2"/>
  <c r="H261" i="2"/>
  <c r="D262" i="2"/>
  <c r="G262" i="2"/>
  <c r="H262" i="2"/>
  <c r="D263" i="2"/>
  <c r="G263" i="2"/>
  <c r="H263" i="2" s="1"/>
  <c r="D264" i="2"/>
  <c r="G264" i="2"/>
  <c r="H264" i="2"/>
  <c r="D265" i="2"/>
  <c r="G265" i="2"/>
  <c r="H265" i="2" s="1"/>
  <c r="F267" i="2"/>
  <c r="G267" i="2"/>
  <c r="D273" i="2"/>
  <c r="F273" i="2"/>
  <c r="G273" i="2" s="1"/>
  <c r="H273" i="2" s="1"/>
  <c r="D274" i="2"/>
  <c r="F274" i="2"/>
  <c r="G274" i="2"/>
  <c r="H274" i="2" s="1"/>
  <c r="D277" i="2"/>
  <c r="F277" i="2"/>
  <c r="G277" i="2" s="1"/>
  <c r="H277" i="2" s="1"/>
  <c r="D278" i="2"/>
  <c r="F278" i="2"/>
  <c r="G278" i="2"/>
  <c r="H278" i="2"/>
  <c r="D279" i="2"/>
  <c r="F279" i="2"/>
  <c r="G279" i="2" s="1"/>
  <c r="H279" i="2" s="1"/>
  <c r="D280" i="2"/>
  <c r="F280" i="2"/>
  <c r="G280" i="2" s="1"/>
  <c r="H280" i="2" s="1"/>
  <c r="D281" i="2"/>
  <c r="F281" i="2"/>
  <c r="G281" i="2" s="1"/>
  <c r="H281" i="2" s="1"/>
  <c r="D284" i="2"/>
  <c r="F284" i="2"/>
  <c r="G284" i="2"/>
  <c r="H284" i="2" s="1"/>
  <c r="D285" i="2"/>
  <c r="F285" i="2"/>
  <c r="G285" i="2" s="1"/>
  <c r="H285" i="2" s="1"/>
  <c r="D286" i="2"/>
  <c r="F286" i="2"/>
  <c r="G286" i="2"/>
  <c r="H286" i="2"/>
  <c r="D289" i="2"/>
  <c r="F289" i="2"/>
  <c r="G289" i="2"/>
  <c r="H289" i="2" s="1"/>
  <c r="D290" i="2"/>
  <c r="F290" i="2"/>
  <c r="G290" i="2" s="1"/>
  <c r="H290" i="2" s="1"/>
  <c r="D291" i="2"/>
  <c r="F291" i="2"/>
  <c r="G291" i="2" s="1"/>
  <c r="H291" i="2" s="1"/>
  <c r="D294" i="2"/>
  <c r="F294" i="2"/>
  <c r="G294" i="2"/>
  <c r="H294" i="2" s="1"/>
  <c r="D295" i="2"/>
  <c r="F295" i="2"/>
  <c r="G295" i="2" s="1"/>
  <c r="H295" i="2" s="1"/>
  <c r="D298" i="2"/>
  <c r="F298" i="2"/>
  <c r="G298" i="2" s="1"/>
  <c r="H298" i="2" s="1"/>
  <c r="D299" i="2"/>
  <c r="F299" i="2"/>
  <c r="G299" i="2" s="1"/>
  <c r="H299" i="2" s="1"/>
  <c r="D300" i="2"/>
  <c r="G300" i="2"/>
  <c r="D303" i="2"/>
  <c r="F303" i="2"/>
  <c r="G303" i="2"/>
  <c r="H303" i="2" s="1"/>
  <c r="D304" i="2"/>
  <c r="F304" i="2"/>
  <c r="G304" i="2"/>
  <c r="H304" i="2" s="1"/>
  <c r="D305" i="2"/>
  <c r="F305" i="2"/>
  <c r="G305" i="2"/>
  <c r="H305" i="2" s="1"/>
  <c r="D308" i="2"/>
  <c r="F308" i="2"/>
  <c r="G308" i="2"/>
  <c r="H308" i="2" s="1"/>
  <c r="D309" i="2"/>
  <c r="F309" i="2"/>
  <c r="G309" i="2"/>
  <c r="H309" i="2" s="1"/>
  <c r="D311" i="2"/>
  <c r="F311" i="2"/>
  <c r="G311" i="2"/>
  <c r="H311" i="2" s="1"/>
  <c r="D313" i="2"/>
  <c r="F313" i="2"/>
  <c r="G313" i="2"/>
  <c r="H313" i="2" s="1"/>
  <c r="D316" i="2"/>
  <c r="F316" i="2"/>
  <c r="G316" i="2" s="1"/>
  <c r="H316" i="2" s="1"/>
  <c r="D323" i="2"/>
  <c r="F323" i="2"/>
  <c r="G323" i="2"/>
  <c r="H323" i="2"/>
  <c r="D324" i="2"/>
  <c r="F324" i="2"/>
  <c r="G324" i="2" s="1"/>
  <c r="H324" i="2" s="1"/>
  <c r="D325" i="2"/>
  <c r="F325" i="2"/>
  <c r="G325" i="2"/>
  <c r="H325" i="2" s="1"/>
  <c r="D326" i="2"/>
  <c r="F326" i="2"/>
  <c r="G326" i="2" s="1"/>
  <c r="H326" i="2" s="1"/>
  <c r="D327" i="2"/>
  <c r="F327" i="2"/>
  <c r="G327" i="2"/>
  <c r="H327" i="2" s="1"/>
  <c r="D328" i="2"/>
  <c r="G328" i="2"/>
  <c r="H328" i="2" s="1"/>
  <c r="D330" i="2"/>
  <c r="F330" i="2"/>
  <c r="G330" i="2" s="1"/>
  <c r="H330" i="2" s="1"/>
  <c r="D337" i="2"/>
  <c r="F337" i="2"/>
  <c r="G337" i="2" s="1"/>
  <c r="H337" i="2" s="1"/>
  <c r="D338" i="2"/>
  <c r="F338" i="2"/>
  <c r="G338" i="2" s="1"/>
  <c r="H338" i="2" s="1"/>
  <c r="D341" i="2"/>
  <c r="F341" i="2"/>
  <c r="G341" i="2" s="1"/>
  <c r="H341" i="2" s="1"/>
  <c r="D342" i="2"/>
  <c r="F342" i="2"/>
  <c r="G342" i="2"/>
  <c r="H342" i="2"/>
  <c r="D343" i="2"/>
  <c r="F343" i="2"/>
  <c r="G343" i="2"/>
  <c r="H343" i="2" s="1"/>
  <c r="D344" i="2"/>
  <c r="F344" i="2"/>
  <c r="G344" i="2" s="1"/>
  <c r="H344" i="2" s="1"/>
  <c r="D345" i="2"/>
  <c r="F345" i="2"/>
  <c r="G345" i="2"/>
  <c r="H345" i="2"/>
  <c r="D348" i="2"/>
  <c r="F348" i="2"/>
  <c r="G348" i="2"/>
  <c r="H348" i="2" s="1"/>
  <c r="D349" i="2"/>
  <c r="F349" i="2"/>
  <c r="G349" i="2" s="1"/>
  <c r="D350" i="2"/>
  <c r="F350" i="2"/>
  <c r="G350" i="2" s="1"/>
  <c r="H350" i="2" s="1"/>
  <c r="D355" i="2"/>
  <c r="F355" i="2"/>
  <c r="G355" i="2"/>
  <c r="H355" i="2"/>
  <c r="D356" i="2"/>
  <c r="F356" i="2"/>
  <c r="G356" i="2"/>
  <c r="H356" i="2" s="1"/>
  <c r="D357" i="2"/>
  <c r="F357" i="2"/>
  <c r="G357" i="2" s="1"/>
  <c r="H357" i="2" s="1"/>
  <c r="D358" i="2"/>
  <c r="G358" i="2"/>
  <c r="D359" i="2"/>
  <c r="F359" i="2"/>
  <c r="G359" i="2" s="1"/>
  <c r="H359" i="2" s="1"/>
  <c r="D360" i="2"/>
  <c r="F360" i="2"/>
  <c r="G360" i="2"/>
  <c r="H360" i="2" s="1"/>
  <c r="D361" i="2"/>
  <c r="G361" i="2"/>
  <c r="D362" i="2"/>
  <c r="G362" i="2"/>
  <c r="H362" i="2"/>
  <c r="D364" i="2"/>
  <c r="F364" i="2"/>
  <c r="G364" i="2" s="1"/>
  <c r="H364" i="2" s="1"/>
  <c r="D365" i="2"/>
  <c r="F365" i="2"/>
  <c r="G365" i="2"/>
  <c r="H365" i="2" s="1"/>
  <c r="D367" i="2"/>
  <c r="D368" i="2"/>
  <c r="F368" i="2"/>
  <c r="G368" i="2"/>
  <c r="H368" i="2"/>
  <c r="D369" i="2"/>
  <c r="F369" i="2"/>
  <c r="G369" i="2"/>
  <c r="H369" i="2" s="1"/>
  <c r="D370" i="2"/>
  <c r="F370" i="2"/>
  <c r="G370" i="2" s="1"/>
  <c r="H370" i="2" s="1"/>
  <c r="D371" i="2"/>
  <c r="F371" i="2"/>
  <c r="G371" i="2"/>
  <c r="H371" i="2" s="1"/>
  <c r="D372" i="2"/>
  <c r="G372" i="2"/>
  <c r="H372" i="2"/>
  <c r="D373" i="2"/>
  <c r="F373" i="2"/>
  <c r="G373" i="2"/>
  <c r="H373" i="2" s="1"/>
  <c r="D374" i="2"/>
  <c r="F374" i="2"/>
  <c r="G374" i="2" s="1"/>
  <c r="H374" i="2" s="1"/>
  <c r="D375" i="2"/>
  <c r="F375" i="2"/>
  <c r="G375" i="2" s="1"/>
  <c r="H375" i="2" s="1"/>
  <c r="D376" i="2"/>
  <c r="G376" i="2"/>
  <c r="H376" i="2"/>
  <c r="D378" i="2"/>
  <c r="F378" i="2"/>
  <c r="G378" i="2"/>
  <c r="H378" i="2" s="1"/>
  <c r="D379" i="2"/>
  <c r="G379" i="2"/>
  <c r="H379" i="2"/>
  <c r="D381" i="2"/>
  <c r="G381" i="2"/>
  <c r="H381" i="2" s="1"/>
  <c r="D382" i="2"/>
  <c r="G382" i="2"/>
  <c r="H382" i="2" s="1"/>
  <c r="D384" i="2"/>
  <c r="F384" i="2"/>
  <c r="G384" i="2" s="1"/>
  <c r="H384" i="2" s="1"/>
  <c r="D385" i="2"/>
  <c r="F385" i="2"/>
  <c r="G385" i="2" s="1"/>
  <c r="H385" i="2" s="1"/>
  <c r="D386" i="2"/>
  <c r="F386" i="2"/>
  <c r="G386" i="2"/>
  <c r="H386" i="2" s="1"/>
  <c r="D387" i="2"/>
  <c r="F387" i="2"/>
  <c r="G387" i="2" s="1"/>
  <c r="H387" i="2" s="1"/>
  <c r="D389" i="2"/>
  <c r="F389" i="2"/>
  <c r="G389" i="2" s="1"/>
  <c r="H389" i="2" s="1"/>
  <c r="D390" i="2"/>
  <c r="F390" i="2"/>
  <c r="G390" i="2"/>
  <c r="H390" i="2" s="1"/>
  <c r="D391" i="2"/>
  <c r="F391" i="2"/>
  <c r="G391" i="2" s="1"/>
  <c r="H391" i="2" s="1"/>
  <c r="D392" i="2"/>
  <c r="F392" i="2"/>
  <c r="G392" i="2" s="1"/>
  <c r="H392" i="2" s="1"/>
  <c r="D393" i="2"/>
  <c r="F393" i="2"/>
  <c r="G393" i="2" s="1"/>
  <c r="H393" i="2" s="1"/>
  <c r="F394" i="2"/>
  <c r="G394" i="2"/>
  <c r="H394" i="2" s="1"/>
  <c r="G401" i="2"/>
  <c r="H401" i="2"/>
  <c r="G402" i="2"/>
  <c r="H402" i="2" s="1"/>
  <c r="G404" i="2"/>
  <c r="H404" i="2" s="1"/>
  <c r="G405" i="2"/>
  <c r="H405" i="2"/>
  <c r="G406" i="2"/>
  <c r="H406" i="2" s="1"/>
  <c r="G407" i="2"/>
  <c r="H407" i="2" s="1"/>
  <c r="G410" i="2"/>
  <c r="H410" i="2"/>
  <c r="G411" i="2"/>
  <c r="H411" i="2" s="1"/>
  <c r="G412" i="2"/>
  <c r="H412" i="2" s="1"/>
  <c r="G413" i="2"/>
  <c r="H413" i="2" s="1"/>
  <c r="G414" i="2"/>
  <c r="H414" i="2" s="1"/>
  <c r="G415" i="2"/>
  <c r="H415" i="2" s="1"/>
  <c r="G416" i="2"/>
  <c r="H416" i="2"/>
  <c r="G417" i="2"/>
  <c r="H417" i="2" s="1"/>
  <c r="G418" i="2"/>
  <c r="H418" i="2" s="1"/>
  <c r="G419" i="2"/>
  <c r="H419" i="2"/>
  <c r="G420" i="2"/>
  <c r="H420" i="2" s="1"/>
  <c r="G421" i="2"/>
  <c r="H421" i="2" s="1"/>
  <c r="G423" i="2"/>
  <c r="H423" i="2" s="1"/>
  <c r="G425" i="2"/>
  <c r="H425" i="2" s="1"/>
  <c r="G430" i="2"/>
  <c r="H430" i="2" s="1"/>
  <c r="G431" i="2"/>
  <c r="H431" i="2" s="1"/>
  <c r="G432" i="2"/>
  <c r="H432" i="2"/>
  <c r="G433" i="2"/>
  <c r="H433" i="2" s="1"/>
  <c r="G434" i="2"/>
  <c r="H434" i="2" s="1"/>
  <c r="G435" i="2"/>
  <c r="H435" i="2" s="1"/>
  <c r="G436" i="2"/>
  <c r="H436" i="2" s="1"/>
  <c r="G437" i="2"/>
  <c r="H437" i="2"/>
  <c r="G438" i="2"/>
  <c r="H438" i="2" s="1"/>
  <c r="G439" i="2"/>
  <c r="H439" i="2" s="1"/>
  <c r="G440" i="2"/>
  <c r="H440" i="2"/>
  <c r="G441" i="2"/>
  <c r="H441" i="2" s="1"/>
  <c r="G442" i="2"/>
  <c r="H442" i="2" s="1"/>
  <c r="G443" i="2"/>
  <c r="H443" i="2" s="1"/>
  <c r="G444" i="2"/>
  <c r="H444" i="2"/>
  <c r="G445" i="2"/>
  <c r="H445" i="2" s="1"/>
  <c r="G446" i="2"/>
  <c r="H446" i="2"/>
  <c r="G447" i="2"/>
  <c r="H447" i="2" s="1"/>
  <c r="G448" i="2"/>
  <c r="H448" i="2" s="1"/>
  <c r="G449" i="2"/>
  <c r="H449" i="2"/>
  <c r="G450" i="2"/>
  <c r="H450" i="2" s="1"/>
  <c r="G451" i="2"/>
  <c r="H451" i="2" s="1"/>
  <c r="G452" i="2"/>
  <c r="H452" i="2"/>
  <c r="G453" i="2"/>
  <c r="H453" i="2" s="1"/>
  <c r="G454" i="2"/>
  <c r="H454" i="2" s="1"/>
  <c r="G455" i="2"/>
  <c r="H455" i="2" s="1"/>
  <c r="G456" i="2"/>
  <c r="H456" i="2"/>
  <c r="G457" i="2"/>
  <c r="H457" i="2" s="1"/>
  <c r="G458" i="2"/>
  <c r="H458" i="2"/>
  <c r="G459" i="2"/>
  <c r="H459" i="2" s="1"/>
  <c r="G460" i="2"/>
  <c r="H460" i="2" s="1"/>
  <c r="G461" i="2"/>
  <c r="H461" i="2" s="1"/>
  <c r="G462" i="2"/>
  <c r="H462" i="2"/>
  <c r="G463" i="2"/>
  <c r="H463" i="2" s="1"/>
  <c r="G464" i="2"/>
  <c r="H464" i="2"/>
  <c r="G465" i="2"/>
  <c r="H465" i="2" s="1"/>
  <c r="G466" i="2"/>
  <c r="H466" i="2" s="1"/>
  <c r="G467" i="2"/>
  <c r="H467" i="2" s="1"/>
  <c r="G468" i="2"/>
  <c r="H468" i="2"/>
  <c r="G473" i="2"/>
  <c r="H473" i="2" s="1"/>
  <c r="G474" i="2"/>
  <c r="H474" i="2"/>
  <c r="G475" i="2"/>
  <c r="H475" i="2" s="1"/>
  <c r="G476" i="2"/>
  <c r="H476" i="2" s="1"/>
  <c r="G477" i="2"/>
  <c r="H477" i="2"/>
  <c r="G478" i="2"/>
  <c r="H478" i="2" s="1"/>
  <c r="G479" i="2"/>
  <c r="H479" i="2" s="1"/>
  <c r="G480" i="2"/>
  <c r="H480" i="2"/>
  <c r="G481" i="2"/>
  <c r="H481" i="2" s="1"/>
  <c r="G482" i="2"/>
  <c r="H482" i="2" s="1"/>
  <c r="G483" i="2"/>
  <c r="H483" i="2"/>
  <c r="G484" i="2"/>
  <c r="H484" i="2"/>
  <c r="G485" i="2"/>
  <c r="H485" i="2" s="1"/>
  <c r="G486" i="2"/>
  <c r="H486" i="2" s="1"/>
  <c r="G487" i="2"/>
  <c r="H487" i="2" s="1"/>
  <c r="G488" i="2"/>
  <c r="H488" i="2" s="1"/>
  <c r="G489" i="2"/>
  <c r="H489" i="2"/>
  <c r="G490" i="2"/>
  <c r="H490" i="2" s="1"/>
  <c r="G491" i="2"/>
  <c r="H491" i="2" s="1"/>
  <c r="G492" i="2"/>
  <c r="H492" i="2" s="1"/>
  <c r="G493" i="2"/>
  <c r="H493" i="2" s="1"/>
  <c r="G494" i="2"/>
  <c r="H494" i="2" s="1"/>
  <c r="G495" i="2"/>
  <c r="H495" i="2"/>
  <c r="G496" i="2"/>
  <c r="H496" i="2" s="1"/>
  <c r="G497" i="2"/>
  <c r="H497" i="2" s="1"/>
  <c r="G498" i="2"/>
  <c r="H498" i="2" s="1"/>
  <c r="G499" i="2"/>
  <c r="H499" i="2" s="1"/>
  <c r="G500" i="2"/>
  <c r="H500" i="2" s="1"/>
  <c r="G501" i="2"/>
  <c r="H501" i="2"/>
  <c r="G502" i="2"/>
  <c r="H502" i="2"/>
  <c r="G503" i="2"/>
  <c r="H503" i="2" s="1"/>
  <c r="G504" i="2"/>
  <c r="H504" i="2" s="1"/>
  <c r="G505" i="2"/>
  <c r="H505" i="2" s="1"/>
  <c r="G506" i="2"/>
  <c r="H506" i="2" s="1"/>
  <c r="G507" i="2"/>
  <c r="H507" i="2" s="1"/>
  <c r="G508" i="2"/>
  <c r="H508" i="2" s="1"/>
  <c r="G509" i="2"/>
  <c r="H509" i="2" s="1"/>
  <c r="G510" i="2"/>
  <c r="H510" i="2" s="1"/>
  <c r="G511" i="2"/>
  <c r="H511" i="2" s="1"/>
  <c r="G514" i="2"/>
  <c r="H514" i="2" s="1"/>
  <c r="G521" i="2"/>
  <c r="H521" i="2"/>
  <c r="G525" i="2"/>
  <c r="H525" i="2" s="1"/>
  <c r="G526" i="2"/>
  <c r="H526" i="2" s="1"/>
  <c r="G527" i="2"/>
  <c r="H527" i="2" s="1"/>
  <c r="G528" i="2"/>
  <c r="H528" i="2" s="1"/>
  <c r="G529" i="2"/>
  <c r="H529" i="2" s="1"/>
  <c r="G530" i="2"/>
  <c r="H530" i="2"/>
  <c r="G531" i="2"/>
  <c r="H531" i="2"/>
  <c r="G532" i="2"/>
  <c r="H532" i="2" s="1"/>
  <c r="G533" i="2"/>
  <c r="H533" i="2" s="1"/>
  <c r="G534" i="2"/>
  <c r="H534" i="2" s="1"/>
  <c r="G535" i="2"/>
  <c r="H535" i="2" s="1"/>
  <c r="G536" i="2"/>
  <c r="H536" i="2" s="1"/>
  <c r="G537" i="2"/>
  <c r="H537" i="2" s="1"/>
  <c r="G538" i="2"/>
  <c r="H538" i="2" s="1"/>
  <c r="G539" i="2"/>
  <c r="H539" i="2" s="1"/>
  <c r="G540" i="2"/>
  <c r="H540" i="2" s="1"/>
  <c r="G541" i="2"/>
  <c r="H541" i="2" s="1"/>
  <c r="G542" i="2"/>
  <c r="H542" i="2" s="1"/>
  <c r="G543" i="2"/>
  <c r="H543" i="2"/>
  <c r="G544" i="2"/>
  <c r="H544" i="2" s="1"/>
  <c r="G545" i="2"/>
  <c r="H545" i="2" s="1"/>
  <c r="G546" i="2"/>
  <c r="H546" i="2" s="1"/>
  <c r="G547" i="2"/>
  <c r="H547" i="2" s="1"/>
  <c r="G548" i="2"/>
  <c r="H548" i="2"/>
  <c r="G549" i="2"/>
  <c r="H549" i="2"/>
  <c r="G550" i="2"/>
  <c r="H550" i="2" s="1"/>
  <c r="G551" i="2"/>
  <c r="H551" i="2"/>
  <c r="G552" i="2"/>
  <c r="H552" i="2" s="1"/>
  <c r="G553" i="2"/>
  <c r="H553" i="2" s="1"/>
  <c r="G554" i="2"/>
  <c r="H554" i="2" s="1"/>
  <c r="G555" i="2"/>
  <c r="H555" i="2"/>
  <c r="G556" i="2"/>
  <c r="H556" i="2" s="1"/>
  <c r="G557" i="2"/>
  <c r="H557" i="2" s="1"/>
  <c r="G558" i="2"/>
  <c r="H558" i="2" s="1"/>
  <c r="G559" i="2"/>
  <c r="H559" i="2" s="1"/>
  <c r="G560" i="2"/>
  <c r="H560" i="2"/>
  <c r="G561" i="2"/>
  <c r="H561" i="2"/>
  <c r="G562" i="2"/>
  <c r="H562" i="2" s="1"/>
  <c r="G563" i="2"/>
  <c r="H563" i="2"/>
  <c r="G565" i="2"/>
  <c r="H565" i="2" s="1"/>
  <c r="G567" i="2"/>
  <c r="H567" i="2" s="1"/>
  <c r="G568" i="2"/>
  <c r="H568" i="2"/>
  <c r="G569" i="2"/>
  <c r="H569" i="2" s="1"/>
  <c r="G570" i="2"/>
  <c r="H570" i="2" s="1"/>
  <c r="G572" i="2"/>
  <c r="H572" i="2" s="1"/>
  <c r="G573" i="2"/>
  <c r="H573" i="2" s="1"/>
  <c r="G575" i="2"/>
  <c r="H575" i="2" s="1"/>
  <c r="G576" i="2"/>
  <c r="H576" i="2"/>
  <c r="G577" i="2"/>
  <c r="H577" i="2" s="1"/>
  <c r="G578" i="2"/>
  <c r="H578" i="2" s="1"/>
  <c r="G579" i="2"/>
  <c r="H579" i="2"/>
  <c r="G580" i="2"/>
  <c r="H580" i="2" s="1"/>
  <c r="G581" i="2"/>
  <c r="H581" i="2" s="1"/>
  <c r="G583" i="2"/>
  <c r="H583" i="2"/>
  <c r="G584" i="2"/>
  <c r="H584" i="2"/>
  <c r="G585" i="2"/>
  <c r="H585" i="2" s="1"/>
  <c r="G587" i="2"/>
  <c r="H587" i="2" s="1"/>
  <c r="G588" i="2"/>
  <c r="H588" i="2" s="1"/>
  <c r="G589" i="2"/>
  <c r="H589" i="2" s="1"/>
  <c r="G590" i="2"/>
  <c r="H590" i="2"/>
  <c r="G592" i="2"/>
  <c r="H592" i="2"/>
  <c r="G594" i="2"/>
  <c r="H594" i="2" s="1"/>
  <c r="G595" i="2"/>
  <c r="H595" i="2" s="1"/>
  <c r="G596" i="2"/>
  <c r="H596" i="2" s="1"/>
  <c r="G598" i="2"/>
  <c r="H598" i="2" s="1"/>
  <c r="G599" i="2"/>
  <c r="H599" i="2"/>
  <c r="G600" i="2"/>
  <c r="H600" i="2" s="1"/>
  <c r="G601" i="2"/>
  <c r="H601" i="2" s="1"/>
  <c r="G602" i="2"/>
  <c r="H602" i="2" s="1"/>
  <c r="G603" i="2"/>
  <c r="H603" i="2" s="1"/>
  <c r="G605" i="2"/>
  <c r="H605" i="2" s="1"/>
  <c r="G606" i="2"/>
  <c r="H606" i="2" s="1"/>
  <c r="G607" i="2"/>
  <c r="H607" i="2"/>
  <c r="G608" i="2"/>
  <c r="H608" i="2" s="1"/>
  <c r="G609" i="2"/>
  <c r="H609" i="2" s="1"/>
  <c r="G610" i="2"/>
  <c r="H610" i="2" s="1"/>
  <c r="G611" i="2"/>
  <c r="H611" i="2" s="1"/>
  <c r="G612" i="2"/>
  <c r="H612" i="2" s="1"/>
  <c r="G613" i="2"/>
  <c r="H613" i="2" s="1"/>
  <c r="G614" i="2"/>
  <c r="H614" i="2" s="1"/>
  <c r="G615" i="2"/>
  <c r="H615" i="2"/>
  <c r="G616" i="2"/>
  <c r="H616" i="2" s="1"/>
  <c r="G617" i="2"/>
  <c r="H617" i="2" s="1"/>
  <c r="G618" i="2"/>
  <c r="H618" i="2" s="1"/>
  <c r="G619" i="2"/>
  <c r="H619" i="2"/>
  <c r="G620" i="2"/>
  <c r="H620" i="2" s="1"/>
  <c r="G621" i="2"/>
  <c r="H621" i="2" s="1"/>
  <c r="G622" i="2"/>
  <c r="H622" i="2" s="1"/>
  <c r="G624" i="2"/>
  <c r="H624" i="2" s="1"/>
  <c r="G625" i="2"/>
  <c r="H625" i="2"/>
  <c r="G627" i="2"/>
  <c r="H627" i="2" s="1"/>
  <c r="G628" i="2"/>
  <c r="H628" i="2" s="1"/>
  <c r="G629" i="2"/>
  <c r="H629" i="2"/>
  <c r="G630" i="2"/>
  <c r="H630" i="2" s="1"/>
  <c r="G631" i="2"/>
  <c r="H631" i="2" s="1"/>
  <c r="G632" i="2"/>
  <c r="H632" i="2" s="1"/>
  <c r="G633" i="2"/>
  <c r="H633" i="2"/>
  <c r="G634" i="2"/>
  <c r="H634" i="2" s="1"/>
  <c r="G635" i="2"/>
  <c r="H635" i="2"/>
  <c r="G636" i="2"/>
  <c r="H636" i="2" s="1"/>
  <c r="G637" i="2"/>
  <c r="H637" i="2" s="1"/>
  <c r="G638" i="2"/>
  <c r="H638" i="2"/>
  <c r="G639" i="2"/>
  <c r="H639" i="2"/>
  <c r="G640" i="2"/>
  <c r="H640" i="2" s="1"/>
  <c r="G641" i="2"/>
  <c r="H641" i="2"/>
  <c r="G642" i="2"/>
  <c r="H642" i="2" s="1"/>
  <c r="G643" i="2"/>
  <c r="H643" i="2" s="1"/>
  <c r="G644" i="2"/>
  <c r="H644" i="2" s="1"/>
  <c r="G645" i="2"/>
  <c r="H645" i="2"/>
  <c r="D657" i="2"/>
  <c r="F657" i="2"/>
  <c r="G657" i="2"/>
  <c r="H657" i="2" s="1"/>
  <c r="D658" i="2"/>
  <c r="F658" i="2"/>
  <c r="G658" i="2"/>
  <c r="H658" i="2" s="1"/>
  <c r="D661" i="2"/>
  <c r="F661" i="2"/>
  <c r="G661" i="2" s="1"/>
  <c r="H661" i="2" s="1"/>
  <c r="D662" i="2"/>
  <c r="F662" i="2"/>
  <c r="G662" i="2" s="1"/>
  <c r="D664" i="2"/>
  <c r="F664" i="2"/>
  <c r="G664" i="2" s="1"/>
  <c r="H664" i="2" s="1"/>
  <c r="D666" i="2"/>
  <c r="F666" i="2"/>
  <c r="G666" i="2"/>
  <c r="H666" i="2" s="1"/>
  <c r="D668" i="2"/>
  <c r="F668" i="2"/>
  <c r="G668" i="2" s="1"/>
  <c r="H668" i="2" s="1"/>
  <c r="D674" i="2"/>
  <c r="F674" i="2"/>
  <c r="G674" i="2" s="1"/>
  <c r="H674" i="2" s="1"/>
  <c r="D675" i="2"/>
  <c r="F675" i="2"/>
  <c r="G675" i="2" s="1"/>
  <c r="H675" i="2" s="1"/>
  <c r="D676" i="2"/>
  <c r="F676" i="2"/>
  <c r="G676" i="2" s="1"/>
  <c r="H676" i="2" s="1"/>
  <c r="G677" i="2"/>
  <c r="D683" i="2"/>
  <c r="G683" i="2"/>
  <c r="H683" i="2"/>
  <c r="D684" i="2"/>
  <c r="G684" i="2"/>
  <c r="H684" i="2" s="1"/>
  <c r="D685" i="2"/>
  <c r="F685" i="2"/>
  <c r="G685" i="2" s="1"/>
  <c r="H685" i="2" s="1"/>
  <c r="G686" i="2"/>
  <c r="D687" i="2"/>
  <c r="F687" i="2"/>
  <c r="G687" i="2" s="1"/>
  <c r="H687" i="2" s="1"/>
  <c r="D691" i="2"/>
  <c r="F691" i="2"/>
  <c r="G691" i="2"/>
  <c r="H691" i="2" s="1"/>
  <c r="D692" i="2"/>
  <c r="F692" i="2"/>
  <c r="G692" i="2" s="1"/>
  <c r="H692" i="2" s="1"/>
  <c r="D693" i="2"/>
  <c r="F693" i="2"/>
  <c r="G693" i="2" s="1"/>
  <c r="H693" i="2" s="1"/>
  <c r="D697" i="2"/>
  <c r="F697" i="2"/>
  <c r="G697" i="2" s="1"/>
  <c r="H697" i="2" s="1"/>
  <c r="D698" i="2"/>
  <c r="F698" i="2"/>
  <c r="G698" i="2" s="1"/>
  <c r="H698" i="2" s="1"/>
  <c r="D700" i="2"/>
  <c r="F700" i="2"/>
  <c r="G700" i="2" s="1"/>
  <c r="D706" i="2"/>
  <c r="F706" i="2"/>
  <c r="G706" i="2" s="1"/>
  <c r="H706" i="2" s="1"/>
  <c r="D708" i="2"/>
  <c r="F708" i="2"/>
  <c r="G708" i="2" s="1"/>
  <c r="H708" i="2" s="1"/>
  <c r="D710" i="2"/>
  <c r="F710" i="2"/>
  <c r="G710" i="2" s="1"/>
  <c r="H710" i="2" s="1"/>
  <c r="D718" i="2"/>
  <c r="G718" i="2"/>
  <c r="H718" i="2" s="1"/>
  <c r="D719" i="2"/>
  <c r="F719" i="2"/>
  <c r="G719" i="2" s="1"/>
  <c r="H719" i="2" s="1"/>
  <c r="D722" i="2"/>
  <c r="F722" i="2"/>
  <c r="G722" i="2"/>
  <c r="H722" i="2"/>
  <c r="D723" i="2"/>
  <c r="F723" i="2"/>
  <c r="G723" i="2" s="1"/>
  <c r="H723" i="2" s="1"/>
  <c r="D726" i="2"/>
  <c r="G726" i="2"/>
  <c r="D729" i="2"/>
  <c r="F729" i="2"/>
  <c r="G729" i="2" s="1"/>
  <c r="H729" i="2" s="1"/>
  <c r="D730" i="2"/>
  <c r="F730" i="2"/>
  <c r="G730" i="2" s="1"/>
  <c r="H730" i="2" s="1"/>
  <c r="D731" i="2"/>
  <c r="F731" i="2"/>
  <c r="G731" i="2"/>
  <c r="H731" i="2" s="1"/>
  <c r="D732" i="2"/>
  <c r="G732" i="2"/>
  <c r="H732" i="2" s="1"/>
  <c r="D735" i="2"/>
  <c r="G735" i="2"/>
  <c r="H735" i="2" s="1"/>
  <c r="D738" i="2"/>
  <c r="F738" i="2"/>
  <c r="G738" i="2" s="1"/>
  <c r="H738" i="2" s="1"/>
  <c r="D741" i="2"/>
  <c r="F741" i="2"/>
  <c r="G741" i="2"/>
  <c r="H741" i="2" s="1"/>
  <c r="D742" i="2"/>
  <c r="F742" i="2"/>
  <c r="G742" i="2" s="1"/>
  <c r="H742" i="2"/>
  <c r="D745" i="2"/>
  <c r="F745" i="2"/>
  <c r="G745" i="2" s="1"/>
  <c r="H745" i="2" s="1"/>
  <c r="D747" i="2"/>
  <c r="G747" i="2"/>
  <c r="H747" i="2"/>
  <c r="D751" i="2"/>
  <c r="F751" i="2"/>
  <c r="G751" i="2"/>
  <c r="H751" i="2"/>
  <c r="D752" i="2"/>
  <c r="G752" i="2"/>
  <c r="H752" i="2"/>
  <c r="D759" i="2"/>
  <c r="G759" i="2"/>
  <c r="H759" i="2" s="1"/>
  <c r="D760" i="2"/>
  <c r="G760" i="2"/>
  <c r="H760" i="2" s="1"/>
  <c r="D765" i="2"/>
  <c r="F765" i="2"/>
  <c r="G765" i="2"/>
  <c r="H765" i="2"/>
  <c r="D766" i="2"/>
  <c r="F766" i="2"/>
  <c r="G766" i="2" s="1"/>
  <c r="H766" i="2" s="1"/>
  <c r="D768" i="2"/>
  <c r="F768" i="2"/>
  <c r="G768" i="2"/>
  <c r="H768" i="2" s="1"/>
  <c r="D770" i="2"/>
  <c r="F770" i="2"/>
  <c r="G770" i="2"/>
  <c r="H770" i="2" s="1"/>
  <c r="D781" i="2"/>
  <c r="F781" i="2"/>
  <c r="G781" i="2" s="1"/>
  <c r="H781" i="2" s="1"/>
  <c r="D786" i="2"/>
  <c r="F786" i="2"/>
  <c r="G786" i="2"/>
  <c r="D787" i="2"/>
  <c r="F787" i="2"/>
  <c r="G787" i="2"/>
  <c r="D788" i="2"/>
  <c r="F788" i="2"/>
  <c r="G788" i="2" s="1"/>
  <c r="D789" i="2"/>
  <c r="F789" i="2"/>
  <c r="G789" i="2" s="1"/>
  <c r="D790" i="2"/>
  <c r="F790" i="2"/>
  <c r="G790" i="2"/>
  <c r="D791" i="2"/>
  <c r="F791" i="2"/>
  <c r="G791" i="2"/>
  <c r="D792" i="2"/>
  <c r="F792" i="2"/>
  <c r="G792" i="2" s="1"/>
  <c r="D793" i="2"/>
  <c r="F793" i="2"/>
  <c r="G793" i="2" s="1"/>
  <c r="D794" i="2"/>
  <c r="F794" i="2"/>
  <c r="G794" i="2" s="1"/>
  <c r="D795" i="2"/>
  <c r="F795" i="2"/>
  <c r="G795" i="2" s="1"/>
  <c r="D796" i="2"/>
  <c r="F796" i="2"/>
  <c r="G796" i="2" s="1"/>
  <c r="D821" i="2"/>
  <c r="F821" i="2"/>
  <c r="G821" i="2" s="1"/>
  <c r="H821" i="2" s="1"/>
  <c r="D822" i="2"/>
  <c r="F822" i="2"/>
  <c r="G822" i="2" s="1"/>
  <c r="H822" i="2" s="1"/>
  <c r="D823" i="2"/>
  <c r="F823" i="2"/>
  <c r="G823" i="2" s="1"/>
  <c r="H823" i="2" s="1"/>
  <c r="D824" i="2"/>
  <c r="F824" i="2"/>
  <c r="G824" i="2" s="1"/>
  <c r="H824" i="2" s="1"/>
  <c r="D825" i="2"/>
  <c r="F825" i="2"/>
  <c r="G825" i="2" s="1"/>
  <c r="H825" i="2" s="1"/>
  <c r="D826" i="2"/>
  <c r="F826" i="2"/>
  <c r="G826" i="2" s="1"/>
  <c r="H826" i="2" s="1"/>
  <c r="D830" i="2"/>
  <c r="F830" i="2"/>
  <c r="G830" i="2" s="1"/>
  <c r="H830" i="2" s="1"/>
  <c r="D831" i="2"/>
  <c r="F831" i="2"/>
  <c r="G831" i="2" s="1"/>
  <c r="H831" i="2" s="1"/>
  <c r="D834" i="2"/>
  <c r="F834" i="2"/>
  <c r="G834" i="2"/>
  <c r="H834" i="2" s="1"/>
  <c r="D835" i="2"/>
  <c r="F835" i="2"/>
  <c r="G835" i="2" s="1"/>
  <c r="H835" i="2"/>
  <c r="D837" i="2"/>
  <c r="F837" i="2"/>
  <c r="G837" i="2" s="1"/>
  <c r="D840" i="2"/>
  <c r="F840" i="2"/>
  <c r="G840" i="2"/>
  <c r="D841" i="2"/>
  <c r="F841" i="2"/>
  <c r="G841" i="2"/>
  <c r="H841" i="2" s="1"/>
  <c r="D842" i="2"/>
  <c r="F842" i="2"/>
  <c r="G842" i="2" s="1"/>
  <c r="D843" i="2"/>
  <c r="F843" i="2"/>
  <c r="G843" i="2" s="1"/>
  <c r="D849" i="2"/>
  <c r="F849" i="2"/>
  <c r="G849" i="2" s="1"/>
  <c r="H849" i="2" s="1"/>
  <c r="D857" i="2"/>
  <c r="G857" i="2"/>
  <c r="H857" i="2"/>
  <c r="D858" i="2"/>
  <c r="G858" i="2"/>
  <c r="H858" i="2"/>
  <c r="D859" i="2"/>
  <c r="G859" i="2"/>
  <c r="H859" i="2" s="1"/>
  <c r="D860" i="2"/>
  <c r="G860" i="2"/>
  <c r="H860" i="2" s="1"/>
  <c r="D861" i="2"/>
  <c r="G861" i="2"/>
  <c r="H861" i="2"/>
  <c r="D862" i="2"/>
  <c r="G862" i="2"/>
  <c r="H862" i="2" s="1"/>
  <c r="D863" i="2"/>
  <c r="G863" i="2"/>
  <c r="H863" i="2" s="1"/>
  <c r="D865" i="2"/>
  <c r="F865" i="2"/>
  <c r="G865" i="2" s="1"/>
  <c r="H865" i="2" s="1"/>
  <c r="D873" i="2"/>
  <c r="F873" i="2"/>
  <c r="G873" i="2" s="1"/>
  <c r="H873" i="2" s="1"/>
  <c r="D874" i="2"/>
  <c r="F874" i="2"/>
  <c r="G874" i="2" s="1"/>
  <c r="H874" i="2" s="1"/>
  <c r="D875" i="2"/>
  <c r="F875" i="2"/>
  <c r="G875" i="2" s="1"/>
  <c r="H875" i="2" s="1"/>
  <c r="D877" i="2"/>
  <c r="F877" i="2"/>
  <c r="G877" i="2"/>
  <c r="H877" i="2" s="1"/>
  <c r="D880" i="2"/>
  <c r="F880" i="2"/>
  <c r="G880" i="2" s="1"/>
  <c r="H880" i="2" s="1"/>
  <c r="D881" i="2"/>
  <c r="F881" i="2"/>
  <c r="G881" i="2" s="1"/>
  <c r="H881" i="2" s="1"/>
  <c r="D882" i="2"/>
  <c r="F882" i="2"/>
  <c r="G882" i="2"/>
  <c r="H882" i="2" s="1"/>
  <c r="D884" i="2"/>
  <c r="F884" i="2"/>
  <c r="G884" i="2" s="1"/>
  <c r="H884" i="2" s="1"/>
  <c r="D887" i="2"/>
  <c r="F887" i="2"/>
  <c r="G887" i="2" s="1"/>
  <c r="H887" i="2" s="1"/>
  <c r="D888" i="2"/>
  <c r="F888" i="2"/>
  <c r="G888" i="2" s="1"/>
  <c r="H888" i="2" s="1"/>
  <c r="D889" i="2"/>
  <c r="F889" i="2"/>
  <c r="G889" i="2" s="1"/>
  <c r="H889" i="2" s="1"/>
  <c r="D891" i="2"/>
  <c r="F891" i="2"/>
  <c r="G891" i="2" s="1"/>
  <c r="H891" i="2" s="1"/>
  <c r="D894" i="2"/>
  <c r="F894" i="2"/>
  <c r="G894" i="2"/>
  <c r="H894" i="2" s="1"/>
  <c r="D895" i="2"/>
  <c r="F895" i="2"/>
  <c r="G895" i="2" s="1"/>
  <c r="H895" i="2" s="1"/>
  <c r="D896" i="2"/>
  <c r="F896" i="2"/>
  <c r="G896" i="2" s="1"/>
  <c r="H896" i="2" s="1"/>
  <c r="D898" i="2"/>
  <c r="F898" i="2"/>
  <c r="G898" i="2" s="1"/>
  <c r="H898" i="2" s="1"/>
  <c r="D901" i="2"/>
  <c r="F901" i="2"/>
  <c r="G901" i="2" s="1"/>
  <c r="H901" i="2" s="1"/>
  <c r="D902" i="2"/>
  <c r="F902" i="2"/>
  <c r="G902" i="2" s="1"/>
  <c r="D903" i="2"/>
  <c r="F903" i="2"/>
  <c r="G903" i="2" s="1"/>
  <c r="H903" i="2" s="1"/>
  <c r="D904" i="2"/>
  <c r="F904" i="2"/>
  <c r="G904" i="2" s="1"/>
  <c r="D905" i="2"/>
  <c r="F905" i="2"/>
  <c r="G905" i="2" s="1"/>
  <c r="H905" i="2" s="1"/>
  <c r="D906" i="2"/>
  <c r="F906" i="2"/>
  <c r="G906" i="2" s="1"/>
  <c r="H906" i="2" s="1"/>
  <c r="D909" i="2"/>
  <c r="F909" i="2"/>
  <c r="G909" i="2"/>
  <c r="H909" i="2" s="1"/>
  <c r="D910" i="2"/>
  <c r="F910" i="2"/>
  <c r="G910" i="2"/>
  <c r="H910" i="2"/>
  <c r="D911" i="2"/>
  <c r="F911" i="2"/>
  <c r="G911" i="2" s="1"/>
  <c r="H911" i="2" s="1"/>
  <c r="D912" i="2"/>
  <c r="F912" i="2"/>
  <c r="G912" i="2"/>
  <c r="H912" i="2" s="1"/>
  <c r="D913" i="2"/>
  <c r="F913" i="2"/>
  <c r="G913" i="2"/>
  <c r="H913" i="2"/>
  <c r="D916" i="2"/>
  <c r="F916" i="2"/>
  <c r="G916" i="2" s="1"/>
  <c r="H916" i="2" s="1"/>
  <c r="D917" i="2"/>
  <c r="F917" i="2"/>
  <c r="G917" i="2" s="1"/>
  <c r="D918" i="2"/>
  <c r="F918" i="2"/>
  <c r="G918" i="2" s="1"/>
  <c r="D919" i="2"/>
  <c r="F919" i="2"/>
  <c r="G919" i="2" s="1"/>
  <c r="D920" i="2"/>
  <c r="F920" i="2"/>
  <c r="G920" i="2"/>
  <c r="H920" i="2"/>
  <c r="D922" i="2"/>
  <c r="F922" i="2"/>
  <c r="G922" i="2" s="1"/>
  <c r="H922" i="2" s="1"/>
  <c r="D924" i="2"/>
  <c r="F924" i="2"/>
  <c r="G924" i="2"/>
  <c r="H924" i="2" s="1"/>
  <c r="D928" i="2"/>
  <c r="F928" i="2"/>
  <c r="G928" i="2"/>
  <c r="H928" i="2" s="1"/>
  <c r="D929" i="2"/>
  <c r="F929" i="2"/>
  <c r="G929" i="2" s="1"/>
  <c r="H929" i="2" s="1"/>
  <c r="D930" i="2"/>
  <c r="F930" i="2"/>
  <c r="G930" i="2" s="1"/>
  <c r="H930" i="2" s="1"/>
  <c r="D931" i="2"/>
  <c r="F931" i="2"/>
  <c r="G931" i="2" s="1"/>
  <c r="H931" i="2" s="1"/>
  <c r="D932" i="2"/>
  <c r="F932" i="2"/>
  <c r="G932" i="2" s="1"/>
  <c r="H932" i="2" s="1"/>
  <c r="D933" i="2"/>
  <c r="F933" i="2"/>
  <c r="G933" i="2" s="1"/>
  <c r="H933" i="2" s="1"/>
  <c r="D935" i="2"/>
  <c r="F935" i="2"/>
  <c r="G935" i="2" s="1"/>
  <c r="H935" i="2"/>
  <c r="D936" i="2"/>
  <c r="F936" i="2"/>
  <c r="G936" i="2" s="1"/>
  <c r="H936" i="2" s="1"/>
  <c r="D937" i="2"/>
  <c r="F937" i="2"/>
  <c r="G937" i="2" s="1"/>
  <c r="H937" i="2" s="1"/>
  <c r="D938" i="2"/>
  <c r="F938" i="2"/>
  <c r="G938" i="2" s="1"/>
  <c r="H938" i="2"/>
  <c r="D939" i="2"/>
  <c r="F939" i="2"/>
  <c r="G939" i="2" s="1"/>
  <c r="H939" i="2" s="1"/>
  <c r="D940" i="2"/>
  <c r="F940" i="2"/>
  <c r="G940" i="2" s="1"/>
  <c r="H940" i="2" s="1"/>
  <c r="D941" i="2"/>
  <c r="F941" i="2"/>
  <c r="G941" i="2" s="1"/>
  <c r="H941" i="2" s="1"/>
  <c r="D943" i="2"/>
  <c r="F943" i="2"/>
  <c r="G943" i="2" s="1"/>
  <c r="H943" i="2" s="1"/>
  <c r="D944" i="2"/>
  <c r="F944" i="2"/>
  <c r="G944" i="2" s="1"/>
  <c r="H944" i="2" s="1"/>
  <c r="D945" i="2"/>
  <c r="F945" i="2"/>
  <c r="G945" i="2" s="1"/>
  <c r="H945" i="2" s="1"/>
  <c r="D946" i="2"/>
  <c r="F946" i="2"/>
  <c r="G946" i="2" s="1"/>
  <c r="H946" i="2" s="1"/>
  <c r="G311" i="3"/>
  <c r="H311" i="3"/>
  <c r="F203" i="3"/>
  <c r="G203" i="3" s="1"/>
  <c r="H203" i="3" s="1"/>
  <c r="F155" i="3"/>
  <c r="G155" i="3"/>
  <c r="F1023" i="4"/>
  <c r="G1023" i="4"/>
  <c r="H1023" i="4" s="1"/>
  <c r="F958" i="4"/>
  <c r="G958" i="4" s="1"/>
  <c r="H958" i="4" s="1"/>
  <c r="F375" i="4"/>
  <c r="G375" i="4" s="1"/>
  <c r="H375" i="4" s="1"/>
  <c r="F371" i="3"/>
  <c r="G371" i="3" s="1"/>
  <c r="H371" i="3" s="1"/>
  <c r="F1036" i="4"/>
  <c r="G1036" i="4" s="1"/>
  <c r="H1036" i="4" s="1"/>
  <c r="F850" i="3"/>
  <c r="F358" i="3"/>
  <c r="G358" i="3"/>
  <c r="H358" i="3" s="1"/>
  <c r="F1102" i="4"/>
  <c r="G1102" i="4" s="1"/>
  <c r="H1102" i="4" s="1"/>
  <c r="F386" i="4"/>
  <c r="G386" i="4"/>
  <c r="H386" i="4" s="1"/>
  <c r="F285" i="3"/>
  <c r="G285" i="3"/>
  <c r="F305" i="3"/>
  <c r="G305" i="3" s="1"/>
  <c r="H305" i="3" s="1"/>
  <c r="F1112" i="4"/>
  <c r="G1112" i="4" s="1"/>
  <c r="H1112" i="4" s="1"/>
  <c r="F1088" i="4"/>
  <c r="G1088" i="4" s="1"/>
  <c r="H1088" i="4" s="1"/>
  <c r="F360" i="3"/>
  <c r="G360" i="3"/>
  <c r="H360" i="3" s="1"/>
  <c r="F211" i="3"/>
  <c r="G211" i="3" s="1"/>
  <c r="H211" i="3" s="1"/>
  <c r="F1041" i="4"/>
  <c r="G1041" i="4"/>
  <c r="H1041" i="4"/>
  <c r="I822" i="1"/>
  <c r="J822" i="1"/>
  <c r="F761" i="3"/>
  <c r="G761" i="3" s="1"/>
  <c r="H761" i="3" s="1"/>
  <c r="F85" i="3"/>
  <c r="G85" i="3"/>
  <c r="F1024" i="4"/>
  <c r="G1024" i="4" s="1"/>
  <c r="H1024" i="4"/>
  <c r="G946" i="3"/>
  <c r="H946" i="3" s="1"/>
  <c r="F710" i="3"/>
  <c r="G710" i="3" s="1"/>
  <c r="H710" i="3" s="1"/>
  <c r="F291" i="3"/>
  <c r="G291" i="3" s="1"/>
  <c r="H291" i="3" s="1"/>
  <c r="F279" i="3"/>
  <c r="G279" i="3"/>
  <c r="H279" i="3" s="1"/>
  <c r="G248" i="3"/>
  <c r="F367" i="4"/>
  <c r="G367" i="4"/>
  <c r="H367" i="4" s="1"/>
  <c r="F49" i="3"/>
  <c r="G49" i="3"/>
  <c r="H49" i="3" s="1"/>
  <c r="E12" i="4"/>
  <c r="G12" i="4"/>
  <c r="G147" i="3"/>
  <c r="H147" i="3"/>
  <c r="F74" i="3"/>
  <c r="G74" i="3" s="1"/>
  <c r="H74" i="3" s="1"/>
  <c r="G1108" i="4"/>
  <c r="H1108" i="4"/>
  <c r="G1100" i="4"/>
  <c r="H1100" i="4" s="1"/>
  <c r="G1093" i="4"/>
  <c r="H1093" i="4" s="1"/>
  <c r="G1086" i="4"/>
  <c r="H1086" i="4" s="1"/>
  <c r="G1079" i="4"/>
  <c r="H1079" i="4" s="1"/>
  <c r="G1072" i="4"/>
  <c r="H1072" i="4"/>
  <c r="F365" i="4"/>
  <c r="G365" i="4"/>
  <c r="H365" i="4"/>
  <c r="F358" i="4"/>
  <c r="G358" i="4" s="1"/>
  <c r="H358" i="4"/>
  <c r="F147" i="4"/>
  <c r="G147" i="4" s="1"/>
  <c r="H147" i="4" s="1"/>
  <c r="G959" i="4"/>
  <c r="H959" i="4" s="1"/>
  <c r="G930" i="4"/>
  <c r="H930" i="4"/>
  <c r="F391" i="4"/>
  <c r="G391" i="4" s="1"/>
  <c r="H391" i="4" s="1"/>
  <c r="F343" i="4"/>
  <c r="G343" i="4" s="1"/>
  <c r="H343" i="4" s="1"/>
  <c r="F327" i="4"/>
  <c r="G327" i="4"/>
  <c r="H327" i="4" s="1"/>
  <c r="F294" i="4"/>
  <c r="G294" i="4" s="1"/>
  <c r="H294" i="4" s="1"/>
  <c r="F309" i="4"/>
  <c r="G309" i="4" s="1"/>
  <c r="H309" i="4" s="1"/>
  <c r="G93" i="3"/>
  <c r="H93" i="3" s="1"/>
  <c r="G66" i="3"/>
  <c r="H66" i="3"/>
  <c r="G940" i="4"/>
  <c r="H940" i="4" s="1"/>
  <c r="F349" i="4"/>
  <c r="G349" i="4"/>
  <c r="H349" i="4" s="1"/>
  <c r="F39" i="3"/>
  <c r="G39" i="3"/>
  <c r="H39" i="3" s="1"/>
  <c r="F882" i="4"/>
  <c r="G882" i="4" s="1"/>
  <c r="H882" i="4"/>
  <c r="F284" i="4"/>
  <c r="G284" i="4" s="1"/>
  <c r="H284" i="4" s="1"/>
  <c r="G357" i="4"/>
  <c r="H357" i="4" s="1"/>
  <c r="G348" i="4"/>
  <c r="H348" i="4" s="1"/>
  <c r="G342" i="4"/>
  <c r="H342" i="4" s="1"/>
  <c r="G330" i="4"/>
  <c r="H330" i="4" s="1"/>
  <c r="G328" i="4"/>
  <c r="H328" i="4" s="1"/>
  <c r="G311" i="4"/>
  <c r="H311" i="4"/>
  <c r="G300" i="4"/>
  <c r="H300" i="4" s="1"/>
  <c r="G285" i="4"/>
  <c r="G230" i="4"/>
  <c r="H230" i="4"/>
  <c r="F153" i="4"/>
  <c r="G153" i="4" s="1"/>
  <c r="H153" i="4" s="1"/>
  <c r="H316" i="4"/>
  <c r="F129" i="4"/>
  <c r="G129" i="4" s="1"/>
  <c r="H129" i="4" s="1"/>
  <c r="F65" i="4"/>
  <c r="G65" i="4"/>
  <c r="H65" i="4" s="1"/>
  <c r="G324" i="4"/>
  <c r="H324" i="4"/>
  <c r="G290" i="4"/>
  <c r="H290" i="4" s="1"/>
  <c r="G274" i="4"/>
  <c r="H274" i="4" s="1"/>
  <c r="G299" i="4"/>
  <c r="H299" i="4" s="1"/>
  <c r="G326" i="4"/>
  <c r="H326" i="4" s="1"/>
  <c r="G308" i="4"/>
  <c r="H308" i="4" s="1"/>
  <c r="G247" i="4"/>
  <c r="H247" i="4"/>
  <c r="F38" i="4"/>
  <c r="G38" i="4" s="1"/>
  <c r="H38" i="4" s="1"/>
  <c r="G162" i="4"/>
  <c r="H162" i="4"/>
  <c r="G161" i="4"/>
  <c r="H161" i="4" s="1"/>
  <c r="G103" i="4"/>
  <c r="H103" i="4" s="1"/>
  <c r="G93" i="4"/>
  <c r="H93" i="4" s="1"/>
  <c r="G54" i="4"/>
  <c r="H54" i="4" s="1"/>
  <c r="G48" i="4"/>
  <c r="H48" i="4"/>
  <c r="G36" i="4"/>
  <c r="H36" i="4" s="1"/>
  <c r="F73" i="4"/>
  <c r="G73" i="4"/>
  <c r="H73" i="4" s="1"/>
  <c r="F61" i="4"/>
  <c r="G61" i="4" s="1"/>
  <c r="H61" i="4" s="1"/>
  <c r="F89" i="4"/>
  <c r="G89" i="4"/>
  <c r="H89" i="4" s="1"/>
  <c r="I204" i="1"/>
  <c r="J204" i="1" s="1"/>
  <c r="I928" i="1"/>
  <c r="J928" i="1" s="1"/>
  <c r="G928" i="4"/>
  <c r="H928" i="4" s="1"/>
  <c r="I393" i="1"/>
  <c r="J393" i="1" s="1"/>
  <c r="I359" i="1"/>
  <c r="J359" i="1" s="1"/>
  <c r="G52" i="3"/>
  <c r="H52" i="3" s="1"/>
  <c r="G223" i="4"/>
  <c r="H223" i="4" s="1"/>
  <c r="G289" i="4"/>
  <c r="H289" i="4"/>
  <c r="G40" i="3"/>
  <c r="H40" i="3" s="1"/>
  <c r="G49" i="4"/>
  <c r="H49" i="4" s="1"/>
  <c r="G920" i="4"/>
  <c r="H920" i="4" s="1"/>
  <c r="I298" i="1"/>
  <c r="J298" i="1" s="1"/>
  <c r="G719" i="3"/>
  <c r="H719" i="3" s="1"/>
  <c r="G944" i="4"/>
  <c r="H944" i="4" s="1"/>
  <c r="G373" i="4"/>
  <c r="H373" i="4" s="1"/>
  <c r="I385" i="1"/>
  <c r="J385" i="1" s="1"/>
  <c r="G965" i="4"/>
  <c r="H965" i="4"/>
  <c r="G300" i="3"/>
  <c r="H300" i="3" s="1"/>
  <c r="G752" i="3"/>
  <c r="H752" i="3" s="1"/>
  <c r="G71" i="3"/>
  <c r="G369" i="4"/>
  <c r="H369" i="4" s="1"/>
  <c r="F1033" i="4"/>
  <c r="G1033" i="4" s="1"/>
  <c r="H1033" i="4" s="1"/>
  <c r="F940" i="3"/>
  <c r="G940" i="3" s="1"/>
  <c r="H940" i="3" s="1"/>
  <c r="H290" i="1"/>
  <c r="I290" i="1" s="1"/>
  <c r="J290" i="1" s="1"/>
  <c r="I203" i="1"/>
  <c r="J203" i="1" s="1"/>
  <c r="H937" i="1"/>
  <c r="I937" i="1" s="1"/>
  <c r="J937" i="1" s="1"/>
  <c r="H384" i="1"/>
  <c r="I384" i="1"/>
  <c r="J384" i="1" s="1"/>
  <c r="F153" i="3"/>
  <c r="G153" i="3" s="1"/>
  <c r="H153" i="3" s="1"/>
  <c r="I791" i="1"/>
  <c r="F233" i="4"/>
  <c r="G233" i="4" s="1"/>
  <c r="H902" i="1"/>
  <c r="I902" i="1" s="1"/>
  <c r="I382" i="1"/>
  <c r="J382" i="1" s="1"/>
  <c r="I365" i="1"/>
  <c r="J365" i="1" s="1"/>
  <c r="F382" i="4"/>
  <c r="G382" i="4" s="1"/>
  <c r="H382" i="4" s="1"/>
  <c r="G131" i="4"/>
  <c r="H131" i="4" s="1"/>
  <c r="I219" i="1"/>
  <c r="J219" i="1" s="1"/>
  <c r="F927" i="4"/>
  <c r="G927" i="4" s="1"/>
  <c r="H927" i="4" s="1"/>
  <c r="F305" i="4"/>
  <c r="G305" i="4" s="1"/>
  <c r="H305" i="4"/>
  <c r="G216" i="3"/>
  <c r="H216" i="3" s="1"/>
  <c r="F273" i="4"/>
  <c r="G273" i="4" s="1"/>
  <c r="H273" i="4" s="1"/>
  <c r="G929" i="4"/>
  <c r="H929" i="4" s="1"/>
  <c r="G657" i="3"/>
  <c r="H657" i="3" s="1"/>
  <c r="H192" i="1"/>
  <c r="I192" i="1" s="1"/>
  <c r="J192" i="1" s="1"/>
  <c r="F345" i="3"/>
  <c r="G345" i="3" s="1"/>
  <c r="H345" i="3" s="1"/>
  <c r="F385" i="4"/>
  <c r="G385" i="4" s="1"/>
  <c r="H385" i="4" s="1"/>
  <c r="I877" i="1"/>
  <c r="J877" i="1" s="1"/>
  <c r="F303" i="3"/>
  <c r="G303" i="3" s="1"/>
  <c r="F284" i="3"/>
  <c r="G284" i="3" s="1"/>
  <c r="H284" i="3"/>
  <c r="H891" i="1"/>
  <c r="I891" i="1"/>
  <c r="J891" i="1"/>
  <c r="F967" i="4"/>
  <c r="G967" i="4" s="1"/>
  <c r="H967" i="4" s="1"/>
  <c r="F866" i="4"/>
  <c r="G866" i="4" s="1"/>
  <c r="H866" i="4" s="1"/>
  <c r="F108" i="4"/>
  <c r="G108" i="4" s="1"/>
  <c r="H108" i="4" s="1"/>
  <c r="F349" i="3"/>
  <c r="G349" i="3" s="1"/>
  <c r="H349" i="3" s="1"/>
  <c r="F338" i="3"/>
  <c r="G338" i="3" s="1"/>
  <c r="H338" i="3" s="1"/>
  <c r="F146" i="3"/>
  <c r="G146" i="3"/>
  <c r="H146" i="3"/>
  <c r="F143" i="3"/>
  <c r="G143" i="3" s="1"/>
  <c r="H143" i="3" s="1"/>
  <c r="F944" i="3"/>
  <c r="G944" i="3"/>
  <c r="H944" i="3" s="1"/>
  <c r="F348" i="3"/>
  <c r="G348" i="3" s="1"/>
  <c r="H348" i="3" s="1"/>
  <c r="F844" i="3"/>
  <c r="G844" i="3" s="1"/>
  <c r="H844" i="3" s="1"/>
  <c r="H826" i="1"/>
  <c r="I826" i="1" s="1"/>
  <c r="J826" i="1" s="1"/>
  <c r="F342" i="3"/>
  <c r="G342" i="3" s="1"/>
  <c r="H342" i="3" s="1"/>
  <c r="I931" i="1"/>
  <c r="J931" i="1" s="1"/>
  <c r="I821" i="1"/>
  <c r="J821" i="1" s="1"/>
  <c r="I841" i="1"/>
  <c r="J841" i="1" s="1"/>
  <c r="H849" i="1"/>
  <c r="I849" i="1" s="1"/>
  <c r="J849" i="1" s="1"/>
  <c r="I884" i="1"/>
  <c r="J884" i="1" s="1"/>
  <c r="I913" i="1"/>
  <c r="J913" i="1" s="1"/>
  <c r="H685" i="1"/>
  <c r="I685" i="1" s="1"/>
  <c r="J685" i="1" s="1"/>
  <c r="H911" i="1"/>
  <c r="I911" i="1" s="1"/>
  <c r="J911" i="1" s="1"/>
  <c r="F1134" i="4"/>
  <c r="G1134" i="4" s="1"/>
  <c r="H1134" i="4" s="1"/>
  <c r="I731" i="1"/>
  <c r="J731" i="1" s="1"/>
  <c r="F1087" i="4"/>
  <c r="G1087" i="4" s="1"/>
  <c r="H1087" i="4" s="1"/>
  <c r="F1042" i="4"/>
  <c r="G1042" i="4"/>
  <c r="H1042" i="4" s="1"/>
  <c r="F938" i="3"/>
  <c r="G938" i="3" s="1"/>
  <c r="H938" i="3" s="1"/>
  <c r="F1080" i="4"/>
  <c r="G1080" i="4" s="1"/>
  <c r="H1080" i="4" s="1"/>
  <c r="G54" i="3"/>
  <c r="H54" i="3" s="1"/>
  <c r="I185" i="1"/>
  <c r="J185" i="1" s="1"/>
  <c r="L23" i="3"/>
  <c r="G929" i="3"/>
  <c r="H929" i="3" s="1"/>
  <c r="L21" i="4"/>
  <c r="G21" i="4"/>
  <c r="H170" i="1"/>
  <c r="I170" i="1"/>
  <c r="J170" i="1" s="1"/>
  <c r="I153" i="1"/>
  <c r="J153" i="1" s="1"/>
  <c r="G84" i="3"/>
  <c r="H84" i="3"/>
  <c r="H79" i="3"/>
  <c r="F172" i="4"/>
  <c r="G172" i="4" s="1"/>
  <c r="H172" i="4" s="1"/>
  <c r="G130" i="4"/>
  <c r="H130" i="4"/>
  <c r="E18" i="4"/>
  <c r="G18" i="4" s="1"/>
  <c r="G57" i="3"/>
  <c r="H57" i="3" s="1"/>
  <c r="F53" i="3"/>
  <c r="G53" i="3" s="1"/>
  <c r="H53" i="3" s="1"/>
  <c r="L18" i="3"/>
  <c r="G76" i="4"/>
  <c r="H76" i="4" s="1"/>
  <c r="H324" i="1"/>
  <c r="I324" i="1" s="1"/>
  <c r="J324" i="1" s="1"/>
  <c r="I281" i="1"/>
  <c r="J281" i="1" s="1"/>
  <c r="I211" i="1"/>
  <c r="J211" i="1" s="1"/>
  <c r="I25" i="1"/>
  <c r="J25" i="1" s="1"/>
  <c r="G48" i="3"/>
  <c r="H48" i="3"/>
  <c r="N140" i="3"/>
  <c r="G37" i="4"/>
  <c r="N140" i="4"/>
  <c r="F78" i="4"/>
  <c r="G78" i="4" s="1"/>
  <c r="H78" i="4" s="1"/>
  <c r="F72" i="4"/>
  <c r="G72" i="4" s="1"/>
  <c r="H72" i="4" s="1"/>
  <c r="H919" i="1"/>
  <c r="I919" i="1" s="1"/>
  <c r="I370" i="1"/>
  <c r="J370" i="1"/>
  <c r="H327" i="1"/>
  <c r="I327" i="1"/>
  <c r="J327" i="1" s="1"/>
  <c r="H304" i="1"/>
  <c r="I304" i="1" s="1"/>
  <c r="J304" i="1"/>
  <c r="I360" i="1"/>
  <c r="J360" i="1" s="1"/>
  <c r="I345" i="1"/>
  <c r="J345" i="1" s="1"/>
  <c r="I311" i="1"/>
  <c r="J311" i="1" s="1"/>
  <c r="F943" i="3"/>
  <c r="G943" i="3"/>
  <c r="H943" i="3" s="1"/>
  <c r="I760" i="1"/>
  <c r="J760" i="1"/>
  <c r="H278" i="1"/>
  <c r="I278" i="1" s="1"/>
  <c r="J278" i="1" s="1"/>
  <c r="I675" i="1"/>
  <c r="J675" i="1" s="1"/>
  <c r="H154" i="1"/>
  <c r="I154" i="1" s="1"/>
  <c r="J154" i="1" s="1"/>
  <c r="I131" i="1"/>
  <c r="J131" i="1" s="1"/>
  <c r="I718" i="1"/>
  <c r="J718" i="1" s="1"/>
  <c r="I390" i="1"/>
  <c r="J390" i="1" s="1"/>
  <c r="J110" i="1"/>
  <c r="H708" i="1"/>
  <c r="I708" i="1" s="1"/>
  <c r="J708" i="1" s="1"/>
  <c r="H387" i="1"/>
  <c r="G950" i="3"/>
  <c r="H950" i="3" s="1"/>
  <c r="F760" i="3"/>
  <c r="G760" i="3" s="1"/>
  <c r="H760" i="3" s="1"/>
  <c r="F843" i="3"/>
  <c r="G843" i="3" s="1"/>
  <c r="H843" i="3" s="1"/>
  <c r="F392" i="3"/>
  <c r="F129" i="3"/>
  <c r="G129" i="3" s="1"/>
  <c r="H129" i="3" s="1"/>
  <c r="G945" i="3"/>
  <c r="H945" i="3" s="1"/>
  <c r="H897" i="3"/>
  <c r="F391" i="3"/>
  <c r="G391" i="3" s="1"/>
  <c r="H391" i="3" s="1"/>
  <c r="F131" i="3"/>
  <c r="G131" i="3"/>
  <c r="H131" i="3" s="1"/>
  <c r="F390" i="3"/>
  <c r="G390" i="3" s="1"/>
  <c r="H390" i="3" s="1"/>
  <c r="G827" i="3"/>
  <c r="H827" i="3" s="1"/>
  <c r="G823" i="3"/>
  <c r="H823" i="3" s="1"/>
  <c r="F393" i="3"/>
  <c r="G393" i="3" s="1"/>
  <c r="H393" i="3" s="1"/>
  <c r="F144" i="3"/>
  <c r="G144" i="3" s="1"/>
  <c r="H144" i="3" s="1"/>
  <c r="G136" i="3"/>
  <c r="H136" i="3" s="1"/>
  <c r="F367" i="3"/>
  <c r="G367" i="3" s="1"/>
  <c r="H367" i="3" s="1"/>
  <c r="F364" i="3"/>
  <c r="G364" i="3" s="1"/>
  <c r="H364" i="3" s="1"/>
  <c r="G267" i="3"/>
  <c r="H267" i="3" s="1"/>
  <c r="F1139" i="4"/>
  <c r="G1139" i="4" s="1"/>
  <c r="H1139" i="4" s="1"/>
  <c r="F1115" i="4"/>
  <c r="G1115" i="4"/>
  <c r="H1115" i="4" s="1"/>
  <c r="F1097" i="4"/>
  <c r="G1097" i="4" s="1"/>
  <c r="H1097" i="4" s="1"/>
  <c r="G60" i="3"/>
  <c r="H60" i="3" s="1"/>
  <c r="F394" i="3"/>
  <c r="G394" i="3" s="1"/>
  <c r="H394" i="3" s="1"/>
  <c r="F1138" i="4"/>
  <c r="G1138" i="4"/>
  <c r="H1138" i="4" s="1"/>
  <c r="F1076" i="4"/>
  <c r="F1048" i="4"/>
  <c r="G1048" i="4" s="1"/>
  <c r="H1048" i="4" s="1"/>
  <c r="G171" i="3"/>
  <c r="H171" i="3" s="1"/>
  <c r="F908" i="4"/>
  <c r="G908" i="4" s="1"/>
  <c r="H908" i="4"/>
  <c r="F1136" i="4"/>
  <c r="G1136" i="4" s="1"/>
  <c r="H1136" i="4" s="1"/>
  <c r="F1094" i="4"/>
  <c r="G1094" i="4" s="1"/>
  <c r="H1094" i="4" s="1"/>
  <c r="F58" i="3"/>
  <c r="G58" i="3" s="1"/>
  <c r="H58" i="3" s="1"/>
  <c r="G1111" i="4"/>
  <c r="H1111" i="4" s="1"/>
  <c r="F933" i="4"/>
  <c r="G933" i="4" s="1"/>
  <c r="H933" i="4" s="1"/>
  <c r="F1127" i="4"/>
  <c r="G1127" i="4" s="1"/>
  <c r="H1127" i="4" s="1"/>
  <c r="F906" i="4"/>
  <c r="G906" i="4" s="1"/>
  <c r="H906" i="4" s="1"/>
  <c r="G1142" i="4"/>
  <c r="H1142" i="4" s="1"/>
  <c r="G1039" i="4"/>
  <c r="H1039" i="4" s="1"/>
  <c r="L21" i="3"/>
  <c r="G1105" i="4"/>
  <c r="H1105" i="4" s="1"/>
  <c r="G1104" i="4"/>
  <c r="H1104" i="4"/>
  <c r="G950" i="4"/>
  <c r="H950" i="4" s="1"/>
  <c r="G1147" i="4"/>
  <c r="H1147" i="4" s="1"/>
  <c r="G1133" i="4"/>
  <c r="H1133" i="4" s="1"/>
  <c r="G1101" i="4"/>
  <c r="H1101" i="4" s="1"/>
  <c r="F368" i="4"/>
  <c r="G368" i="4" s="1"/>
  <c r="H368" i="4" s="1"/>
  <c r="F384" i="4"/>
  <c r="G384" i="4" s="1"/>
  <c r="H384" i="4" s="1"/>
  <c r="F379" i="4"/>
  <c r="G379" i="4"/>
  <c r="H379" i="4" s="1"/>
  <c r="F184" i="4"/>
  <c r="G184" i="4"/>
  <c r="H184" i="4" s="1"/>
  <c r="F213" i="4"/>
  <c r="G213" i="4"/>
  <c r="H213" i="4" s="1"/>
  <c r="F192" i="4"/>
  <c r="G192" i="4" s="1"/>
  <c r="H192" i="4" s="1"/>
  <c r="G360" i="4"/>
  <c r="H360" i="4" s="1"/>
  <c r="F186" i="4"/>
  <c r="G186" i="4" s="1"/>
  <c r="H186" i="4" s="1"/>
  <c r="F25" i="4"/>
  <c r="G25" i="4" s="1"/>
  <c r="H25" i="4" s="1"/>
  <c r="F281" i="4"/>
  <c r="G281" i="4" s="1"/>
  <c r="H281" i="4" s="1"/>
  <c r="F279" i="4"/>
  <c r="G279" i="4" s="1"/>
  <c r="H279" i="4" s="1"/>
  <c r="F218" i="4"/>
  <c r="G218" i="4" s="1"/>
  <c r="H218" i="4" s="1"/>
  <c r="F179" i="4"/>
  <c r="G179" i="4" s="1"/>
  <c r="H179" i="4" s="1"/>
  <c r="F371" i="4"/>
  <c r="G371" i="4"/>
  <c r="H371" i="4" s="1"/>
  <c r="G345" i="4"/>
  <c r="H345" i="4" s="1"/>
  <c r="F298" i="4"/>
  <c r="G298" i="4" s="1"/>
  <c r="F178" i="4"/>
  <c r="G178" i="4" s="1"/>
  <c r="H178" i="4" s="1"/>
  <c r="G356" i="4"/>
  <c r="H356" i="4" s="1"/>
  <c r="F341" i="4"/>
  <c r="G341" i="4" s="1"/>
  <c r="H341" i="4" s="1"/>
  <c r="F295" i="4"/>
  <c r="G295" i="4"/>
  <c r="H295" i="4" s="1"/>
  <c r="F280" i="4"/>
  <c r="G280" i="4" s="1"/>
  <c r="H280" i="4" s="1"/>
  <c r="F278" i="4"/>
  <c r="G278" i="4" s="1"/>
  <c r="H278" i="4"/>
  <c r="F189" i="4"/>
  <c r="G189" i="4" s="1"/>
  <c r="H189" i="4" s="1"/>
  <c r="G143" i="4"/>
  <c r="H143" i="4"/>
  <c r="G52" i="4"/>
  <c r="H52" i="4" s="1"/>
  <c r="G45" i="4"/>
  <c r="H45" i="4" s="1"/>
  <c r="G249" i="4"/>
  <c r="H249" i="4" s="1"/>
  <c r="G58" i="4"/>
  <c r="H58" i="4" s="1"/>
  <c r="F53" i="4"/>
  <c r="G53" i="4"/>
  <c r="H53" i="4" s="1"/>
  <c r="G286" i="4"/>
  <c r="H286" i="4" s="1"/>
  <c r="G193" i="4"/>
  <c r="H193" i="4"/>
  <c r="G94" i="4"/>
  <c r="H94" i="4" s="1"/>
  <c r="F66" i="4"/>
  <c r="G66" i="4"/>
  <c r="H66" i="4" s="1"/>
  <c r="G96" i="4"/>
  <c r="H96" i="4" s="1"/>
  <c r="G40" i="4"/>
  <c r="H40" i="4"/>
  <c r="G77" i="4"/>
  <c r="H77" i="4" s="1"/>
  <c r="G277" i="4"/>
  <c r="H277" i="4" s="1"/>
  <c r="F42" i="4"/>
  <c r="G42" i="4" s="1"/>
  <c r="H42" i="4" s="1"/>
  <c r="G85" i="4"/>
  <c r="G84" i="4"/>
  <c r="H84" i="4" s="1"/>
  <c r="I381" i="1"/>
  <c r="J381" i="1" s="1"/>
  <c r="I375" i="1"/>
  <c r="J375" i="1" s="1"/>
  <c r="G951" i="3"/>
  <c r="H951" i="3" s="1"/>
  <c r="I286" i="1"/>
  <c r="J286" i="1" s="1"/>
  <c r="I218" i="1"/>
  <c r="J218" i="1" s="1"/>
  <c r="I371" i="1"/>
  <c r="J371" i="1" s="1"/>
  <c r="J337" i="1"/>
  <c r="I945" i="1"/>
  <c r="J945" i="1" s="1"/>
  <c r="G722" i="3"/>
  <c r="H722" i="3" s="1"/>
  <c r="I747" i="1"/>
  <c r="J747" i="1" s="1"/>
  <c r="F889" i="3"/>
  <c r="F304" i="4"/>
  <c r="G304" i="4" s="1"/>
  <c r="H304" i="4" s="1"/>
  <c r="F949" i="3"/>
  <c r="G949" i="3" s="1"/>
  <c r="H949" i="3" s="1"/>
  <c r="F1131" i="4"/>
  <c r="G1131" i="4"/>
  <c r="H1131" i="4"/>
  <c r="F1148" i="4"/>
  <c r="G1148" i="4" s="1"/>
  <c r="H1148" i="4" s="1"/>
  <c r="F753" i="3"/>
  <c r="G753" i="3" s="1"/>
  <c r="H753" i="3" s="1"/>
  <c r="F313" i="4"/>
  <c r="G313" i="4" s="1"/>
  <c r="H313" i="4" s="1"/>
  <c r="G874" i="3"/>
  <c r="H874" i="3" s="1"/>
  <c r="F890" i="3"/>
  <c r="G890" i="3" s="1"/>
  <c r="H890" i="3" s="1"/>
  <c r="F1149" i="4"/>
  <c r="G1149" i="4" s="1"/>
  <c r="H1149" i="4" s="1"/>
  <c r="F866" i="3"/>
  <c r="F273" i="3"/>
  <c r="G273" i="3" s="1"/>
  <c r="H273" i="3" s="1"/>
  <c r="H766" i="1"/>
  <c r="I766" i="1" s="1"/>
  <c r="J766" i="1"/>
  <c r="H299" i="1"/>
  <c r="I299" i="1" s="1"/>
  <c r="J299" i="1" s="1"/>
  <c r="H274" i="1"/>
  <c r="I274" i="1" s="1"/>
  <c r="J274" i="1" s="1"/>
  <c r="F888" i="3"/>
  <c r="G888" i="3" s="1"/>
  <c r="H888" i="3" s="1"/>
  <c r="H824" i="1"/>
  <c r="I824" i="1" s="1"/>
  <c r="J824" i="1" s="1"/>
  <c r="F826" i="3"/>
  <c r="G826" i="3" s="1"/>
  <c r="H826" i="3" s="1"/>
  <c r="F822" i="3"/>
  <c r="G822" i="3" s="1"/>
  <c r="H822" i="3" s="1"/>
  <c r="H936" i="1"/>
  <c r="I936" i="1" s="1"/>
  <c r="J936" i="1" s="1"/>
  <c r="H924" i="1"/>
  <c r="I924" i="1" s="1"/>
  <c r="J924" i="1" s="1"/>
  <c r="H903" i="1"/>
  <c r="I903" i="1" s="1"/>
  <c r="J903" i="1" s="1"/>
  <c r="H323" i="1"/>
  <c r="I323" i="1" s="1"/>
  <c r="J323" i="1" s="1"/>
  <c r="H350" i="1"/>
  <c r="I350" i="1" s="1"/>
  <c r="J350" i="1" s="1"/>
  <c r="F899" i="3"/>
  <c r="G899" i="3" s="1"/>
  <c r="H899" i="3" s="1"/>
  <c r="F824" i="3"/>
  <c r="G824" i="3" s="1"/>
  <c r="H824" i="3" s="1"/>
  <c r="I693" i="1"/>
  <c r="J693" i="1" s="1"/>
  <c r="I313" i="1"/>
  <c r="J313" i="1"/>
  <c r="I789" i="1"/>
  <c r="G162" i="3"/>
  <c r="H162" i="3" s="1"/>
  <c r="G185" i="3"/>
  <c r="H185" i="3" s="1"/>
  <c r="G172" i="3"/>
  <c r="H172" i="3" s="1"/>
  <c r="F933" i="3"/>
  <c r="G933" i="3" s="1"/>
  <c r="H933" i="3" s="1"/>
  <c r="H691" i="1"/>
  <c r="I691" i="1"/>
  <c r="J691" i="1" s="1"/>
  <c r="I687" i="1"/>
  <c r="J687" i="1" s="1"/>
  <c r="I291" i="1"/>
  <c r="J291" i="1" s="1"/>
  <c r="I692" i="1"/>
  <c r="J692" i="1" s="1"/>
  <c r="I662" i="1"/>
  <c r="I248" i="1"/>
  <c r="J248" i="1" s="1"/>
  <c r="F1081" i="4"/>
  <c r="G1081" i="4"/>
  <c r="H1081" i="4"/>
  <c r="G219" i="4"/>
  <c r="H219" i="4" s="1"/>
  <c r="G41" i="4"/>
  <c r="H41" i="4" s="1"/>
  <c r="G79" i="4"/>
  <c r="H79" i="4" s="1"/>
  <c r="I676" i="1"/>
  <c r="J676" i="1" s="1"/>
  <c r="I732" i="1"/>
  <c r="J732" i="1" s="1"/>
  <c r="F912" i="3"/>
  <c r="G912" i="3" s="1"/>
  <c r="H912" i="3" s="1"/>
  <c r="H795" i="1"/>
  <c r="I795" i="1" s="1"/>
  <c r="I786" i="1"/>
  <c r="H781" i="1"/>
  <c r="I781" i="1" s="1"/>
  <c r="J781" i="1"/>
  <c r="H738" i="1"/>
  <c r="I738" i="1" s="1"/>
  <c r="J738" i="1" s="1"/>
  <c r="F835" i="3"/>
  <c r="G835" i="3"/>
  <c r="H835" i="3" s="1"/>
  <c r="I349" i="1"/>
  <c r="H342" i="1"/>
  <c r="I342" i="1" s="1"/>
  <c r="J342" i="1" s="1"/>
  <c r="H285" i="1"/>
  <c r="I285" i="1" s="1"/>
  <c r="J285" i="1" s="1"/>
  <c r="I186" i="1"/>
  <c r="J186" i="1" s="1"/>
  <c r="I146" i="1"/>
  <c r="J146" i="1" s="1"/>
  <c r="I280" i="1"/>
  <c r="J280" i="1"/>
  <c r="F1095" i="4"/>
  <c r="G1095" i="4" s="1"/>
  <c r="H1095" i="4" s="1"/>
  <c r="F200" i="4"/>
  <c r="G200" i="4"/>
  <c r="H200" i="4" s="1"/>
  <c r="I295" i="1"/>
  <c r="J295" i="1" s="1"/>
  <c r="I279" i="1"/>
  <c r="J279" i="1" s="1"/>
  <c r="I208" i="1"/>
  <c r="J208" i="1" s="1"/>
  <c r="I894" i="1"/>
  <c r="J894" i="1" s="1"/>
  <c r="I136" i="1"/>
  <c r="J136" i="1" s="1"/>
  <c r="G700" i="3"/>
  <c r="H700" i="3"/>
  <c r="I367" i="1"/>
  <c r="J367" i="1" s="1"/>
  <c r="F212" i="3"/>
  <c r="I830" i="1"/>
  <c r="J830" i="1"/>
  <c r="G145" i="3"/>
  <c r="H145" i="3" s="1"/>
  <c r="G89" i="3"/>
  <c r="H89" i="3"/>
  <c r="G204" i="4"/>
  <c r="H204" i="4" s="1"/>
  <c r="G74" i="4"/>
  <c r="H74" i="4" s="1"/>
  <c r="G211" i="4"/>
  <c r="H211" i="4"/>
  <c r="G196" i="4"/>
  <c r="H196" i="4"/>
  <c r="G192" i="3"/>
  <c r="H192" i="3" s="1"/>
  <c r="G42" i="3"/>
  <c r="H42" i="3" s="1"/>
  <c r="G202" i="4"/>
  <c r="H202" i="4" s="1"/>
  <c r="G166" i="4"/>
  <c r="H166" i="4" s="1"/>
  <c r="G57" i="4"/>
  <c r="H57" i="4" s="1"/>
  <c r="G309" i="3"/>
  <c r="H309" i="3" s="1"/>
  <c r="G248" i="4"/>
  <c r="G212" i="4"/>
  <c r="H212" i="4" s="1"/>
  <c r="G197" i="4"/>
  <c r="H197" i="4"/>
  <c r="G203" i="4"/>
  <c r="H203" i="4" s="1"/>
  <c r="G168" i="4"/>
  <c r="H168" i="4"/>
  <c r="G208" i="4"/>
  <c r="H208" i="4" s="1"/>
  <c r="F919" i="3"/>
  <c r="G919" i="3" s="1"/>
  <c r="H919" i="3"/>
  <c r="G913" i="3"/>
  <c r="H913" i="3"/>
  <c r="H238" i="1"/>
  <c r="I238" i="1"/>
  <c r="J238" i="1" s="1"/>
  <c r="H223" i="1"/>
  <c r="I223" i="1" s="1"/>
  <c r="J223" i="1" s="1"/>
  <c r="H213" i="1"/>
  <c r="I213" i="1" s="1"/>
  <c r="J213" i="1" s="1"/>
  <c r="H166" i="1"/>
  <c r="I166" i="1" s="1"/>
  <c r="J166" i="1" s="1"/>
  <c r="H144" i="1"/>
  <c r="F676" i="3"/>
  <c r="G676" i="3"/>
  <c r="H676" i="3" s="1"/>
  <c r="G746" i="3"/>
  <c r="H746" i="3" s="1"/>
  <c r="G742" i="3"/>
  <c r="H742" i="3" s="1"/>
  <c r="F368" i="3"/>
  <c r="G368" i="3" s="1"/>
  <c r="H368" i="3" s="1"/>
  <c r="I247" i="1"/>
  <c r="J247" i="1" s="1"/>
  <c r="I226" i="1"/>
  <c r="J226" i="1" s="1"/>
  <c r="I152" i="1"/>
  <c r="J152" i="1" s="1"/>
  <c r="I145" i="1"/>
  <c r="J145" i="1" s="1"/>
  <c r="I929" i="1"/>
  <c r="J929" i="1" s="1"/>
  <c r="I922" i="1"/>
  <c r="J922" i="1" s="1"/>
  <c r="I918" i="1"/>
  <c r="I793" i="1"/>
  <c r="I729" i="1"/>
  <c r="J729" i="1" s="1"/>
  <c r="I161" i="1"/>
  <c r="J161" i="1" s="1"/>
  <c r="I105" i="1"/>
  <c r="J105" i="1" s="1"/>
  <c r="G914" i="3"/>
  <c r="H914" i="3" s="1"/>
  <c r="G907" i="3"/>
  <c r="H907" i="3" s="1"/>
  <c r="G769" i="3"/>
  <c r="H769" i="3" s="1"/>
  <c r="F706" i="3"/>
  <c r="G706" i="3" s="1"/>
  <c r="H706" i="3" s="1"/>
  <c r="G675" i="3"/>
  <c r="H675" i="3"/>
  <c r="F286" i="3"/>
  <c r="G286" i="3" s="1"/>
  <c r="H286" i="3" s="1"/>
  <c r="G782" i="3"/>
  <c r="H782" i="3"/>
  <c r="F685" i="3"/>
  <c r="G685" i="3" s="1"/>
  <c r="H685" i="3" s="1"/>
  <c r="G904" i="3"/>
  <c r="H904" i="3" s="1"/>
  <c r="F677" i="3"/>
  <c r="G677" i="3" s="1"/>
  <c r="H677" i="3" s="1"/>
  <c r="F658" i="3"/>
  <c r="G658" i="3" s="1"/>
  <c r="H658" i="3" s="1"/>
  <c r="I825" i="1"/>
  <c r="J825" i="1" s="1"/>
  <c r="I207" i="1"/>
  <c r="J207" i="1" s="1"/>
  <c r="I197" i="1"/>
  <c r="J197" i="1" s="1"/>
  <c r="F767" i="3"/>
  <c r="G767" i="3" s="1"/>
  <c r="H767" i="3" s="1"/>
  <c r="G729" i="3"/>
  <c r="H729" i="3" s="1"/>
  <c r="F693" i="3"/>
  <c r="G693" i="3"/>
  <c r="H693" i="3" s="1"/>
  <c r="F369" i="3"/>
  <c r="G369" i="3" s="1"/>
  <c r="H369" i="3" s="1"/>
  <c r="G910" i="3"/>
  <c r="H910" i="3" s="1"/>
  <c r="F386" i="3"/>
  <c r="G386" i="3" s="1"/>
  <c r="H386" i="3" s="1"/>
  <c r="F385" i="3"/>
  <c r="G385" i="3" s="1"/>
  <c r="H385" i="3" s="1"/>
  <c r="G384" i="3"/>
  <c r="H384" i="3" s="1"/>
  <c r="G295" i="3"/>
  <c r="H295" i="3" s="1"/>
  <c r="G213" i="3"/>
  <c r="H213" i="3" s="1"/>
  <c r="F207" i="3"/>
  <c r="G207" i="3" s="1"/>
  <c r="H207" i="3" s="1"/>
  <c r="F202" i="3"/>
  <c r="G202" i="3" s="1"/>
  <c r="H202" i="3" s="1"/>
  <c r="F165" i="3"/>
  <c r="G165" i="3" s="1"/>
  <c r="H165" i="3" s="1"/>
  <c r="F108" i="3"/>
  <c r="G108" i="3"/>
  <c r="H108" i="3" s="1"/>
  <c r="F103" i="3"/>
  <c r="G103" i="3" s="1"/>
  <c r="H103" i="3" s="1"/>
  <c r="F891" i="4"/>
  <c r="G891" i="4" s="1"/>
  <c r="H891" i="4" s="1"/>
  <c r="G226" i="3"/>
  <c r="H226" i="3" s="1"/>
  <c r="F218" i="3"/>
  <c r="G218" i="3" s="1"/>
  <c r="H218" i="3" s="1"/>
  <c r="F874" i="4"/>
  <c r="G874" i="4" s="1"/>
  <c r="H874" i="4" s="1"/>
  <c r="F859" i="4"/>
  <c r="G859" i="4" s="1"/>
  <c r="H859" i="4" s="1"/>
  <c r="G855" i="4"/>
  <c r="H855" i="4" s="1"/>
  <c r="G184" i="3"/>
  <c r="H184" i="3" s="1"/>
  <c r="F1132" i="4"/>
  <c r="G1132" i="4" s="1"/>
  <c r="H1132" i="4" s="1"/>
  <c r="F1118" i="4"/>
  <c r="G1118" i="4"/>
  <c r="H1118" i="4" s="1"/>
  <c r="F896" i="4"/>
  <c r="G896" i="4" s="1"/>
  <c r="H896" i="4" s="1"/>
  <c r="G324" i="3"/>
  <c r="H324" i="3" s="1"/>
  <c r="F233" i="3"/>
  <c r="G233" i="3" s="1"/>
  <c r="F200" i="3"/>
  <c r="G200" i="3" s="1"/>
  <c r="H200" i="3" s="1"/>
  <c r="G166" i="3"/>
  <c r="H166" i="3" s="1"/>
  <c r="F1022" i="4"/>
  <c r="G1022" i="4" s="1"/>
  <c r="H1022" i="4" s="1"/>
  <c r="F78" i="3"/>
  <c r="G78" i="3" s="1"/>
  <c r="H78" i="3"/>
  <c r="G41" i="3"/>
  <c r="H41" i="3"/>
  <c r="G316" i="3"/>
  <c r="H316" i="3" s="1"/>
  <c r="F208" i="3"/>
  <c r="G208" i="3" s="1"/>
  <c r="H208" i="3" s="1"/>
  <c r="F99" i="3"/>
  <c r="G99" i="3" s="1"/>
  <c r="H99" i="3" s="1"/>
  <c r="F80" i="3"/>
  <c r="G80" i="3"/>
  <c r="F1034" i="4"/>
  <c r="G1034" i="4"/>
  <c r="H1034" i="4" s="1"/>
  <c r="G895" i="4"/>
  <c r="H895" i="4" s="1"/>
  <c r="F889" i="4"/>
  <c r="G889" i="4" s="1"/>
  <c r="H889" i="4" s="1"/>
  <c r="F860" i="4"/>
  <c r="G860" i="4" s="1"/>
  <c r="H860" i="4" s="1"/>
  <c r="F856" i="4"/>
  <c r="G856" i="4"/>
  <c r="H856" i="4" s="1"/>
  <c r="F278" i="3"/>
  <c r="F230" i="3"/>
  <c r="G230" i="3" s="1"/>
  <c r="H230" i="3" s="1"/>
  <c r="F219" i="3"/>
  <c r="G219" i="3"/>
  <c r="H219" i="3"/>
  <c r="F197" i="3"/>
  <c r="G197" i="3" s="1"/>
  <c r="H197" i="3" s="1"/>
  <c r="G193" i="3"/>
  <c r="H193" i="3" s="1"/>
  <c r="F168" i="3"/>
  <c r="G168" i="3"/>
  <c r="H168" i="3" s="1"/>
  <c r="G38" i="3"/>
  <c r="H38" i="3" s="1"/>
  <c r="F1144" i="4"/>
  <c r="G1144" i="4"/>
  <c r="H1144" i="4" s="1"/>
  <c r="H864" i="4"/>
  <c r="F323" i="3"/>
  <c r="G323" i="3"/>
  <c r="H323" i="3" s="1"/>
  <c r="F249" i="3"/>
  <c r="G249" i="3" s="1"/>
  <c r="H249" i="3" s="1"/>
  <c r="F387" i="4"/>
  <c r="G387" i="4" s="1"/>
  <c r="H387" i="4" s="1"/>
  <c r="F99" i="4"/>
  <c r="F350" i="4"/>
  <c r="G350" i="4" s="1"/>
  <c r="H350" i="4" s="1"/>
  <c r="G392" i="4"/>
  <c r="H392" i="4" s="1"/>
  <c r="G372" i="4"/>
  <c r="H372" i="4"/>
  <c r="F344" i="4"/>
  <c r="G344" i="4"/>
  <c r="H344" i="4" s="1"/>
  <c r="G226" i="4"/>
  <c r="H226" i="4" s="1"/>
  <c r="F155" i="4"/>
  <c r="G155" i="4" s="1"/>
  <c r="G145" i="4"/>
  <c r="H145" i="4"/>
  <c r="G144" i="4"/>
  <c r="H144" i="4"/>
  <c r="G136" i="4"/>
  <c r="H136" i="4" s="1"/>
  <c r="G105" i="4"/>
  <c r="H105" i="4" s="1"/>
  <c r="G44" i="4"/>
  <c r="H44" i="4" s="1"/>
  <c r="H765" i="1"/>
  <c r="I765" i="1" s="1"/>
  <c r="J765" i="1" s="1"/>
  <c r="F381" i="3"/>
  <c r="G381" i="3" s="1"/>
  <c r="H381" i="3" s="1"/>
  <c r="F327" i="3"/>
  <c r="G327" i="3" s="1"/>
  <c r="H327" i="3" s="1"/>
  <c r="H303" i="3"/>
  <c r="F196" i="3"/>
  <c r="G196" i="3" s="1"/>
  <c r="H196" i="3"/>
  <c r="H698" i="1"/>
  <c r="I698" i="1" s="1"/>
  <c r="J698" i="1" s="1"/>
  <c r="H343" i="1"/>
  <c r="H341" i="1"/>
  <c r="I341" i="1"/>
  <c r="J341" i="1" s="1"/>
  <c r="H325" i="1"/>
  <c r="I325" i="1" s="1"/>
  <c r="J325" i="1" s="1"/>
  <c r="F917" i="3"/>
  <c r="G917" i="3" s="1"/>
  <c r="H917" i="3" s="1"/>
  <c r="H898" i="1"/>
  <c r="I898" i="1" s="1"/>
  <c r="J898" i="1" s="1"/>
  <c r="H376" i="1"/>
  <c r="I376" i="1" s="1"/>
  <c r="J376" i="1" s="1"/>
  <c r="H843" i="1"/>
  <c r="I843" i="1" s="1"/>
  <c r="H790" i="1"/>
  <c r="I790" i="1" s="1"/>
  <c r="H719" i="1"/>
  <c r="I719" i="1" s="1"/>
  <c r="J719" i="1" s="1"/>
  <c r="H710" i="1"/>
  <c r="I710" i="1"/>
  <c r="J710" i="1" s="1"/>
  <c r="H328" i="1"/>
  <c r="I328" i="1" s="1"/>
  <c r="J328" i="1" s="1"/>
  <c r="J308" i="1"/>
  <c r="H189" i="1"/>
  <c r="I189" i="1" s="1"/>
  <c r="J189" i="1" s="1"/>
  <c r="G850" i="3"/>
  <c r="H850" i="3" s="1"/>
  <c r="H874" i="1"/>
  <c r="I874" i="1" s="1"/>
  <c r="J874" i="1" s="1"/>
  <c r="H294" i="1"/>
  <c r="I294" i="1" s="1"/>
  <c r="J294" i="1" s="1"/>
  <c r="H904" i="1"/>
  <c r="I904" i="1" s="1"/>
  <c r="H873" i="1"/>
  <c r="I873" i="1" s="1"/>
  <c r="J873" i="1" s="1"/>
  <c r="I792" i="1"/>
  <c r="H700" i="1"/>
  <c r="I700" i="1" s="1"/>
  <c r="I305" i="1"/>
  <c r="J305" i="1" s="1"/>
  <c r="H155" i="1"/>
  <c r="I155" i="1" s="1"/>
  <c r="J155" i="1" s="1"/>
  <c r="I943" i="1"/>
  <c r="J943" i="1" s="1"/>
  <c r="I939" i="1"/>
  <c r="J939" i="1" s="1"/>
  <c r="I938" i="1"/>
  <c r="J938" i="1" s="1"/>
  <c r="I752" i="1"/>
  <c r="J752" i="1" s="1"/>
  <c r="I741" i="1"/>
  <c r="J741" i="1" s="1"/>
  <c r="I722" i="1"/>
  <c r="J722" i="1" s="1"/>
  <c r="I391" i="1"/>
  <c r="J391" i="1" s="1"/>
  <c r="I369" i="1"/>
  <c r="J369" i="1"/>
  <c r="I300" i="1"/>
  <c r="I147" i="1"/>
  <c r="G881" i="3"/>
  <c r="H881" i="3" s="1"/>
  <c r="F697" i="3"/>
  <c r="G697" i="3" s="1"/>
  <c r="H697" i="3" s="1"/>
  <c r="F684" i="3"/>
  <c r="G684" i="3" s="1"/>
  <c r="H684" i="3" s="1"/>
  <c r="F357" i="3"/>
  <c r="G357" i="3" s="1"/>
  <c r="H357" i="3" s="1"/>
  <c r="G328" i="3"/>
  <c r="H328" i="3" s="1"/>
  <c r="F838" i="3"/>
  <c r="G838" i="3" s="1"/>
  <c r="H838" i="3" s="1"/>
  <c r="F836" i="3"/>
  <c r="G836" i="3" s="1"/>
  <c r="H836" i="3" s="1"/>
  <c r="G731" i="3"/>
  <c r="H731" i="3" s="1"/>
  <c r="G730" i="3"/>
  <c r="H730" i="3" s="1"/>
  <c r="F374" i="3"/>
  <c r="G374" i="3" s="1"/>
  <c r="H374" i="3" s="1"/>
  <c r="F308" i="3"/>
  <c r="G308" i="3" s="1"/>
  <c r="H308" i="3" s="1"/>
  <c r="F238" i="3"/>
  <c r="G238" i="3"/>
  <c r="H238" i="3" s="1"/>
  <c r="F73" i="3"/>
  <c r="G73" i="3" s="1"/>
  <c r="H73" i="3" s="1"/>
  <c r="F1025" i="4"/>
  <c r="G1025" i="4" s="1"/>
  <c r="H1025" i="4"/>
  <c r="F872" i="4"/>
  <c r="G872" i="4"/>
  <c r="G921" i="4"/>
  <c r="H921" i="4"/>
  <c r="F37" i="3"/>
  <c r="G37" i="3" s="1"/>
  <c r="F1090" i="4"/>
  <c r="G1090" i="4" s="1"/>
  <c r="H1090" i="4" s="1"/>
  <c r="F916" i="4"/>
  <c r="G916" i="4" s="1"/>
  <c r="H916" i="4" s="1"/>
  <c r="G130" i="3"/>
  <c r="H130" i="3" s="1"/>
  <c r="G1110" i="4"/>
  <c r="H1110" i="4" s="1"/>
  <c r="F1083" i="4"/>
  <c r="G1083" i="4"/>
  <c r="H1083" i="4" s="1"/>
  <c r="F394" i="4"/>
  <c r="G394" i="4" s="1"/>
  <c r="H394" i="4" s="1"/>
  <c r="F381" i="4"/>
  <c r="G381" i="4"/>
  <c r="H381" i="4"/>
  <c r="G170" i="4"/>
  <c r="H170" i="4" s="1"/>
  <c r="AO21" i="9"/>
  <c r="AM21" i="9"/>
  <c r="AQ21" i="9" s="1"/>
  <c r="AS21" i="9" s="1"/>
  <c r="Y47" i="9"/>
  <c r="Z47" i="9"/>
  <c r="Y65" i="9"/>
  <c r="Z65" i="9" s="1"/>
  <c r="AA65" i="9"/>
  <c r="AE69" i="9"/>
  <c r="AF69" i="9" s="1"/>
  <c r="AR95" i="9"/>
  <c r="AS101" i="9"/>
  <c r="AR101" i="9"/>
  <c r="M104" i="9"/>
  <c r="N104" i="9"/>
  <c r="O104" i="9"/>
  <c r="P104" i="9" s="1"/>
  <c r="AS111" i="9"/>
  <c r="AR111" i="9"/>
  <c r="AS120" i="9"/>
  <c r="AR120" i="9"/>
  <c r="AA122" i="9"/>
  <c r="AC122" i="9" s="1"/>
  <c r="Z122" i="9"/>
  <c r="AS136" i="9"/>
  <c r="AR136" i="9"/>
  <c r="AF198" i="9"/>
  <c r="AE198" i="9"/>
  <c r="AH198" i="9"/>
  <c r="AO18" i="9"/>
  <c r="AM18" i="9"/>
  <c r="AQ18" i="9" s="1"/>
  <c r="AO25" i="9"/>
  <c r="AM25" i="9"/>
  <c r="AQ25" i="9" s="1"/>
  <c r="AS25" i="9" s="1"/>
  <c r="AE45" i="9"/>
  <c r="AF45" i="9" s="1"/>
  <c r="Y106" i="9"/>
  <c r="Z106" i="9"/>
  <c r="AA106" i="9"/>
  <c r="Y109" i="9"/>
  <c r="Z109" i="9" s="1"/>
  <c r="AA109" i="9"/>
  <c r="AD109" i="9" s="1"/>
  <c r="P156" i="9"/>
  <c r="Q156" i="9"/>
  <c r="P192" i="9"/>
  <c r="Q192" i="9" s="1"/>
  <c r="AB78" i="9"/>
  <c r="AC78" i="9"/>
  <c r="AB95" i="9"/>
  <c r="AC95" i="9" s="1"/>
  <c r="AD95" i="9"/>
  <c r="AR105" i="9"/>
  <c r="AS106" i="9"/>
  <c r="AR106" i="9"/>
  <c r="AS109" i="9"/>
  <c r="AR109" i="9"/>
  <c r="AA123" i="9"/>
  <c r="AC123" i="9" s="1"/>
  <c r="Z123" i="9"/>
  <c r="AS129" i="9"/>
  <c r="AR129" i="9"/>
  <c r="AS144" i="9"/>
  <c r="AR144" i="9"/>
  <c r="P146" i="9"/>
  <c r="Q146" i="9"/>
  <c r="AR148" i="9"/>
  <c r="AS148" i="9"/>
  <c r="AB44" i="9"/>
  <c r="AC44" i="9" s="1"/>
  <c r="O100" i="9"/>
  <c r="M100" i="9"/>
  <c r="N100" i="9"/>
  <c r="AS104" i="9"/>
  <c r="O106" i="9"/>
  <c r="P106" i="9" s="1"/>
  <c r="Q106" i="9" s="1"/>
  <c r="M106" i="9"/>
  <c r="N106" i="9" s="1"/>
  <c r="M109" i="9"/>
  <c r="N109" i="9" s="1"/>
  <c r="Y111" i="9"/>
  <c r="Z111" i="9" s="1"/>
  <c r="AA111" i="9"/>
  <c r="AB111" i="9" s="1"/>
  <c r="AS121" i="9"/>
  <c r="AR121" i="9"/>
  <c r="AS123" i="9"/>
  <c r="AR123" i="9"/>
  <c r="AS124" i="9"/>
  <c r="AR124" i="9"/>
  <c r="AR147" i="9"/>
  <c r="AS147" i="9"/>
  <c r="AA43" i="9"/>
  <c r="AD43" i="9" s="1"/>
  <c r="AE43" i="9" s="1"/>
  <c r="Y44" i="9"/>
  <c r="Z44" i="9" s="1"/>
  <c r="AB45" i="9"/>
  <c r="AC45" i="9" s="1"/>
  <c r="V47" i="9"/>
  <c r="W47" i="9"/>
  <c r="AD48" i="9"/>
  <c r="AA50" i="9"/>
  <c r="AB50" i="9" s="1"/>
  <c r="AA53" i="9"/>
  <c r="X54" i="9"/>
  <c r="AD62" i="9"/>
  <c r="X64" i="9"/>
  <c r="Y64" i="9" s="1"/>
  <c r="V65" i="9"/>
  <c r="W65" i="9"/>
  <c r="AB69" i="9"/>
  <c r="AC69" i="9" s="1"/>
  <c r="AD76" i="9"/>
  <c r="AA77" i="9"/>
  <c r="Y78" i="9"/>
  <c r="Z78" i="9" s="1"/>
  <c r="AD82" i="9"/>
  <c r="Y95" i="9"/>
  <c r="Z95" i="9"/>
  <c r="X96" i="9"/>
  <c r="AA96" i="9" s="1"/>
  <c r="I100" i="9"/>
  <c r="J100" i="9"/>
  <c r="K100" i="9" s="1"/>
  <c r="J104" i="9"/>
  <c r="K104" i="9" s="1"/>
  <c r="J105" i="9"/>
  <c r="I106" i="9"/>
  <c r="J106" i="9" s="1"/>
  <c r="K106" i="9" s="1"/>
  <c r="V106" i="9"/>
  <c r="W106" i="9" s="1"/>
  <c r="I109" i="9"/>
  <c r="J109" i="9"/>
  <c r="K109" i="9" s="1"/>
  <c r="V109" i="9"/>
  <c r="W109" i="9" s="1"/>
  <c r="V110" i="9"/>
  <c r="W110" i="9" s="1"/>
  <c r="V111" i="9"/>
  <c r="W111" i="9" s="1"/>
  <c r="AS130" i="9"/>
  <c r="N144" i="9"/>
  <c r="O145" i="9"/>
  <c r="AA147" i="9"/>
  <c r="Y147" i="9"/>
  <c r="Z147" i="9"/>
  <c r="AR149" i="9"/>
  <c r="AS156" i="9"/>
  <c r="M157" i="9"/>
  <c r="N157" i="9"/>
  <c r="Y157" i="9"/>
  <c r="Z157" i="9" s="1"/>
  <c r="AA157" i="9"/>
  <c r="AS166" i="9"/>
  <c r="Y167" i="9"/>
  <c r="Z167" i="9" s="1"/>
  <c r="AA167" i="9"/>
  <c r="AR170" i="9"/>
  <c r="O171" i="9"/>
  <c r="M171" i="9"/>
  <c r="N171" i="9" s="1"/>
  <c r="AR171" i="9"/>
  <c r="O173" i="9"/>
  <c r="M173" i="9"/>
  <c r="N173" i="9" s="1"/>
  <c r="Y173" i="9"/>
  <c r="Z173" i="9"/>
  <c r="K175" i="9"/>
  <c r="J175" i="9"/>
  <c r="O176" i="9"/>
  <c r="P176" i="9" s="1"/>
  <c r="M176" i="9"/>
  <c r="N176" i="9" s="1"/>
  <c r="Y176" i="9"/>
  <c r="Z176" i="9"/>
  <c r="AE181" i="9"/>
  <c r="AF181" i="9" s="1"/>
  <c r="AB182" i="9"/>
  <c r="AC182" i="9" s="1"/>
  <c r="O197" i="9"/>
  <c r="M197" i="9"/>
  <c r="N197" i="9"/>
  <c r="Y197" i="9"/>
  <c r="Z197" i="9" s="1"/>
  <c r="V199" i="9"/>
  <c r="W199" i="9" s="1"/>
  <c r="X199" i="9"/>
  <c r="O204" i="9"/>
  <c r="M204" i="9"/>
  <c r="N204" i="9" s="1"/>
  <c r="Y204" i="9"/>
  <c r="Z204" i="9" s="1"/>
  <c r="J206" i="9"/>
  <c r="K206" i="9" s="1"/>
  <c r="I206" i="9"/>
  <c r="AR206" i="9"/>
  <c r="AS206" i="9"/>
  <c r="I210" i="9"/>
  <c r="J210" i="9"/>
  <c r="K210" i="9" s="1"/>
  <c r="L210" i="9"/>
  <c r="V210" i="9"/>
  <c r="X210" i="9"/>
  <c r="W210" i="9"/>
  <c r="AA216" i="9"/>
  <c r="Z216" i="9"/>
  <c r="AQ216" i="9"/>
  <c r="AS216" i="9" s="1"/>
  <c r="AO216" i="9"/>
  <c r="AA217" i="9"/>
  <c r="AB217" i="9" s="1"/>
  <c r="AC217" i="9" s="1"/>
  <c r="Y217" i="9"/>
  <c r="Z217" i="9" s="1"/>
  <c r="P362" i="9"/>
  <c r="Q362" i="9"/>
  <c r="M146" i="9"/>
  <c r="N146" i="9" s="1"/>
  <c r="N148" i="9"/>
  <c r="O148" i="9"/>
  <c r="P148" i="9" s="1"/>
  <c r="Q148" i="9" s="1"/>
  <c r="AB149" i="9"/>
  <c r="AD149" i="9"/>
  <c r="V159" i="9"/>
  <c r="W159" i="9" s="1"/>
  <c r="X159" i="9"/>
  <c r="Y170" i="9"/>
  <c r="Z170" i="9" s="1"/>
  <c r="AS175" i="9"/>
  <c r="AR175" i="9"/>
  <c r="P216" i="9"/>
  <c r="Q216" i="9" s="1"/>
  <c r="AD282" i="9"/>
  <c r="AB282" i="9"/>
  <c r="AC282" i="9" s="1"/>
  <c r="AD324" i="9"/>
  <c r="AB324" i="9"/>
  <c r="AC324" i="9" s="1"/>
  <c r="H95" i="9"/>
  <c r="I95" i="9" s="1"/>
  <c r="J95" i="9" s="1"/>
  <c r="K95" i="9" s="1"/>
  <c r="AF18" i="9"/>
  <c r="AF21" i="9"/>
  <c r="Q26" i="9"/>
  <c r="AR28" i="9"/>
  <c r="P41" i="9"/>
  <c r="Q41" i="9" s="1"/>
  <c r="AE42" i="9"/>
  <c r="AF42" i="9" s="1"/>
  <c r="I43" i="9"/>
  <c r="J43" i="9" s="1"/>
  <c r="K43" i="9" s="1"/>
  <c r="Y43" i="9"/>
  <c r="Z43" i="9" s="1"/>
  <c r="I47" i="9"/>
  <c r="J47" i="9" s="1"/>
  <c r="K47" i="9" s="1"/>
  <c r="AB48" i="9"/>
  <c r="AC48" i="9"/>
  <c r="I50" i="9"/>
  <c r="J50" i="9" s="1"/>
  <c r="K50" i="9" s="1"/>
  <c r="Y50" i="9"/>
  <c r="Z50" i="9"/>
  <c r="P53" i="9"/>
  <c r="Q53" i="9"/>
  <c r="Y53" i="9"/>
  <c r="AR53" i="9"/>
  <c r="V54" i="9"/>
  <c r="W54" i="9" s="1"/>
  <c r="AR54" i="9"/>
  <c r="V57" i="9"/>
  <c r="W57" i="9"/>
  <c r="AE57" i="9"/>
  <c r="AF57" i="9" s="1"/>
  <c r="V59" i="9"/>
  <c r="W59" i="9" s="1"/>
  <c r="AB62" i="9"/>
  <c r="AC62" i="9"/>
  <c r="V64" i="9"/>
  <c r="W64" i="9"/>
  <c r="AR69" i="9"/>
  <c r="AB70" i="9"/>
  <c r="V71" i="9"/>
  <c r="W71" i="9"/>
  <c r="AB76" i="9"/>
  <c r="AC76" i="9" s="1"/>
  <c r="I77" i="9"/>
  <c r="J77" i="9" s="1"/>
  <c r="K77" i="9" s="1"/>
  <c r="Y77" i="9"/>
  <c r="Z77" i="9" s="1"/>
  <c r="AR79" i="9"/>
  <c r="AB82" i="9"/>
  <c r="AC82" i="9" s="1"/>
  <c r="Y85" i="9"/>
  <c r="Z85" i="9" s="1"/>
  <c r="AR85" i="9"/>
  <c r="E95" i="9"/>
  <c r="F95" i="9" s="1"/>
  <c r="G95" i="9" s="1"/>
  <c r="AO95" i="9"/>
  <c r="V96" i="9"/>
  <c r="W96" i="9" s="1"/>
  <c r="AR100" i="9"/>
  <c r="W119" i="9"/>
  <c r="W122" i="9"/>
  <c r="W123" i="9"/>
  <c r="W124" i="9"/>
  <c r="AR131" i="9"/>
  <c r="J136" i="9"/>
  <c r="Z136" i="9"/>
  <c r="AS146" i="9"/>
  <c r="AC149" i="9"/>
  <c r="Y150" i="9"/>
  <c r="Z150" i="9" s="1"/>
  <c r="AA150" i="9"/>
  <c r="O166" i="9"/>
  <c r="N166" i="9"/>
  <c r="AB166" i="9"/>
  <c r="AC173" i="9"/>
  <c r="AB173" i="9"/>
  <c r="AD173" i="9"/>
  <c r="AB176" i="9"/>
  <c r="AC176" i="9" s="1"/>
  <c r="AD176" i="9"/>
  <c r="Y180" i="9"/>
  <c r="Z180" i="9" s="1"/>
  <c r="AA180" i="9"/>
  <c r="AE182" i="9"/>
  <c r="AF182" i="9" s="1"/>
  <c r="AH182" i="9"/>
  <c r="AS182" i="9"/>
  <c r="AR182" i="9"/>
  <c r="AO192" i="9"/>
  <c r="AQ192" i="9"/>
  <c r="AB197" i="9"/>
  <c r="AC197" i="9"/>
  <c r="AD197" i="9"/>
  <c r="AB198" i="9"/>
  <c r="AC198" i="9" s="1"/>
  <c r="AR198" i="9"/>
  <c r="AS198" i="9"/>
  <c r="AB204" i="9"/>
  <c r="AC204" i="9" s="1"/>
  <c r="AD204" i="9"/>
  <c r="J209" i="9"/>
  <c r="K209" i="9" s="1"/>
  <c r="I209" i="9"/>
  <c r="AS213" i="9"/>
  <c r="AB215" i="9"/>
  <c r="AC215" i="9" s="1"/>
  <c r="AD215" i="9"/>
  <c r="AO220" i="9"/>
  <c r="AQ220" i="9"/>
  <c r="AR220" i="9" s="1"/>
  <c r="AS226" i="9"/>
  <c r="AR226" i="9"/>
  <c r="AA136" i="9"/>
  <c r="AB136" i="9" s="1"/>
  <c r="K148" i="9"/>
  <c r="AA148" i="9"/>
  <c r="Y148" i="9"/>
  <c r="Z148" i="9"/>
  <c r="AS150" i="9"/>
  <c r="M156" i="9"/>
  <c r="N156" i="9" s="1"/>
  <c r="P157" i="9"/>
  <c r="Q157" i="9" s="1"/>
  <c r="AS160" i="9"/>
  <c r="AR160" i="9"/>
  <c r="K166" i="9"/>
  <c r="J166" i="9"/>
  <c r="AO167" i="9"/>
  <c r="AQ167" i="9"/>
  <c r="AS167" i="9" s="1"/>
  <c r="AA170" i="9"/>
  <c r="AB170" i="9" s="1"/>
  <c r="AC170" i="9" s="1"/>
  <c r="O175" i="9"/>
  <c r="P175" i="9" s="1"/>
  <c r="Q175" i="9" s="1"/>
  <c r="N175" i="9"/>
  <c r="AR176" i="9"/>
  <c r="AS177" i="9"/>
  <c r="AS180" i="9"/>
  <c r="AS191" i="9"/>
  <c r="M192" i="9"/>
  <c r="N192" i="9" s="1"/>
  <c r="AS197" i="9"/>
  <c r="AR197" i="9"/>
  <c r="Y202" i="9"/>
  <c r="Z202" i="9"/>
  <c r="AA202" i="9"/>
  <c r="O209" i="9"/>
  <c r="M209" i="9"/>
  <c r="N209" i="9"/>
  <c r="O215" i="9"/>
  <c r="M215" i="9"/>
  <c r="N215" i="9" s="1"/>
  <c r="I221" i="9"/>
  <c r="J221" i="9" s="1"/>
  <c r="K221" i="9" s="1"/>
  <c r="L221" i="9"/>
  <c r="O221" i="9" s="1"/>
  <c r="P221" i="9" s="1"/>
  <c r="O229" i="9"/>
  <c r="P229" i="9" s="1"/>
  <c r="Q229" i="9" s="1"/>
  <c r="M229" i="9"/>
  <c r="N229" i="9" s="1"/>
  <c r="AS232" i="9"/>
  <c r="AR232" i="9"/>
  <c r="O338" i="9"/>
  <c r="P338" i="9" s="1"/>
  <c r="Q338" i="9" s="1"/>
  <c r="M338" i="9"/>
  <c r="N338" i="9" s="1"/>
  <c r="J156" i="9"/>
  <c r="Y166" i="9"/>
  <c r="Z166" i="9" s="1"/>
  <c r="AN166" i="9"/>
  <c r="AO166" i="9" s="1"/>
  <c r="AP166" i="9"/>
  <c r="I170" i="9"/>
  <c r="K170" i="9" s="1"/>
  <c r="V170" i="9"/>
  <c r="W170" i="9" s="1"/>
  <c r="I171" i="9"/>
  <c r="I173" i="9"/>
  <c r="J173" i="9"/>
  <c r="V173" i="9"/>
  <c r="W173" i="9" s="1"/>
  <c r="I176" i="9"/>
  <c r="V176" i="9"/>
  <c r="W176" i="9"/>
  <c r="AB181" i="9"/>
  <c r="AC181" i="9" s="1"/>
  <c r="Y182" i="9"/>
  <c r="Z182" i="9" s="1"/>
  <c r="AN191" i="9"/>
  <c r="AO191" i="9" s="1"/>
  <c r="AP191" i="9" s="1"/>
  <c r="J192" i="9"/>
  <c r="K192" i="9" s="1"/>
  <c r="I197" i="9"/>
  <c r="J197" i="9"/>
  <c r="K197" i="9" s="1"/>
  <c r="V197" i="9"/>
  <c r="W197" i="9"/>
  <c r="Y198" i="9"/>
  <c r="Z198" i="9"/>
  <c r="I204" i="9"/>
  <c r="J204" i="9"/>
  <c r="K204" i="9" s="1"/>
  <c r="V204" i="9"/>
  <c r="W204" i="9" s="1"/>
  <c r="AO210" i="9"/>
  <c r="AA213" i="9"/>
  <c r="AB213" i="9" s="1"/>
  <c r="AC213" i="9" s="1"/>
  <c r="I215" i="9"/>
  <c r="J215" i="9" s="1"/>
  <c r="K215" i="9" s="1"/>
  <c r="AS215" i="9"/>
  <c r="J216" i="9"/>
  <c r="K216" i="9" s="1"/>
  <c r="W217" i="9"/>
  <c r="AA226" i="9"/>
  <c r="I229" i="9"/>
  <c r="J229" i="9" s="1"/>
  <c r="K229" i="9" s="1"/>
  <c r="AR231" i="9"/>
  <c r="AQ236" i="9"/>
  <c r="L239" i="9"/>
  <c r="Z239" i="9"/>
  <c r="J243" i="9"/>
  <c r="K243" i="9"/>
  <c r="X243" i="9"/>
  <c r="W243" i="9"/>
  <c r="I246" i="9"/>
  <c r="J246" i="9" s="1"/>
  <c r="K246" i="9" s="1"/>
  <c r="X272" i="9"/>
  <c r="AA272" i="9" s="1"/>
  <c r="AD272" i="9" s="1"/>
  <c r="W272" i="9"/>
  <c r="M282" i="9"/>
  <c r="N282" i="9" s="1"/>
  <c r="O282" i="9"/>
  <c r="P282" i="9" s="1"/>
  <c r="I289" i="9"/>
  <c r="J289" i="9" s="1"/>
  <c r="K289" i="9" s="1"/>
  <c r="M292" i="9"/>
  <c r="N292" i="9" s="1"/>
  <c r="O292" i="9"/>
  <c r="AS292" i="9"/>
  <c r="M296" i="9"/>
  <c r="N296" i="9" s="1"/>
  <c r="O296" i="9"/>
  <c r="Y299" i="9"/>
  <c r="Z299" i="9" s="1"/>
  <c r="X304" i="9"/>
  <c r="AA304" i="9" s="1"/>
  <c r="AD304" i="9" s="1"/>
  <c r="AH304" i="9" s="1"/>
  <c r="V304" i="9"/>
  <c r="W304" i="9" s="1"/>
  <c r="AQ305" i="9"/>
  <c r="AO305" i="9"/>
  <c r="Y309" i="9"/>
  <c r="Z309" i="9" s="1"/>
  <c r="Y313" i="9"/>
  <c r="Z313" i="9"/>
  <c r="AQ319" i="9"/>
  <c r="AR319" i="9" s="1"/>
  <c r="AO319" i="9"/>
  <c r="K331" i="9"/>
  <c r="I331" i="9"/>
  <c r="J331" i="9" s="1"/>
  <c r="V338" i="9"/>
  <c r="W338" i="9" s="1"/>
  <c r="AH340" i="9"/>
  <c r="AI340" i="9" s="1"/>
  <c r="AJ340" i="9" s="1"/>
  <c r="AF340" i="9"/>
  <c r="AE340" i="9"/>
  <c r="Y341" i="9"/>
  <c r="I343" i="9"/>
  <c r="K343" i="9" s="1"/>
  <c r="L343" i="9"/>
  <c r="AQ350" i="9"/>
  <c r="AR350" i="9" s="1"/>
  <c r="AS350" i="9"/>
  <c r="AD351" i="9"/>
  <c r="AB351" i="9"/>
  <c r="AC351" i="9" s="1"/>
  <c r="I353" i="9"/>
  <c r="J353" i="9" s="1"/>
  <c r="K353" i="9"/>
  <c r="L353" i="9"/>
  <c r="AQ354" i="9"/>
  <c r="AR354" i="9"/>
  <c r="AS354" i="9"/>
  <c r="AS362" i="9"/>
  <c r="AQ362" i="9"/>
  <c r="AR362" i="9" s="1"/>
  <c r="AE365" i="9"/>
  <c r="AF365" i="9" s="1"/>
  <c r="AH365" i="9"/>
  <c r="I373" i="9"/>
  <c r="J373" i="9" s="1"/>
  <c r="L373" i="9"/>
  <c r="P374" i="9"/>
  <c r="Q374" i="9" s="1"/>
  <c r="N375" i="9"/>
  <c r="M375" i="9"/>
  <c r="O375" i="9"/>
  <c r="AA239" i="9"/>
  <c r="AD239" i="9" s="1"/>
  <c r="AH239" i="9" s="1"/>
  <c r="AS239" i="9"/>
  <c r="AR239" i="9"/>
  <c r="Y251" i="9"/>
  <c r="Z251" i="9"/>
  <c r="O269" i="9"/>
  <c r="Q269" i="9"/>
  <c r="N269" i="9"/>
  <c r="O270" i="9"/>
  <c r="Q270" i="9" s="1"/>
  <c r="N270" i="9"/>
  <c r="AD270" i="9"/>
  <c r="AF270" i="9" s="1"/>
  <c r="AC270" i="9"/>
  <c r="AS270" i="9"/>
  <c r="AR270" i="9"/>
  <c r="AA273" i="9"/>
  <c r="AD273" i="9" s="1"/>
  <c r="Z273" i="9"/>
  <c r="AS278" i="9"/>
  <c r="AR278" i="9"/>
  <c r="Y282" i="9"/>
  <c r="Z282" i="9"/>
  <c r="AS288" i="9"/>
  <c r="AR288" i="9"/>
  <c r="X289" i="9"/>
  <c r="V289" i="9"/>
  <c r="W289" i="9"/>
  <c r="I294" i="9"/>
  <c r="J294" i="9" s="1"/>
  <c r="K294" i="9" s="1"/>
  <c r="AQ296" i="9"/>
  <c r="AS296" i="9" s="1"/>
  <c r="AO296" i="9"/>
  <c r="AA305" i="9"/>
  <c r="Y305" i="9"/>
  <c r="Z305" i="9" s="1"/>
  <c r="AD310" i="9"/>
  <c r="AH310" i="9" s="1"/>
  <c r="AB310" i="9"/>
  <c r="AC310" i="9"/>
  <c r="M314" i="9"/>
  <c r="N314" i="9" s="1"/>
  <c r="O314" i="9"/>
  <c r="AA319" i="9"/>
  <c r="Y319" i="9"/>
  <c r="Z319" i="9" s="1"/>
  <c r="I323" i="9"/>
  <c r="O331" i="9"/>
  <c r="N331" i="9"/>
  <c r="M331" i="9"/>
  <c r="X331" i="9"/>
  <c r="V331" i="9"/>
  <c r="W331" i="9"/>
  <c r="AO343" i="9"/>
  <c r="AQ343" i="9"/>
  <c r="AR343" i="9"/>
  <c r="I352" i="9"/>
  <c r="L352" i="9"/>
  <c r="AQ353" i="9"/>
  <c r="AR353" i="9"/>
  <c r="AS353" i="9"/>
  <c r="P361" i="9"/>
  <c r="Q361" i="9" s="1"/>
  <c r="AS361" i="9"/>
  <c r="AQ361" i="9"/>
  <c r="AR361" i="9" s="1"/>
  <c r="M363" i="9"/>
  <c r="N363" i="9" s="1"/>
  <c r="P365" i="9"/>
  <c r="Q365" i="9" s="1"/>
  <c r="M372" i="9"/>
  <c r="N372" i="9" s="1"/>
  <c r="O372" i="9"/>
  <c r="P372" i="9" s="1"/>
  <c r="AA373" i="9"/>
  <c r="Y373" i="9"/>
  <c r="Z373" i="9" s="1"/>
  <c r="AQ375" i="9"/>
  <c r="AR375" i="9" s="1"/>
  <c r="AS375" i="9"/>
  <c r="AQ376" i="9"/>
  <c r="AR376" i="9"/>
  <c r="AS376" i="9"/>
  <c r="AQ377" i="9"/>
  <c r="AR377" i="9" s="1"/>
  <c r="AS377" i="9"/>
  <c r="K173" i="9"/>
  <c r="AR209" i="9"/>
  <c r="W216" i="9"/>
  <c r="AO217" i="9"/>
  <c r="J224" i="9"/>
  <c r="K224" i="9"/>
  <c r="M224" i="9"/>
  <c r="N224" i="9" s="1"/>
  <c r="W225" i="9"/>
  <c r="P231" i="9"/>
  <c r="Q231" i="9"/>
  <c r="AO232" i="9"/>
  <c r="I239" i="9"/>
  <c r="J239" i="9" s="1"/>
  <c r="K239" i="9"/>
  <c r="M246" i="9"/>
  <c r="N246" i="9" s="1"/>
  <c r="AQ246" i="9"/>
  <c r="AS246" i="9" s="1"/>
  <c r="AA251" i="9"/>
  <c r="AD251" i="9" s="1"/>
  <c r="AR251" i="9"/>
  <c r="O271" i="9"/>
  <c r="Q271" i="9" s="1"/>
  <c r="N271" i="9"/>
  <c r="AS271" i="9"/>
  <c r="AR271" i="9"/>
  <c r="AS276" i="9"/>
  <c r="AR276" i="9"/>
  <c r="X292" i="9"/>
  <c r="V292" i="9"/>
  <c r="W292" i="9" s="1"/>
  <c r="L294" i="9"/>
  <c r="X294" i="9"/>
  <c r="V294" i="9"/>
  <c r="W294" i="9" s="1"/>
  <c r="AA296" i="9"/>
  <c r="AB296" i="9" s="1"/>
  <c r="AC296" i="9" s="1"/>
  <c r="Y296" i="9"/>
  <c r="Z296" i="9" s="1"/>
  <c r="Y300" i="9"/>
  <c r="Z300" i="9" s="1"/>
  <c r="AA300" i="9"/>
  <c r="I301" i="9"/>
  <c r="J301" i="9"/>
  <c r="K301" i="9" s="1"/>
  <c r="Y310" i="9"/>
  <c r="Z310" i="9" s="1"/>
  <c r="I320" i="9"/>
  <c r="J320" i="9" s="1"/>
  <c r="K320" i="9" s="1"/>
  <c r="L323" i="9"/>
  <c r="X323" i="9"/>
  <c r="V323" i="9"/>
  <c r="W323" i="9" s="1"/>
  <c r="M324" i="9"/>
  <c r="N324" i="9" s="1"/>
  <c r="O324" i="9"/>
  <c r="AQ326" i="9"/>
  <c r="AR326" i="9" s="1"/>
  <c r="AO326" i="9"/>
  <c r="AH338" i="9"/>
  <c r="AE338" i="9"/>
  <c r="AF338" i="9" s="1"/>
  <c r="AQ342" i="9"/>
  <c r="AR342" i="9" s="1"/>
  <c r="AO342" i="9"/>
  <c r="I351" i="9"/>
  <c r="K351" i="9" s="1"/>
  <c r="L351" i="9"/>
  <c r="AQ352" i="9"/>
  <c r="AR352" i="9"/>
  <c r="AS352" i="9"/>
  <c r="I359" i="9"/>
  <c r="L359" i="9"/>
  <c r="O359" i="9" s="1"/>
  <c r="AS360" i="9"/>
  <c r="AQ360" i="9"/>
  <c r="AR360" i="9" s="1"/>
  <c r="N362" i="9"/>
  <c r="M362" i="9"/>
  <c r="AS364" i="9"/>
  <c r="AQ364" i="9"/>
  <c r="AR364" i="9" s="1"/>
  <c r="K366" i="9"/>
  <c r="L366" i="9"/>
  <c r="O366" i="9" s="1"/>
  <c r="I366" i="9"/>
  <c r="J366" i="9" s="1"/>
  <c r="X366" i="9"/>
  <c r="V366" i="9"/>
  <c r="W366" i="9" s="1"/>
  <c r="O369" i="9"/>
  <c r="P369" i="9" s="1"/>
  <c r="Q369" i="9" s="1"/>
  <c r="M369" i="9"/>
  <c r="N369" i="9" s="1"/>
  <c r="O371" i="9"/>
  <c r="M371" i="9"/>
  <c r="N371" i="9" s="1"/>
  <c r="O224" i="9"/>
  <c r="X225" i="9"/>
  <c r="AD229" i="9"/>
  <c r="AO231" i="9"/>
  <c r="V246" i="9"/>
  <c r="W246" i="9"/>
  <c r="Q272" i="9"/>
  <c r="N272" i="9"/>
  <c r="AS274" i="9"/>
  <c r="AR274" i="9"/>
  <c r="AS289" i="9"/>
  <c r="X293" i="9"/>
  <c r="V293" i="9"/>
  <c r="W293" i="9"/>
  <c r="AD299" i="9"/>
  <c r="AH299" i="9" s="1"/>
  <c r="AB299" i="9"/>
  <c r="AC299" i="9" s="1"/>
  <c r="AS300" i="9"/>
  <c r="AR300" i="9"/>
  <c r="O301" i="9"/>
  <c r="P301" i="9" s="1"/>
  <c r="N301" i="9"/>
  <c r="M301" i="9"/>
  <c r="X301" i="9"/>
  <c r="AA301" i="9" s="1"/>
  <c r="V301" i="9"/>
  <c r="W301" i="9" s="1"/>
  <c r="M305" i="9"/>
  <c r="N305" i="9"/>
  <c r="O305" i="9"/>
  <c r="AD309" i="9"/>
  <c r="AB309" i="9"/>
  <c r="AC309" i="9"/>
  <c r="AD313" i="9"/>
  <c r="AH313" i="9" s="1"/>
  <c r="AI313" i="9" s="1"/>
  <c r="AJ313" i="9" s="1"/>
  <c r="AB313" i="9"/>
  <c r="AC313" i="9" s="1"/>
  <c r="M315" i="9"/>
  <c r="N315" i="9" s="1"/>
  <c r="O315" i="9"/>
  <c r="O320" i="9"/>
  <c r="Q320" i="9" s="1"/>
  <c r="M320" i="9"/>
  <c r="N320" i="9"/>
  <c r="X320" i="9"/>
  <c r="V320" i="9"/>
  <c r="W320" i="9" s="1"/>
  <c r="Y324" i="9"/>
  <c r="Z324" i="9" s="1"/>
  <c r="AA328" i="9"/>
  <c r="Y328" i="9"/>
  <c r="Z328" i="9" s="1"/>
  <c r="I338" i="9"/>
  <c r="I350" i="9"/>
  <c r="J350" i="9" s="1"/>
  <c r="AQ351" i="9"/>
  <c r="AR351" i="9" s="1"/>
  <c r="AS351" i="9"/>
  <c r="I354" i="9"/>
  <c r="K354" i="9" s="1"/>
  <c r="L354" i="9"/>
  <c r="AQ359" i="9"/>
  <c r="AR359" i="9"/>
  <c r="AS359" i="9"/>
  <c r="N361" i="9"/>
  <c r="M361" i="9"/>
  <c r="O363" i="9"/>
  <c r="P363" i="9" s="1"/>
  <c r="Q363" i="9" s="1"/>
  <c r="AS363" i="9"/>
  <c r="AQ363" i="9"/>
  <c r="AR363" i="9" s="1"/>
  <c r="M365" i="9"/>
  <c r="N365" i="9"/>
  <c r="V374" i="9"/>
  <c r="W374" i="9" s="1"/>
  <c r="X374" i="9"/>
  <c r="P376" i="9"/>
  <c r="Q376" i="9"/>
  <c r="P377" i="9"/>
  <c r="Q377" i="9"/>
  <c r="P378" i="9"/>
  <c r="Q378" i="9" s="1"/>
  <c r="O379" i="9"/>
  <c r="P379" i="9" s="1"/>
  <c r="M379" i="9"/>
  <c r="N379" i="9"/>
  <c r="AA422" i="9"/>
  <c r="AB422" i="9" s="1"/>
  <c r="Y422" i="9"/>
  <c r="Z422" i="9" s="1"/>
  <c r="M429" i="9"/>
  <c r="N429" i="9" s="1"/>
  <c r="O429" i="9"/>
  <c r="K260" i="9"/>
  <c r="K261" i="9"/>
  <c r="K282" i="9"/>
  <c r="AO289" i="9"/>
  <c r="AO292" i="9"/>
  <c r="AO293" i="9"/>
  <c r="AO294" i="9"/>
  <c r="J300" i="9"/>
  <c r="K300" i="9" s="1"/>
  <c r="AO301" i="9"/>
  <c r="AO304" i="9"/>
  <c r="J309" i="9"/>
  <c r="K309" i="9" s="1"/>
  <c r="AO331" i="9"/>
  <c r="AD339" i="9"/>
  <c r="W362" i="9"/>
  <c r="Z362" i="9"/>
  <c r="K363" i="9"/>
  <c r="W364" i="9"/>
  <c r="K365" i="9"/>
  <c r="W365" i="9"/>
  <c r="X368" i="9"/>
  <c r="W368" i="9"/>
  <c r="I374" i="9"/>
  <c r="J374" i="9" s="1"/>
  <c r="AS374" i="9"/>
  <c r="Y375" i="9"/>
  <c r="Z375" i="9"/>
  <c r="AA375" i="9"/>
  <c r="AD375" i="9" s="1"/>
  <c r="Y376" i="9"/>
  <c r="AA376" i="9"/>
  <c r="AB376" i="9" s="1"/>
  <c r="AC376" i="9" s="1"/>
  <c r="Y377" i="9"/>
  <c r="Z377" i="9" s="1"/>
  <c r="AA377" i="9"/>
  <c r="AB377" i="9" s="1"/>
  <c r="O382" i="9"/>
  <c r="M382" i="9"/>
  <c r="N382" i="9"/>
  <c r="O383" i="9"/>
  <c r="M383" i="9"/>
  <c r="N383" i="9" s="1"/>
  <c r="O385" i="9"/>
  <c r="M385" i="9"/>
  <c r="N385" i="9" s="1"/>
  <c r="AD419" i="9"/>
  <c r="AE419" i="9" s="1"/>
  <c r="AF419" i="9" s="1"/>
  <c r="AB419" i="9"/>
  <c r="AC419" i="9"/>
  <c r="AB365" i="9"/>
  <c r="AC365" i="9" s="1"/>
  <c r="V372" i="9"/>
  <c r="W372" i="9" s="1"/>
  <c r="I375" i="9"/>
  <c r="J375" i="9" s="1"/>
  <c r="AD398" i="9"/>
  <c r="AE398" i="9" s="1"/>
  <c r="AB398" i="9"/>
  <c r="AC398" i="9" s="1"/>
  <c r="AA425" i="9"/>
  <c r="AD425" i="9" s="1"/>
  <c r="AH425" i="9" s="1"/>
  <c r="Y425" i="9"/>
  <c r="Z425" i="9" s="1"/>
  <c r="W339" i="9"/>
  <c r="Z351" i="9"/>
  <c r="J363" i="9"/>
  <c r="J365" i="9"/>
  <c r="K371" i="9"/>
  <c r="J371" i="9"/>
  <c r="X371" i="9"/>
  <c r="W371" i="9"/>
  <c r="I372" i="9"/>
  <c r="K372" i="9" s="1"/>
  <c r="AA372" i="9"/>
  <c r="Z372" i="9"/>
  <c r="V373" i="9"/>
  <c r="W373" i="9" s="1"/>
  <c r="M374" i="9"/>
  <c r="N374" i="9" s="1"/>
  <c r="M376" i="9"/>
  <c r="N376" i="9" s="1"/>
  <c r="M377" i="9"/>
  <c r="N377" i="9"/>
  <c r="M378" i="9"/>
  <c r="N378" i="9"/>
  <c r="O380" i="9"/>
  <c r="P380" i="9" s="1"/>
  <c r="M380" i="9"/>
  <c r="N380" i="9" s="1"/>
  <c r="Z423" i="9"/>
  <c r="AA423" i="9"/>
  <c r="Y423" i="9"/>
  <c r="V375" i="9"/>
  <c r="W375" i="9" s="1"/>
  <c r="I376" i="9"/>
  <c r="J376" i="9" s="1"/>
  <c r="V376" i="9"/>
  <c r="W376" i="9" s="1"/>
  <c r="I377" i="9"/>
  <c r="V377" i="9"/>
  <c r="W377" i="9"/>
  <c r="I378" i="9"/>
  <c r="V378" i="9"/>
  <c r="W378" i="9" s="1"/>
  <c r="Z378" i="9"/>
  <c r="AQ378" i="9"/>
  <c r="AR378" i="9" s="1"/>
  <c r="I379" i="9"/>
  <c r="J379" i="9" s="1"/>
  <c r="V379" i="9"/>
  <c r="W379" i="9" s="1"/>
  <c r="Z379" i="9"/>
  <c r="AQ379" i="9"/>
  <c r="AR379" i="9" s="1"/>
  <c r="I380" i="9"/>
  <c r="AO380" i="9"/>
  <c r="AC385" i="9"/>
  <c r="X388" i="9"/>
  <c r="X389" i="9"/>
  <c r="X390" i="9"/>
  <c r="X391" i="9"/>
  <c r="J393" i="9"/>
  <c r="AQ394" i="9"/>
  <c r="AR394" i="9"/>
  <c r="N395" i="9"/>
  <c r="AS398" i="9"/>
  <c r="Y418" i="9"/>
  <c r="Z418" i="9" s="1"/>
  <c r="AS419" i="9"/>
  <c r="I422" i="9"/>
  <c r="AS422" i="9"/>
  <c r="I423" i="9"/>
  <c r="AS423" i="9"/>
  <c r="I425" i="9"/>
  <c r="J425" i="9" s="1"/>
  <c r="AE512" i="9"/>
  <c r="AF512" i="9"/>
  <c r="AH512" i="9"/>
  <c r="O516" i="9"/>
  <c r="M516" i="9"/>
  <c r="N516" i="9"/>
  <c r="J378" i="9"/>
  <c r="AA378" i="9"/>
  <c r="AA379" i="9"/>
  <c r="AD379" i="9" s="1"/>
  <c r="AH379" i="9" s="1"/>
  <c r="AQ380" i="9"/>
  <c r="AR380" i="9" s="1"/>
  <c r="AD385" i="9"/>
  <c r="AH385" i="9" s="1"/>
  <c r="L388" i="9"/>
  <c r="L390" i="9"/>
  <c r="M390" i="9" s="1"/>
  <c r="N390" i="9" s="1"/>
  <c r="L391" i="9"/>
  <c r="AD418" i="9"/>
  <c r="AE418" i="9" s="1"/>
  <c r="L393" i="9"/>
  <c r="O393" i="9" s="1"/>
  <c r="J394" i="9"/>
  <c r="Z394" i="9"/>
  <c r="Q395" i="9"/>
  <c r="N396" i="9"/>
  <c r="O398" i="9"/>
  <c r="Q398" i="9" s="1"/>
  <c r="AS406" i="9"/>
  <c r="N418" i="9"/>
  <c r="AB418" i="9"/>
  <c r="AC418" i="9" s="1"/>
  <c r="O419" i="9"/>
  <c r="M422" i="9"/>
  <c r="N422" i="9" s="1"/>
  <c r="M423" i="9"/>
  <c r="N423" i="9"/>
  <c r="M425" i="9"/>
  <c r="I427" i="9"/>
  <c r="V427" i="9"/>
  <c r="W427" i="9" s="1"/>
  <c r="X427" i="9"/>
  <c r="O453" i="9"/>
  <c r="P453" i="9" s="1"/>
  <c r="M453" i="9"/>
  <c r="N453" i="9"/>
  <c r="N515" i="9"/>
  <c r="O515" i="9"/>
  <c r="P515" i="9" s="1"/>
  <c r="Q515" i="9" s="1"/>
  <c r="M515" i="9"/>
  <c r="AA394" i="9"/>
  <c r="AD394" i="9" s="1"/>
  <c r="Y398" i="9"/>
  <c r="Z398" i="9"/>
  <c r="O418" i="9"/>
  <c r="Y419" i="9"/>
  <c r="Z419" i="9" s="1"/>
  <c r="Q422" i="9"/>
  <c r="V422" i="9"/>
  <c r="W422" i="9" s="1"/>
  <c r="Q423" i="9"/>
  <c r="V423" i="9"/>
  <c r="W423" i="9" s="1"/>
  <c r="V425" i="9"/>
  <c r="W425" i="9"/>
  <c r="AS425" i="9"/>
  <c r="N427" i="9"/>
  <c r="M427" i="9"/>
  <c r="O427" i="9"/>
  <c r="I429" i="9"/>
  <c r="W429" i="9"/>
  <c r="V429" i="9"/>
  <c r="X429" i="9"/>
  <c r="O461" i="9"/>
  <c r="M461" i="9"/>
  <c r="N461" i="9" s="1"/>
  <c r="AB519" i="9"/>
  <c r="AC519" i="9" s="1"/>
  <c r="AD519" i="9"/>
  <c r="I398" i="9"/>
  <c r="I418" i="9"/>
  <c r="J418" i="9" s="1"/>
  <c r="I419" i="9"/>
  <c r="N436" i="9"/>
  <c r="AQ436" i="9"/>
  <c r="AR436" i="9" s="1"/>
  <c r="AO437" i="9"/>
  <c r="AQ439" i="9"/>
  <c r="AR439" i="9" s="1"/>
  <c r="N446" i="9"/>
  <c r="Z460" i="9"/>
  <c r="AD460" i="9"/>
  <c r="AQ460" i="9"/>
  <c r="AR460" i="9" s="1"/>
  <c r="I461" i="9"/>
  <c r="AQ461" i="9"/>
  <c r="AR461" i="9" s="1"/>
  <c r="AA462" i="9"/>
  <c r="J463" i="9"/>
  <c r="W463" i="9"/>
  <c r="W465" i="9"/>
  <c r="AA465" i="9"/>
  <c r="X467" i="9"/>
  <c r="X497" i="9"/>
  <c r="W498" i="9"/>
  <c r="AA498" i="9"/>
  <c r="AQ498" i="9"/>
  <c r="AR498" i="9"/>
  <c r="AQ499" i="9"/>
  <c r="AR499" i="9" s="1"/>
  <c r="AO501" i="9"/>
  <c r="X503" i="9"/>
  <c r="W511" i="9"/>
  <c r="AB512" i="9"/>
  <c r="AC512" i="9" s="1"/>
  <c r="W523" i="9"/>
  <c r="W524" i="9"/>
  <c r="W525" i="9"/>
  <c r="V554" i="9"/>
  <c r="W554" i="9" s="1"/>
  <c r="X554" i="9"/>
  <c r="O569" i="9"/>
  <c r="M569" i="9"/>
  <c r="N569" i="9" s="1"/>
  <c r="Y569" i="9"/>
  <c r="Z569" i="9" s="1"/>
  <c r="P586" i="9"/>
  <c r="Q586" i="9" s="1"/>
  <c r="P588" i="9"/>
  <c r="Q588" i="9"/>
  <c r="AE643" i="9"/>
  <c r="AF643" i="9" s="1"/>
  <c r="AH643" i="9"/>
  <c r="P658" i="9"/>
  <c r="Q658" i="9" s="1"/>
  <c r="AS462" i="9"/>
  <c r="AS463" i="9"/>
  <c r="AS465" i="9"/>
  <c r="AS469" i="9"/>
  <c r="AS504" i="9"/>
  <c r="AS541" i="9"/>
  <c r="W553" i="9"/>
  <c r="O561" i="9"/>
  <c r="Q561" i="9" s="1"/>
  <c r="N561" i="9"/>
  <c r="Q585" i="9"/>
  <c r="V585" i="9"/>
  <c r="W585" i="9" s="1"/>
  <c r="X585" i="9"/>
  <c r="Y585" i="9" s="1"/>
  <c r="N650" i="9"/>
  <c r="O650" i="9"/>
  <c r="P655" i="9"/>
  <c r="Q655" i="9" s="1"/>
  <c r="M719" i="9"/>
  <c r="N719" i="9" s="1"/>
  <c r="AS436" i="9"/>
  <c r="AS439" i="9"/>
  <c r="J453" i="9"/>
  <c r="AB460" i="9"/>
  <c r="AC460" i="9"/>
  <c r="Y462" i="9"/>
  <c r="Z462" i="9" s="1"/>
  <c r="L463" i="9"/>
  <c r="Y465" i="9"/>
  <c r="Z465" i="9" s="1"/>
  <c r="V497" i="9"/>
  <c r="W497" i="9"/>
  <c r="Y498" i="9"/>
  <c r="Z498" i="9" s="1"/>
  <c r="AS498" i="9"/>
  <c r="V503" i="9"/>
  <c r="W503" i="9" s="1"/>
  <c r="M511" i="9"/>
  <c r="N511" i="9" s="1"/>
  <c r="Y511" i="9"/>
  <c r="Z511" i="9"/>
  <c r="Y512" i="9"/>
  <c r="Z512" i="9" s="1"/>
  <c r="I515" i="9"/>
  <c r="J515" i="9" s="1"/>
  <c r="I516" i="9"/>
  <c r="N523" i="9"/>
  <c r="Y523" i="9"/>
  <c r="Z523" i="9" s="1"/>
  <c r="Y524" i="9"/>
  <c r="Z524" i="9"/>
  <c r="N525" i="9"/>
  <c r="Y525" i="9"/>
  <c r="Z525" i="9" s="1"/>
  <c r="N526" i="9"/>
  <c r="J537" i="9"/>
  <c r="AC541" i="9"/>
  <c r="V553" i="9"/>
  <c r="I566" i="9"/>
  <c r="J566" i="9"/>
  <c r="V566" i="9"/>
  <c r="W566" i="9" s="1"/>
  <c r="X566" i="9"/>
  <c r="AB569" i="9"/>
  <c r="AC569" i="9" s="1"/>
  <c r="AD569" i="9"/>
  <c r="AH569" i="9" s="1"/>
  <c r="AJ569" i="9" s="1"/>
  <c r="J571" i="9"/>
  <c r="O584" i="9"/>
  <c r="N584" i="9"/>
  <c r="Y646" i="9"/>
  <c r="Z646" i="9" s="1"/>
  <c r="AA646" i="9"/>
  <c r="P654" i="9"/>
  <c r="Q654" i="9" s="1"/>
  <c r="AA657" i="9"/>
  <c r="AB657" i="9" s="1"/>
  <c r="Y657" i="9"/>
  <c r="Z657" i="9"/>
  <c r="AA511" i="9"/>
  <c r="W516" i="9"/>
  <c r="V519" i="9"/>
  <c r="W519" i="9" s="1"/>
  <c r="AS519" i="9"/>
  <c r="J523" i="9"/>
  <c r="O523" i="9"/>
  <c r="AA523" i="9"/>
  <c r="J524" i="9"/>
  <c r="O524" i="9"/>
  <c r="P524" i="9" s="1"/>
  <c r="Q524" i="9" s="1"/>
  <c r="AA524" i="9"/>
  <c r="O525" i="9"/>
  <c r="AA525" i="9"/>
  <c r="O526" i="9"/>
  <c r="L537" i="9"/>
  <c r="AS549" i="9"/>
  <c r="X553" i="9"/>
  <c r="AA553" i="9" s="1"/>
  <c r="AD553" i="9" s="1"/>
  <c r="M566" i="9"/>
  <c r="N566" i="9" s="1"/>
  <c r="O566" i="9"/>
  <c r="P566" i="9" s="1"/>
  <c r="Q566" i="9" s="1"/>
  <c r="P585" i="9"/>
  <c r="Y587" i="9"/>
  <c r="Z587" i="9" s="1"/>
  <c r="AA587" i="9"/>
  <c r="AB587" i="9" s="1"/>
  <c r="AB649" i="9"/>
  <c r="AC649" i="9" s="1"/>
  <c r="AD649" i="9"/>
  <c r="AQ560" i="9"/>
  <c r="AR560" i="9"/>
  <c r="J567" i="9"/>
  <c r="AQ567" i="9"/>
  <c r="AR567" i="9" s="1"/>
  <c r="I569" i="9"/>
  <c r="J569" i="9" s="1"/>
  <c r="V569" i="9"/>
  <c r="W569" i="9" s="1"/>
  <c r="AA586" i="9"/>
  <c r="AD586" i="9" s="1"/>
  <c r="V587" i="9"/>
  <c r="W587" i="9"/>
  <c r="AQ587" i="9"/>
  <c r="AR587" i="9"/>
  <c r="AA636" i="9"/>
  <c r="AA642" i="9"/>
  <c r="AB642" i="9" s="1"/>
  <c r="AB643" i="9"/>
  <c r="AC643" i="9"/>
  <c r="V646" i="9"/>
  <c r="W646" i="9" s="1"/>
  <c r="AQ646" i="9"/>
  <c r="AR646" i="9"/>
  <c r="Y649" i="9"/>
  <c r="Z649" i="9"/>
  <c r="J650" i="9"/>
  <c r="X650" i="9"/>
  <c r="AA651" i="9"/>
  <c r="W653" i="9"/>
  <c r="Z653" i="9"/>
  <c r="N654" i="9"/>
  <c r="Q656" i="9"/>
  <c r="W656" i="9"/>
  <c r="AS657" i="9"/>
  <c r="J658" i="9"/>
  <c r="Y658" i="9"/>
  <c r="Z658" i="9"/>
  <c r="W681" i="9"/>
  <c r="X681" i="9"/>
  <c r="Y681" i="9" s="1"/>
  <c r="O688" i="9"/>
  <c r="P688" i="9" s="1"/>
  <c r="AJ706" i="9"/>
  <c r="AI706" i="9"/>
  <c r="AB716" i="9"/>
  <c r="AC716" i="9" s="1"/>
  <c r="AD716" i="9"/>
  <c r="AH716" i="9" s="1"/>
  <c r="AI716" i="9" s="1"/>
  <c r="AS722" i="9"/>
  <c r="AO722" i="9"/>
  <c r="AQ722" i="9"/>
  <c r="AR722" i="9" s="1"/>
  <c r="AH733" i="9"/>
  <c r="AJ733" i="9" s="1"/>
  <c r="AF733" i="9"/>
  <c r="AA753" i="9"/>
  <c r="Z753" i="9"/>
  <c r="AS586" i="9"/>
  <c r="AS636" i="9"/>
  <c r="AS638" i="9"/>
  <c r="AS642" i="9"/>
  <c r="AS651" i="9"/>
  <c r="AD658" i="9"/>
  <c r="AH658" i="9" s="1"/>
  <c r="V686" i="9"/>
  <c r="W686" i="9"/>
  <c r="O702" i="9"/>
  <c r="P702" i="9" s="1"/>
  <c r="M702" i="9"/>
  <c r="N702" i="9" s="1"/>
  <c r="AO709" i="9"/>
  <c r="AS709" i="9"/>
  <c r="AQ709" i="9"/>
  <c r="AR709" i="9"/>
  <c r="AO710" i="9"/>
  <c r="AS710" i="9"/>
  <c r="AQ710" i="9"/>
  <c r="AR710" i="9" s="1"/>
  <c r="V717" i="9"/>
  <c r="W717" i="9"/>
  <c r="X717" i="9"/>
  <c r="AO720" i="9"/>
  <c r="AS720" i="9"/>
  <c r="AQ720" i="9"/>
  <c r="AR720" i="9" s="1"/>
  <c r="AI721" i="9"/>
  <c r="AJ721" i="9" s="1"/>
  <c r="AB735" i="9"/>
  <c r="AC735" i="9" s="1"/>
  <c r="AD735" i="9"/>
  <c r="AA758" i="9"/>
  <c r="AD758" i="9" s="1"/>
  <c r="AF758" i="9" s="1"/>
  <c r="Z758" i="9"/>
  <c r="V789" i="9"/>
  <c r="W789" i="9" s="1"/>
  <c r="X789" i="9"/>
  <c r="Y586" i="9"/>
  <c r="Z586" i="9"/>
  <c r="N588" i="9"/>
  <c r="Y636" i="9"/>
  <c r="Z636" i="9" s="1"/>
  <c r="Y642" i="9"/>
  <c r="Z642" i="9" s="1"/>
  <c r="V650" i="9"/>
  <c r="W650" i="9" s="1"/>
  <c r="P651" i="9"/>
  <c r="Q651" i="9" s="1"/>
  <c r="Y651" i="9"/>
  <c r="Z651" i="9"/>
  <c r="J654" i="9"/>
  <c r="N655" i="9"/>
  <c r="N656" i="9"/>
  <c r="W657" i="9"/>
  <c r="N658" i="9"/>
  <c r="AB658" i="9"/>
  <c r="AC658" i="9" s="1"/>
  <c r="O660" i="9"/>
  <c r="I681" i="9"/>
  <c r="J681" i="9"/>
  <c r="N683" i="9"/>
  <c r="X686" i="9"/>
  <c r="AA686" i="9" s="1"/>
  <c r="AB686" i="9" s="1"/>
  <c r="AC686" i="9" s="1"/>
  <c r="Y687" i="9"/>
  <c r="Z687" i="9"/>
  <c r="J709" i="9"/>
  <c r="I709" i="9"/>
  <c r="Y710" i="9"/>
  <c r="Z710" i="9"/>
  <c r="AA710" i="9"/>
  <c r="AB710" i="9" s="1"/>
  <c r="AC710" i="9" s="1"/>
  <c r="I718" i="9"/>
  <c r="V718" i="9"/>
  <c r="W718" i="9"/>
  <c r="X718" i="9"/>
  <c r="AA718" i="9" s="1"/>
  <c r="AD728" i="9"/>
  <c r="AB728" i="9"/>
  <c r="AC728" i="9"/>
  <c r="AS733" i="9"/>
  <c r="AO733" i="9"/>
  <c r="AQ733" i="9"/>
  <c r="AR733" i="9" s="1"/>
  <c r="L752" i="9"/>
  <c r="O752" i="9" s="1"/>
  <c r="J752" i="9"/>
  <c r="O757" i="9"/>
  <c r="Q757" i="9" s="1"/>
  <c r="N757" i="9"/>
  <c r="I769" i="9"/>
  <c r="J769" i="9" s="1"/>
  <c r="L769" i="9"/>
  <c r="O769" i="9" s="1"/>
  <c r="L652" i="9"/>
  <c r="L681" i="9"/>
  <c r="O681" i="9" s="1"/>
  <c r="O683" i="9"/>
  <c r="P683" i="9" s="1"/>
  <c r="Q683" i="9" s="1"/>
  <c r="AC687" i="9"/>
  <c r="AD687" i="9"/>
  <c r="M709" i="9"/>
  <c r="O709" i="9"/>
  <c r="AS714" i="9"/>
  <c r="V715" i="9"/>
  <c r="W715" i="9"/>
  <c r="X715" i="9"/>
  <c r="AA715" i="9" s="1"/>
  <c r="AB715" i="9" s="1"/>
  <c r="AC715" i="9" s="1"/>
  <c r="N718" i="9"/>
  <c r="M718" i="9"/>
  <c r="O718" i="9"/>
  <c r="I719" i="9"/>
  <c r="J719" i="9"/>
  <c r="AQ734" i="9"/>
  <c r="AR734" i="9" s="1"/>
  <c r="AS734" i="9"/>
  <c r="AQ754" i="9"/>
  <c r="AR754" i="9" s="1"/>
  <c r="AS754" i="9"/>
  <c r="P776" i="9"/>
  <c r="Q776" i="9" s="1"/>
  <c r="I660" i="9"/>
  <c r="I683" i="9"/>
  <c r="J683" i="9" s="1"/>
  <c r="I688" i="9"/>
  <c r="J688" i="9" s="1"/>
  <c r="I702" i="9"/>
  <c r="I704" i="9"/>
  <c r="AO704" i="9"/>
  <c r="I710" i="9"/>
  <c r="J710" i="9" s="1"/>
  <c r="W710" i="9"/>
  <c r="I712" i="9"/>
  <c r="J712" i="9" s="1"/>
  <c r="W712" i="9"/>
  <c r="I714" i="9"/>
  <c r="J715" i="9"/>
  <c r="Z716" i="9"/>
  <c r="AQ716" i="9"/>
  <c r="AR716" i="9" s="1"/>
  <c r="AC719" i="9"/>
  <c r="AJ720" i="9"/>
  <c r="AS721" i="9"/>
  <c r="AD727" i="9"/>
  <c r="AB730" i="9"/>
  <c r="AC730" i="9"/>
  <c r="AH730" i="9"/>
  <c r="AD731" i="9"/>
  <c r="AH731" i="9" s="1"/>
  <c r="AQ738" i="9"/>
  <c r="AR738" i="9" s="1"/>
  <c r="AH740" i="9"/>
  <c r="W752" i="9"/>
  <c r="L753" i="9"/>
  <c r="O753" i="9" s="1"/>
  <c r="Q753" i="9" s="1"/>
  <c r="AQ753" i="9"/>
  <c r="AR753" i="9" s="1"/>
  <c r="AS755" i="9"/>
  <c r="J757" i="9"/>
  <c r="W757" i="9"/>
  <c r="X757" i="9"/>
  <c r="Z769" i="9"/>
  <c r="AS776" i="9"/>
  <c r="AQ776" i="9"/>
  <c r="AR776" i="9" s="1"/>
  <c r="P805" i="9"/>
  <c r="Q805" i="9" s="1"/>
  <c r="L715" i="9"/>
  <c r="I760" i="9"/>
  <c r="K760" i="9" s="1"/>
  <c r="J760" i="9"/>
  <c r="I768" i="9"/>
  <c r="J768" i="9"/>
  <c r="AS772" i="9"/>
  <c r="AQ772" i="9"/>
  <c r="AR772" i="9" s="1"/>
  <c r="O777" i="9"/>
  <c r="P777" i="9" s="1"/>
  <c r="M777" i="9"/>
  <c r="N777" i="9"/>
  <c r="L796" i="9"/>
  <c r="O796" i="9" s="1"/>
  <c r="I796" i="9"/>
  <c r="J796" i="9" s="1"/>
  <c r="AC727" i="9"/>
  <c r="AC731" i="9"/>
  <c r="AB733" i="9"/>
  <c r="AC733" i="9" s="1"/>
  <c r="AB734" i="9"/>
  <c r="AC734" i="9"/>
  <c r="AC738" i="9"/>
  <c r="AF740" i="9"/>
  <c r="AC752" i="9"/>
  <c r="L756" i="9"/>
  <c r="N756" i="9" s="1"/>
  <c r="L760" i="9"/>
  <c r="M760" i="9" s="1"/>
  <c r="N760" i="9" s="1"/>
  <c r="L768" i="9"/>
  <c r="I770" i="9"/>
  <c r="L770" i="9"/>
  <c r="J770" i="9"/>
  <c r="AS773" i="9"/>
  <c r="AQ773" i="9"/>
  <c r="AR773" i="9" s="1"/>
  <c r="M776" i="9"/>
  <c r="N776" i="9" s="1"/>
  <c r="AQ757" i="9"/>
  <c r="AR757" i="9"/>
  <c r="V768" i="9"/>
  <c r="W768" i="9" s="1"/>
  <c r="AA768" i="9"/>
  <c r="V769" i="9"/>
  <c r="W769" i="9" s="1"/>
  <c r="AA769" i="9"/>
  <c r="AD769" i="9" s="1"/>
  <c r="V770" i="9"/>
  <c r="W770" i="9"/>
  <c r="AA770" i="9"/>
  <c r="J777" i="9"/>
  <c r="X777" i="9"/>
  <c r="W777" i="9"/>
  <c r="O780" i="9"/>
  <c r="AS781" i="9"/>
  <c r="AQ781" i="9"/>
  <c r="AR781" i="9"/>
  <c r="AS784" i="9"/>
  <c r="AQ784" i="9"/>
  <c r="AR784" i="9" s="1"/>
  <c r="M785" i="9"/>
  <c r="N785" i="9" s="1"/>
  <c r="AS785" i="9"/>
  <c r="AQ785" i="9"/>
  <c r="AR785" i="9" s="1"/>
  <c r="AS786" i="9"/>
  <c r="AQ786" i="9"/>
  <c r="AR786" i="9" s="1"/>
  <c r="V792" i="9"/>
  <c r="X792" i="9"/>
  <c r="Y792" i="9" s="1"/>
  <c r="W792" i="9"/>
  <c r="O809" i="9"/>
  <c r="P809" i="9" s="1"/>
  <c r="Q809" i="9" s="1"/>
  <c r="M809" i="9"/>
  <c r="N809" i="9" s="1"/>
  <c r="J778" i="9"/>
  <c r="X778" i="9"/>
  <c r="W778" i="9"/>
  <c r="AQ811" i="9"/>
  <c r="AR811" i="9" s="1"/>
  <c r="AS811" i="9"/>
  <c r="X771" i="9"/>
  <c r="W772" i="9"/>
  <c r="L778" i="9"/>
  <c r="O778" i="9" s="1"/>
  <c r="P778" i="9" s="1"/>
  <c r="N780" i="9"/>
  <c r="X781" i="9"/>
  <c r="V781" i="9"/>
  <c r="W781" i="9" s="1"/>
  <c r="X784" i="9"/>
  <c r="V784" i="9"/>
  <c r="W784" i="9" s="1"/>
  <c r="Q785" i="9"/>
  <c r="X785" i="9"/>
  <c r="V785" i="9"/>
  <c r="W785" i="9"/>
  <c r="X786" i="9"/>
  <c r="AA786" i="9" s="1"/>
  <c r="V786" i="9"/>
  <c r="W786" i="9" s="1"/>
  <c r="Y787" i="9"/>
  <c r="Z787" i="9" s="1"/>
  <c r="AA787" i="9"/>
  <c r="I794" i="9"/>
  <c r="L794" i="9"/>
  <c r="V794" i="9"/>
  <c r="W794" i="9" s="1"/>
  <c r="X794" i="9"/>
  <c r="Y794" i="9" s="1"/>
  <c r="AQ794" i="9"/>
  <c r="AR794" i="9"/>
  <c r="AS794" i="9"/>
  <c r="X795" i="9"/>
  <c r="W795" i="9"/>
  <c r="W797" i="9"/>
  <c r="O800" i="9"/>
  <c r="P800" i="9" s="1"/>
  <c r="M800" i="9"/>
  <c r="N800" i="9"/>
  <c r="AA801" i="9"/>
  <c r="O803" i="9"/>
  <c r="M803" i="9"/>
  <c r="N803" i="9" s="1"/>
  <c r="Y814" i="9"/>
  <c r="AA814" i="9"/>
  <c r="AD814" i="9" s="1"/>
  <c r="J785" i="9"/>
  <c r="AS789" i="9"/>
  <c r="L792" i="9"/>
  <c r="AS792" i="9"/>
  <c r="Z797" i="9"/>
  <c r="I793" i="9"/>
  <c r="J793" i="9"/>
  <c r="L793" i="9"/>
  <c r="O793" i="9" s="1"/>
  <c r="V793" i="9"/>
  <c r="W793" i="9" s="1"/>
  <c r="X793" i="9"/>
  <c r="AQ793" i="9"/>
  <c r="AR793" i="9" s="1"/>
  <c r="AS793" i="9"/>
  <c r="X796" i="9"/>
  <c r="AA796" i="9" s="1"/>
  <c r="AD796" i="9" s="1"/>
  <c r="W796" i="9"/>
  <c r="AA797" i="9"/>
  <c r="O802" i="9"/>
  <c r="P802" i="9" s="1"/>
  <c r="M802" i="9"/>
  <c r="N802" i="9" s="1"/>
  <c r="Y804" i="9"/>
  <c r="Z804" i="9" s="1"/>
  <c r="AA804" i="9"/>
  <c r="AB804" i="9" s="1"/>
  <c r="AC804" i="9" s="1"/>
  <c r="O817" i="9"/>
  <c r="P817" i="9" s="1"/>
  <c r="Q817" i="9" s="1"/>
  <c r="M817" i="9"/>
  <c r="N817" i="9" s="1"/>
  <c r="Y802" i="9"/>
  <c r="Z802" i="9" s="1"/>
  <c r="AD802" i="9"/>
  <c r="AE802" i="9" s="1"/>
  <c r="AF802" i="9" s="1"/>
  <c r="AA805" i="9"/>
  <c r="AQ806" i="9"/>
  <c r="AR806" i="9" s="1"/>
  <c r="O810" i="9"/>
  <c r="P810" i="9" s="1"/>
  <c r="Q810" i="9" s="1"/>
  <c r="AA811" i="9"/>
  <c r="AQ812" i="9"/>
  <c r="AR812" i="9" s="1"/>
  <c r="O819" i="9"/>
  <c r="P819" i="9" s="1"/>
  <c r="Q819" i="9" s="1"/>
  <c r="N819" i="9"/>
  <c r="X828" i="9"/>
  <c r="V828" i="9"/>
  <c r="W828" i="9" s="1"/>
  <c r="O818" i="9"/>
  <c r="M818" i="9"/>
  <c r="N818" i="9" s="1"/>
  <c r="J820" i="9"/>
  <c r="X827" i="9"/>
  <c r="V827" i="9"/>
  <c r="W827" i="9" s="1"/>
  <c r="W817" i="9"/>
  <c r="J828" i="9"/>
  <c r="I828" i="9"/>
  <c r="L828" i="9"/>
  <c r="M828" i="9" s="1"/>
  <c r="N828" i="9" s="1"/>
  <c r="J819" i="9"/>
  <c r="O820" i="9"/>
  <c r="N820" i="9"/>
  <c r="AE831" i="9"/>
  <c r="AF831" i="9" s="1"/>
  <c r="AH831" i="9"/>
  <c r="Y830" i="9"/>
  <c r="Z830" i="9" s="1"/>
  <c r="AA830" i="9"/>
  <c r="O830" i="9"/>
  <c r="P830" i="9" s="1"/>
  <c r="M830" i="9"/>
  <c r="N830" i="9"/>
  <c r="J817" i="9"/>
  <c r="J818" i="9"/>
  <c r="AA818" i="9"/>
  <c r="AA819" i="9"/>
  <c r="X821" i="9"/>
  <c r="AS821" i="9"/>
  <c r="X822" i="9"/>
  <c r="AS822" i="9"/>
  <c r="AS824" i="9"/>
  <c r="AQ828" i="9"/>
  <c r="AR828" i="9"/>
  <c r="I830" i="9"/>
  <c r="V830" i="9"/>
  <c r="W830" i="9" s="1"/>
  <c r="AQ830" i="9"/>
  <c r="AR830" i="9" s="1"/>
  <c r="L822" i="9"/>
  <c r="L824" i="9"/>
  <c r="O824" i="9" s="1"/>
  <c r="M822" i="9"/>
  <c r="AB797" i="9"/>
  <c r="J794" i="9"/>
  <c r="Y822" i="9"/>
  <c r="AA822" i="9"/>
  <c r="AI831" i="9"/>
  <c r="AJ831" i="9" s="1"/>
  <c r="P820" i="9"/>
  <c r="Q820" i="9" s="1"/>
  <c r="Y793" i="9"/>
  <c r="AA794" i="9"/>
  <c r="AB794" i="9" s="1"/>
  <c r="AC794" i="9" s="1"/>
  <c r="Y786" i="9"/>
  <c r="AA784" i="9"/>
  <c r="Y784" i="9"/>
  <c r="Z784" i="9" s="1"/>
  <c r="AA781" i="9"/>
  <c r="AB781" i="9" s="1"/>
  <c r="Y781" i="9"/>
  <c r="M796" i="9"/>
  <c r="N796" i="9" s="1"/>
  <c r="N753" i="9"/>
  <c r="Q702" i="9"/>
  <c r="R702" i="9"/>
  <c r="U702" i="9" s="1"/>
  <c r="V702" i="9" s="1"/>
  <c r="P526" i="9"/>
  <c r="Q526" i="9" s="1"/>
  <c r="AA585" i="9"/>
  <c r="P418" i="9"/>
  <c r="Q418" i="9" s="1"/>
  <c r="P419" i="9"/>
  <c r="Q419" i="9" s="1"/>
  <c r="P398" i="9"/>
  <c r="M388" i="9"/>
  <c r="P516" i="9"/>
  <c r="Q516" i="9" s="1"/>
  <c r="AH419" i="9"/>
  <c r="P429" i="9"/>
  <c r="Q429" i="9" s="1"/>
  <c r="AD422" i="9"/>
  <c r="AE422" i="9" s="1"/>
  <c r="AC422" i="9"/>
  <c r="AA374" i="9"/>
  <c r="AD374" i="9" s="1"/>
  <c r="Y374" i="9"/>
  <c r="AA320" i="9"/>
  <c r="AD320" i="9" s="1"/>
  <c r="Y320" i="9"/>
  <c r="Z320" i="9" s="1"/>
  <c r="P305" i="9"/>
  <c r="Q305" i="9" s="1"/>
  <c r="J351" i="9"/>
  <c r="M352" i="9"/>
  <c r="O352" i="9"/>
  <c r="N352" i="9"/>
  <c r="AD305" i="9"/>
  <c r="AE305" i="9" s="1"/>
  <c r="AB305" i="9"/>
  <c r="AC305" i="9" s="1"/>
  <c r="AC273" i="9"/>
  <c r="AH270" i="9"/>
  <c r="AJ270" i="9" s="1"/>
  <c r="O239" i="9"/>
  <c r="M239" i="9"/>
  <c r="N239" i="9" s="1"/>
  <c r="AD226" i="9"/>
  <c r="AB226" i="9"/>
  <c r="P209" i="9"/>
  <c r="Q209" i="9" s="1"/>
  <c r="AR167" i="9"/>
  <c r="AR216" i="9"/>
  <c r="AE76" i="9"/>
  <c r="AF76" i="9" s="1"/>
  <c r="AA64" i="9"/>
  <c r="AD64" i="9" s="1"/>
  <c r="Z64" i="9"/>
  <c r="AB53" i="9"/>
  <c r="AS18" i="9"/>
  <c r="AR18" i="9"/>
  <c r="AH802" i="9"/>
  <c r="AI802" i="9" s="1"/>
  <c r="AJ802" i="9" s="1"/>
  <c r="Y796" i="9"/>
  <c r="Y795" i="9"/>
  <c r="Z795" i="9" s="1"/>
  <c r="AA795" i="9"/>
  <c r="AB795" i="9" s="1"/>
  <c r="AC795" i="9" s="1"/>
  <c r="AB787" i="9"/>
  <c r="Y778" i="9"/>
  <c r="AB769" i="9"/>
  <c r="AC769" i="9" s="1"/>
  <c r="AA757" i="9"/>
  <c r="Z757" i="9"/>
  <c r="AE727" i="9"/>
  <c r="N681" i="9"/>
  <c r="M681" i="9"/>
  <c r="AE728" i="9"/>
  <c r="Y789" i="9"/>
  <c r="Z789" i="9" s="1"/>
  <c r="AA789" i="9"/>
  <c r="AE658" i="9"/>
  <c r="AF658" i="9"/>
  <c r="AC753" i="9"/>
  <c r="AD753" i="9"/>
  <c r="AD657" i="9"/>
  <c r="AH657" i="9" s="1"/>
  <c r="AA566" i="9"/>
  <c r="Y566" i="9"/>
  <c r="Z566" i="9" s="1"/>
  <c r="J398" i="9"/>
  <c r="Q453" i="9"/>
  <c r="M393" i="9"/>
  <c r="AB378" i="9"/>
  <c r="Q380" i="9"/>
  <c r="AB375" i="9"/>
  <c r="AC375" i="9" s="1"/>
  <c r="Q379" i="9"/>
  <c r="AE299" i="9"/>
  <c r="AF299" i="9" s="1"/>
  <c r="AA293" i="9"/>
  <c r="Y293" i="9"/>
  <c r="Z293" i="9"/>
  <c r="M366" i="9"/>
  <c r="N366" i="9" s="1"/>
  <c r="M359" i="9"/>
  <c r="N359" i="9" s="1"/>
  <c r="O294" i="9"/>
  <c r="M294" i="9"/>
  <c r="P375" i="9"/>
  <c r="Y304" i="9"/>
  <c r="Z304" i="9" s="1"/>
  <c r="Z272" i="9"/>
  <c r="AD213" i="9"/>
  <c r="AH213" i="9" s="1"/>
  <c r="AS192" i="9"/>
  <c r="AR192" i="9"/>
  <c r="AJ182" i="9"/>
  <c r="AI182" i="9"/>
  <c r="AE173" i="9"/>
  <c r="AF173" i="9" s="1"/>
  <c r="AH324" i="9"/>
  <c r="AF324" i="9"/>
  <c r="AE324" i="9"/>
  <c r="AD217" i="9"/>
  <c r="P204" i="9"/>
  <c r="Y96" i="9"/>
  <c r="Z96" i="9" s="1"/>
  <c r="AE82" i="9"/>
  <c r="AF82" i="9"/>
  <c r="AD50" i="9"/>
  <c r="AE50" i="9" s="1"/>
  <c r="AC50" i="9"/>
  <c r="AD123" i="9"/>
  <c r="AB106" i="9"/>
  <c r="AC106" i="9" s="1"/>
  <c r="AD106" i="9"/>
  <c r="AI198" i="9"/>
  <c r="Q104" i="9"/>
  <c r="AB819" i="9"/>
  <c r="AC819" i="9" s="1"/>
  <c r="AD819" i="9"/>
  <c r="AE819" i="9" s="1"/>
  <c r="AF819" i="9" s="1"/>
  <c r="AD805" i="9"/>
  <c r="AB805" i="9"/>
  <c r="AB818" i="9"/>
  <c r="AA827" i="9"/>
  <c r="AD827" i="9" s="1"/>
  <c r="AH827" i="9" s="1"/>
  <c r="AJ827" i="9" s="1"/>
  <c r="Z827" i="9"/>
  <c r="AA828" i="9"/>
  <c r="Y828" i="9"/>
  <c r="Z828" i="9" s="1"/>
  <c r="AB811" i="9"/>
  <c r="M793" i="9"/>
  <c r="N793" i="9" s="1"/>
  <c r="P803" i="9"/>
  <c r="Q800" i="9"/>
  <c r="O768" i="9"/>
  <c r="P768" i="9" s="1"/>
  <c r="Q768" i="9" s="1"/>
  <c r="M768" i="9"/>
  <c r="M715" i="9"/>
  <c r="N715" i="9"/>
  <c r="AI740" i="9"/>
  <c r="AJ740" i="9" s="1"/>
  <c r="AE731" i="9"/>
  <c r="AF731" i="9" s="1"/>
  <c r="J704" i="9"/>
  <c r="R709" i="9"/>
  <c r="P709" i="9"/>
  <c r="Y686" i="9"/>
  <c r="Z686" i="9" s="1"/>
  <c r="AC758" i="9"/>
  <c r="AF735" i="9"/>
  <c r="AE735" i="9"/>
  <c r="AH735" i="9"/>
  <c r="AA717" i="9"/>
  <c r="Z717" i="9"/>
  <c r="Y717" i="9"/>
  <c r="AD642" i="9"/>
  <c r="O537" i="9"/>
  <c r="Q537" i="9" s="1"/>
  <c r="N537" i="9"/>
  <c r="P525" i="9"/>
  <c r="Q525" i="9"/>
  <c r="AD511" i="9"/>
  <c r="AE511" i="9" s="1"/>
  <c r="AF511" i="9" s="1"/>
  <c r="AB511" i="9"/>
  <c r="AC511" i="9" s="1"/>
  <c r="AF569" i="9"/>
  <c r="P569" i="9"/>
  <c r="Q569" i="9" s="1"/>
  <c r="AA503" i="9"/>
  <c r="AA497" i="9"/>
  <c r="Y497" i="9"/>
  <c r="Z497" i="9" s="1"/>
  <c r="AD465" i="9"/>
  <c r="AE465" i="9" s="1"/>
  <c r="AB465" i="9"/>
  <c r="AC465" i="9" s="1"/>
  <c r="AH418" i="9"/>
  <c r="AI418" i="9" s="1"/>
  <c r="O390" i="9"/>
  <c r="P390" i="9" s="1"/>
  <c r="AE385" i="9"/>
  <c r="AF385" i="9" s="1"/>
  <c r="AI512" i="9"/>
  <c r="AJ512" i="9" s="1"/>
  <c r="AA390" i="9"/>
  <c r="Y390" i="9"/>
  <c r="AA388" i="9"/>
  <c r="AD388" i="9" s="1"/>
  <c r="AE388" i="9" s="1"/>
  <c r="Y388" i="9"/>
  <c r="J380" i="9"/>
  <c r="AA371" i="9"/>
  <c r="Y371" i="9"/>
  <c r="Z371" i="9" s="1"/>
  <c r="AH398" i="9"/>
  <c r="AI398" i="9" s="1"/>
  <c r="AF398" i="9"/>
  <c r="P383" i="9"/>
  <c r="Q383" i="9" s="1"/>
  <c r="AD376" i="9"/>
  <c r="P315" i="9"/>
  <c r="Q315" i="9" s="1"/>
  <c r="AE313" i="9"/>
  <c r="AF313" i="9" s="1"/>
  <c r="M351" i="9"/>
  <c r="N351" i="9" s="1"/>
  <c r="O351" i="9"/>
  <c r="Q324" i="9"/>
  <c r="P324" i="9"/>
  <c r="AA323" i="9"/>
  <c r="AB323" i="9" s="1"/>
  <c r="AC323" i="9" s="1"/>
  <c r="Y323" i="9"/>
  <c r="Z323" i="9" s="1"/>
  <c r="AD373" i="9"/>
  <c r="AB373" i="9"/>
  <c r="AC373" i="9" s="1"/>
  <c r="P331" i="9"/>
  <c r="Q331" i="9" s="1"/>
  <c r="AD319" i="9"/>
  <c r="AI365" i="9"/>
  <c r="M353" i="9"/>
  <c r="N353" i="9"/>
  <c r="O353" i="9"/>
  <c r="AH351" i="9"/>
  <c r="AS305" i="9"/>
  <c r="AR305" i="9"/>
  <c r="P296" i="9"/>
  <c r="Q296" i="9" s="1"/>
  <c r="P215" i="9"/>
  <c r="Q215" i="9" s="1"/>
  <c r="AE215" i="9"/>
  <c r="AF215" i="9" s="1"/>
  <c r="AH215" i="9"/>
  <c r="AH197" i="9"/>
  <c r="AE197" i="9"/>
  <c r="AD180" i="9"/>
  <c r="AH176" i="9"/>
  <c r="AI176" i="9" s="1"/>
  <c r="AJ176" i="9" s="1"/>
  <c r="P166" i="9"/>
  <c r="Q166" i="9" s="1"/>
  <c r="AB216" i="9"/>
  <c r="AC216" i="9" s="1"/>
  <c r="AD216" i="9"/>
  <c r="AE216" i="9" s="1"/>
  <c r="M210" i="9"/>
  <c r="N210" i="9" s="1"/>
  <c r="O210" i="9"/>
  <c r="P210" i="9" s="1"/>
  <c r="P197" i="9"/>
  <c r="Q197" i="9" s="1"/>
  <c r="P173" i="9"/>
  <c r="Q173" i="9"/>
  <c r="P145" i="9"/>
  <c r="Q145" i="9" s="1"/>
  <c r="AF62" i="9"/>
  <c r="AE62" i="9"/>
  <c r="AE48" i="9"/>
  <c r="AB43" i="9"/>
  <c r="AC43" i="9" s="1"/>
  <c r="AB109" i="9"/>
  <c r="AC109" i="9" s="1"/>
  <c r="AR25" i="9"/>
  <c r="AR21" i="9"/>
  <c r="O828" i="9"/>
  <c r="P828" i="9" s="1"/>
  <c r="Q828" i="9" s="1"/>
  <c r="Q830" i="9"/>
  <c r="P818" i="9"/>
  <c r="Q818" i="9" s="1"/>
  <c r="N778" i="9"/>
  <c r="M778" i="9"/>
  <c r="Z792" i="9"/>
  <c r="AA792" i="9"/>
  <c r="AB792" i="9" s="1"/>
  <c r="P780" i="9"/>
  <c r="AB768" i="9"/>
  <c r="AD768" i="9"/>
  <c r="AE768" i="9" s="1"/>
  <c r="AF768" i="9" s="1"/>
  <c r="O760" i="9"/>
  <c r="P760" i="9" s="1"/>
  <c r="Q760" i="9" s="1"/>
  <c r="J660" i="9"/>
  <c r="P718" i="9"/>
  <c r="Q718" i="9" s="1"/>
  <c r="M769" i="9"/>
  <c r="N769" i="9" s="1"/>
  <c r="N752" i="9"/>
  <c r="Q752" i="9"/>
  <c r="AI733" i="9"/>
  <c r="AB586" i="9"/>
  <c r="AC586" i="9" s="1"/>
  <c r="AE649" i="9"/>
  <c r="AF649" i="9" s="1"/>
  <c r="AH649" i="9"/>
  <c r="P584" i="9"/>
  <c r="AI643" i="9"/>
  <c r="AJ643" i="9" s="1"/>
  <c r="AD462" i="9"/>
  <c r="AH462" i="9" s="1"/>
  <c r="AB462" i="9"/>
  <c r="AC462" i="9" s="1"/>
  <c r="J461" i="9"/>
  <c r="J419" i="9"/>
  <c r="AB379" i="9"/>
  <c r="AC379" i="9" s="1"/>
  <c r="P385" i="9"/>
  <c r="Q385" i="9" s="1"/>
  <c r="AC377" i="9"/>
  <c r="AD377" i="9"/>
  <c r="AH377" i="9" s="1"/>
  <c r="Y368" i="9"/>
  <c r="M354" i="9"/>
  <c r="O354" i="9"/>
  <c r="N354" i="9"/>
  <c r="P320" i="9"/>
  <c r="AI338" i="9"/>
  <c r="AJ338" i="9" s="1"/>
  <c r="O323" i="9"/>
  <c r="P323" i="9" s="1"/>
  <c r="M323" i="9"/>
  <c r="AB300" i="9"/>
  <c r="AC300" i="9" s="1"/>
  <c r="AD300" i="9"/>
  <c r="AD296" i="9"/>
  <c r="AR246" i="9"/>
  <c r="Q372" i="9"/>
  <c r="AA331" i="9"/>
  <c r="AB331" i="9" s="1"/>
  <c r="AC331" i="9" s="1"/>
  <c r="P314" i="9"/>
  <c r="Q314" i="9" s="1"/>
  <c r="AA289" i="9"/>
  <c r="AD289" i="9" s="1"/>
  <c r="Y289" i="9"/>
  <c r="Z289" i="9" s="1"/>
  <c r="AB239" i="9"/>
  <c r="AC239" i="9" s="1"/>
  <c r="M373" i="9"/>
  <c r="N373" i="9" s="1"/>
  <c r="O373" i="9"/>
  <c r="M343" i="9"/>
  <c r="N343" i="9" s="1"/>
  <c r="O343" i="9"/>
  <c r="P343" i="9" s="1"/>
  <c r="P292" i="9"/>
  <c r="Q292" i="9" s="1"/>
  <c r="AC136" i="9"/>
  <c r="AD136" i="9"/>
  <c r="AE136" i="9" s="1"/>
  <c r="AS220" i="9"/>
  <c r="AH204" i="9"/>
  <c r="AI204" i="9" s="1"/>
  <c r="M159" i="9"/>
  <c r="N159" i="9" s="1"/>
  <c r="O159" i="9"/>
  <c r="AE149" i="9"/>
  <c r="AF149" i="9" s="1"/>
  <c r="AH149" i="9"/>
  <c r="AD157" i="9"/>
  <c r="AB157" i="9"/>
  <c r="AC157" i="9" s="1"/>
  <c r="AB77" i="9"/>
  <c r="AA54" i="9"/>
  <c r="Y54" i="9"/>
  <c r="Z54" i="9" s="1"/>
  <c r="AC111" i="9"/>
  <c r="AD111" i="9"/>
  <c r="AH111" i="9" s="1"/>
  <c r="AF95" i="9"/>
  <c r="AE95" i="9"/>
  <c r="AD331" i="9"/>
  <c r="AH331" i="9" s="1"/>
  <c r="AI310" i="9"/>
  <c r="AE379" i="9"/>
  <c r="P769" i="9"/>
  <c r="Q769" i="9" s="1"/>
  <c r="AE373" i="9"/>
  <c r="AH373" i="9"/>
  <c r="AI373" i="9" s="1"/>
  <c r="P351" i="9"/>
  <c r="Q351" i="9" s="1"/>
  <c r="AD503" i="9"/>
  <c r="AH503" i="9" s="1"/>
  <c r="AB503" i="9"/>
  <c r="AC503" i="9" s="1"/>
  <c r="AI731" i="9"/>
  <c r="AJ731" i="9"/>
  <c r="AB827" i="9"/>
  <c r="AI324" i="9"/>
  <c r="AJ324" i="9" s="1"/>
  <c r="AB304" i="9"/>
  <c r="AI299" i="9"/>
  <c r="P393" i="9"/>
  <c r="Q393" i="9" s="1"/>
  <c r="P352" i="9"/>
  <c r="Q352" i="9"/>
  <c r="AC781" i="9"/>
  <c r="AD781" i="9"/>
  <c r="AE781" i="9" s="1"/>
  <c r="AE111" i="9"/>
  <c r="AF111" i="9" s="1"/>
  <c r="AI149" i="9"/>
  <c r="AH136" i="9"/>
  <c r="Q343" i="9"/>
  <c r="AE462" i="9"/>
  <c r="AF462" i="9" s="1"/>
  <c r="AH586" i="9"/>
  <c r="AE586" i="9"/>
  <c r="AH768" i="9"/>
  <c r="AC792" i="9"/>
  <c r="AI215" i="9"/>
  <c r="AJ215" i="9" s="1"/>
  <c r="AJ398" i="9"/>
  <c r="AD390" i="9"/>
  <c r="AE390" i="9" s="1"/>
  <c r="AB390" i="9"/>
  <c r="AC390" i="9" s="1"/>
  <c r="Q390" i="9"/>
  <c r="AD718" i="9"/>
  <c r="AB718" i="9"/>
  <c r="AE657" i="9"/>
  <c r="AF657" i="9"/>
  <c r="P681" i="9"/>
  <c r="AB786" i="9"/>
  <c r="AC786" i="9" s="1"/>
  <c r="AD786" i="9"/>
  <c r="Q778" i="9"/>
  <c r="AF216" i="9"/>
  <c r="AH216" i="9"/>
  <c r="AD686" i="9"/>
  <c r="AD715" i="9"/>
  <c r="AE715" i="9" s="1"/>
  <c r="AB828" i="9"/>
  <c r="P359" i="9"/>
  <c r="Q359" i="9" s="1"/>
  <c r="AH375" i="9"/>
  <c r="AI375" i="9" s="1"/>
  <c r="AE375" i="9"/>
  <c r="AF375" i="9" s="1"/>
  <c r="AI658" i="9"/>
  <c r="AJ658" i="9" s="1"/>
  <c r="AB320" i="9"/>
  <c r="AC320" i="9"/>
  <c r="AB374" i="9"/>
  <c r="AC374" i="9" s="1"/>
  <c r="S702" i="9"/>
  <c r="AD794" i="9"/>
  <c r="Q210" i="9"/>
  <c r="AH180" i="9"/>
  <c r="AI351" i="9"/>
  <c r="AH511" i="9"/>
  <c r="AH758" i="9"/>
  <c r="AJ758" i="9" s="1"/>
  <c r="U709" i="9"/>
  <c r="X709" i="9" s="1"/>
  <c r="Y709" i="9" s="1"/>
  <c r="Z709" i="9" s="1"/>
  <c r="P793" i="9"/>
  <c r="Q793" i="9" s="1"/>
  <c r="AD96" i="9"/>
  <c r="AB96" i="9"/>
  <c r="AC96" i="9" s="1"/>
  <c r="P294" i="9"/>
  <c r="Q294" i="9"/>
  <c r="AD566" i="9"/>
  <c r="AF566" i="9" s="1"/>
  <c r="AB566" i="9"/>
  <c r="AH226" i="9"/>
  <c r="AI226" i="9" s="1"/>
  <c r="AE226" i="9"/>
  <c r="AF226" i="9" s="1"/>
  <c r="AF305" i="9"/>
  <c r="AH305" i="9"/>
  <c r="AI305" i="9" s="1"/>
  <c r="AJ305" i="9" s="1"/>
  <c r="P796" i="9"/>
  <c r="Q796" i="9" s="1"/>
  <c r="AB822" i="9"/>
  <c r="P824" i="9"/>
  <c r="AI136" i="9"/>
  <c r="AI180" i="9"/>
  <c r="AJ180" i="9"/>
  <c r="AE289" i="9"/>
  <c r="AF289" i="9" s="1"/>
  <c r="AH289" i="9"/>
  <c r="AI289" i="9" s="1"/>
  <c r="AJ289" i="9" s="1"/>
  <c r="AH796" i="9"/>
  <c r="AI796" i="9" s="1"/>
  <c r="AE796" i="9"/>
  <c r="AE64" i="9"/>
  <c r="AI657" i="9"/>
  <c r="AH390" i="9"/>
  <c r="AI111" i="9"/>
  <c r="AJ111" i="9"/>
  <c r="AE331" i="9"/>
  <c r="AF331" i="9" s="1"/>
  <c r="AE96" i="9"/>
  <c r="AI216" i="9"/>
  <c r="AI586" i="9"/>
  <c r="AE304" i="9"/>
  <c r="AF304" i="9" s="1"/>
  <c r="AE503" i="9"/>
  <c r="AF503" i="9" s="1"/>
  <c r="AI503" i="9"/>
  <c r="AA709" i="9"/>
  <c r="AS122" i="9"/>
  <c r="AS83" i="9"/>
  <c r="AR76" i="9"/>
  <c r="AR259" i="10"/>
  <c r="AR191" i="10"/>
  <c r="AR205" i="10"/>
  <c r="AR209" i="10"/>
  <c r="AR214" i="10"/>
  <c r="AA94" i="10"/>
  <c r="AD94" i="10" s="1"/>
  <c r="Y94" i="10"/>
  <c r="Z94" i="10" s="1"/>
  <c r="O108" i="10"/>
  <c r="P108" i="10" s="1"/>
  <c r="O135" i="10"/>
  <c r="P135" i="10" s="1"/>
  <c r="Q135" i="10" s="1"/>
  <c r="O144" i="10"/>
  <c r="M144" i="10"/>
  <c r="N144" i="10" s="1"/>
  <c r="AD149" i="10"/>
  <c r="AB149" i="10"/>
  <c r="AC149" i="10" s="1"/>
  <c r="O191" i="10"/>
  <c r="AD201" i="10"/>
  <c r="AH201" i="10" s="1"/>
  <c r="AI201" i="10" s="1"/>
  <c r="AJ201" i="10" s="1"/>
  <c r="AB201" i="10"/>
  <c r="AC201" i="10" s="1"/>
  <c r="O214" i="10"/>
  <c r="O224" i="10"/>
  <c r="P224" i="10" s="1"/>
  <c r="Q224" i="10" s="1"/>
  <c r="AB230" i="10"/>
  <c r="AC230" i="10" s="1"/>
  <c r="M231" i="10"/>
  <c r="N231" i="10" s="1"/>
  <c r="AR25" i="10"/>
  <c r="AB95" i="10"/>
  <c r="AR149" i="10"/>
  <c r="AR156" i="10"/>
  <c r="AR201" i="10"/>
  <c r="I209" i="10"/>
  <c r="X273" i="10"/>
  <c r="Z273" i="10" s="1"/>
  <c r="V295" i="10"/>
  <c r="W295" i="10" s="1"/>
  <c r="O342" i="10"/>
  <c r="P342" i="10" s="1"/>
  <c r="Q342" i="10" s="1"/>
  <c r="AO342" i="10"/>
  <c r="L359" i="10"/>
  <c r="I360" i="10"/>
  <c r="K360" i="10" s="1"/>
  <c r="L360" i="10"/>
  <c r="O360" i="10" s="1"/>
  <c r="AQ371" i="10"/>
  <c r="M384" i="10"/>
  <c r="N384" i="10" s="1"/>
  <c r="AH405" i="10"/>
  <c r="AI405" i="10" s="1"/>
  <c r="AJ405" i="10" s="1"/>
  <c r="AE405" i="10"/>
  <c r="AF405" i="10" s="1"/>
  <c r="I514" i="10"/>
  <c r="J514" i="10" s="1"/>
  <c r="L514" i="10"/>
  <c r="L198" i="10"/>
  <c r="O198" i="10" s="1"/>
  <c r="P198" i="10" s="1"/>
  <c r="Q198" i="10" s="1"/>
  <c r="L215" i="10"/>
  <c r="AB45" i="10"/>
  <c r="AC45" i="10" s="1"/>
  <c r="AR47" i="10"/>
  <c r="AR56" i="10"/>
  <c r="AB57" i="10"/>
  <c r="AC57" i="10" s="1"/>
  <c r="V61" i="10"/>
  <c r="W61" i="10" s="1"/>
  <c r="V69" i="10"/>
  <c r="W69" i="10" s="1"/>
  <c r="AD70" i="10"/>
  <c r="AE70" i="10" s="1"/>
  <c r="V94" i="10"/>
  <c r="W94" i="10" s="1"/>
  <c r="X100" i="10"/>
  <c r="Y100" i="10" s="1"/>
  <c r="X103" i="10"/>
  <c r="AR120" i="10"/>
  <c r="N121" i="10"/>
  <c r="AR121" i="10"/>
  <c r="N123" i="10"/>
  <c r="AR123" i="10"/>
  <c r="J129" i="10"/>
  <c r="AA135" i="10"/>
  <c r="AD135" i="10" s="1"/>
  <c r="AR135" i="10"/>
  <c r="AR144" i="10"/>
  <c r="AR146" i="10"/>
  <c r="Y149" i="10"/>
  <c r="Z149" i="10" s="1"/>
  <c r="AR159" i="10"/>
  <c r="AR174" i="10"/>
  <c r="X175" i="10"/>
  <c r="AA190" i="10"/>
  <c r="X196" i="10"/>
  <c r="AA196" i="10" s="1"/>
  <c r="I205" i="10"/>
  <c r="J205" i="10" s="1"/>
  <c r="K205" i="10" s="1"/>
  <c r="V208" i="10"/>
  <c r="W208" i="10" s="1"/>
  <c r="AR219" i="10"/>
  <c r="I223" i="10"/>
  <c r="J223" i="10" s="1"/>
  <c r="K223" i="10" s="1"/>
  <c r="AO231" i="10"/>
  <c r="Y245" i="10"/>
  <c r="Z245" i="10" s="1"/>
  <c r="X250" i="10"/>
  <c r="AA250" i="10" s="1"/>
  <c r="X268" i="10"/>
  <c r="Z268" i="10" s="1"/>
  <c r="O270" i="10"/>
  <c r="Q270" i="10" s="1"/>
  <c r="N270" i="10"/>
  <c r="X291" i="10"/>
  <c r="I294" i="10"/>
  <c r="J294" i="10" s="1"/>
  <c r="K294" i="10" s="1"/>
  <c r="O295" i="10"/>
  <c r="P295" i="10" s="1"/>
  <c r="AA308" i="10"/>
  <c r="AB308" i="10" s="1"/>
  <c r="AC308" i="10" s="1"/>
  <c r="Y308" i="10"/>
  <c r="Z308" i="10" s="1"/>
  <c r="AA314" i="10"/>
  <c r="Y314" i="10"/>
  <c r="Z314" i="10" s="1"/>
  <c r="V318" i="10"/>
  <c r="W318" i="10" s="1"/>
  <c r="AQ351" i="10"/>
  <c r="I362" i="10"/>
  <c r="I363" i="10"/>
  <c r="K363" i="10" s="1"/>
  <c r="I421" i="10"/>
  <c r="J421" i="10" s="1"/>
  <c r="L421" i="10"/>
  <c r="H95" i="10"/>
  <c r="I95" i="10" s="1"/>
  <c r="J95" i="10" s="1"/>
  <c r="K95" i="10" s="1"/>
  <c r="L169" i="10"/>
  <c r="L172" i="10"/>
  <c r="M172" i="10" s="1"/>
  <c r="AO191" i="10"/>
  <c r="L196" i="10"/>
  <c r="L203" i="10"/>
  <c r="M203" i="10" s="1"/>
  <c r="N203" i="10" s="1"/>
  <c r="L212" i="10"/>
  <c r="O212" i="10" s="1"/>
  <c r="P212" i="10" s="1"/>
  <c r="Y281" i="10"/>
  <c r="Z281" i="10" s="1"/>
  <c r="M294" i="10"/>
  <c r="N294" i="10" s="1"/>
  <c r="O300" i="10"/>
  <c r="P300" i="10" s="1"/>
  <c r="Q300" i="10" s="1"/>
  <c r="M300" i="10"/>
  <c r="N300" i="10" s="1"/>
  <c r="I305" i="10"/>
  <c r="J305" i="10" s="1"/>
  <c r="K305" i="10" s="1"/>
  <c r="L305" i="10"/>
  <c r="I367" i="10"/>
  <c r="K367" i="10" s="1"/>
  <c r="L367" i="10"/>
  <c r="O367" i="10" s="1"/>
  <c r="AQ387" i="10"/>
  <c r="AS387" i="10" s="1"/>
  <c r="L235" i="10"/>
  <c r="AR238" i="10"/>
  <c r="L245" i="10"/>
  <c r="O245" i="10" s="1"/>
  <c r="P245" i="10" s="1"/>
  <c r="Q245" i="10" s="1"/>
  <c r="V245" i="10"/>
  <c r="W245" i="10" s="1"/>
  <c r="AR260" i="10"/>
  <c r="AR275" i="10"/>
  <c r="AA281" i="10"/>
  <c r="AA287" i="10"/>
  <c r="AB287" i="10" s="1"/>
  <c r="X293" i="10"/>
  <c r="V293" i="10"/>
  <c r="W293" i="10" s="1"/>
  <c r="O294" i="10"/>
  <c r="V294" i="10"/>
  <c r="W294" i="10" s="1"/>
  <c r="I312" i="10"/>
  <c r="J312" i="10" s="1"/>
  <c r="K312" i="10" s="1"/>
  <c r="L312" i="10"/>
  <c r="I313" i="10"/>
  <c r="J313" i="10" s="1"/>
  <c r="K313" i="10" s="1"/>
  <c r="L313" i="10"/>
  <c r="I314" i="10"/>
  <c r="J314" i="10" s="1"/>
  <c r="K314" i="10" s="1"/>
  <c r="L314" i="10"/>
  <c r="I317" i="10"/>
  <c r="J317" i="10" s="1"/>
  <c r="K317" i="10" s="1"/>
  <c r="L317" i="10"/>
  <c r="AQ372" i="10"/>
  <c r="V435" i="10"/>
  <c r="W435" i="10" s="1"/>
  <c r="X435" i="10"/>
  <c r="AA435" i="10" s="1"/>
  <c r="AA452" i="10"/>
  <c r="Y452" i="10"/>
  <c r="Z452" i="10" s="1"/>
  <c r="AA488" i="10"/>
  <c r="AB488" i="10" s="1"/>
  <c r="AQ502" i="10"/>
  <c r="AS502" i="10" s="1"/>
  <c r="AA511" i="10"/>
  <c r="AD511" i="10" s="1"/>
  <c r="Y511" i="10"/>
  <c r="Z511" i="10" s="1"/>
  <c r="AQ520" i="10"/>
  <c r="X288" i="10"/>
  <c r="W288" i="10"/>
  <c r="I291" i="10"/>
  <c r="J291" i="10" s="1"/>
  <c r="K291" i="10" s="1"/>
  <c r="X292" i="10"/>
  <c r="AO299" i="10"/>
  <c r="O303" i="10"/>
  <c r="P303" i="10" s="1"/>
  <c r="Q303" i="10" s="1"/>
  <c r="M303" i="10"/>
  <c r="N303" i="10" s="1"/>
  <c r="X304" i="10"/>
  <c r="M327" i="10"/>
  <c r="N327" i="10" s="1"/>
  <c r="O327" i="10"/>
  <c r="I338" i="10"/>
  <c r="I340" i="10"/>
  <c r="L340" i="10"/>
  <c r="I370" i="10"/>
  <c r="L370" i="10"/>
  <c r="O370" i="10" s="1"/>
  <c r="I381" i="10"/>
  <c r="L381" i="10"/>
  <c r="I396" i="10"/>
  <c r="J396" i="10" s="1"/>
  <c r="L396" i="10"/>
  <c r="V424" i="10"/>
  <c r="W424" i="10" s="1"/>
  <c r="X424" i="10"/>
  <c r="AA424" i="10" s="1"/>
  <c r="AA486" i="10"/>
  <c r="AD486" i="10" s="1"/>
  <c r="Y486" i="10"/>
  <c r="Z486" i="10" s="1"/>
  <c r="L304" i="10"/>
  <c r="O304" i="10" s="1"/>
  <c r="P304" i="10" s="1"/>
  <c r="Q304" i="10" s="1"/>
  <c r="J304" i="10"/>
  <c r="K304" i="10" s="1"/>
  <c r="AA322" i="10"/>
  <c r="V327" i="10"/>
  <c r="W327" i="10" s="1"/>
  <c r="X327" i="10"/>
  <c r="AA327" i="10" s="1"/>
  <c r="AD327" i="10" s="1"/>
  <c r="AE327" i="10" s="1"/>
  <c r="AB337" i="10"/>
  <c r="AC337" i="10" s="1"/>
  <c r="AD337" i="10"/>
  <c r="I341" i="10"/>
  <c r="K341" i="10" s="1"/>
  <c r="AA353" i="10"/>
  <c r="Y353" i="10"/>
  <c r="Z353" i="10"/>
  <c r="I364" i="10"/>
  <c r="J364" i="10"/>
  <c r="L364" i="10"/>
  <c r="I368" i="10"/>
  <c r="V384" i="10"/>
  <c r="W384" i="10" s="1"/>
  <c r="X384" i="10"/>
  <c r="M385" i="10"/>
  <c r="N385" i="10" s="1"/>
  <c r="O385" i="10"/>
  <c r="P385" i="10" s="1"/>
  <c r="Q385" i="10" s="1"/>
  <c r="I392" i="10"/>
  <c r="L392" i="10"/>
  <c r="I395" i="10"/>
  <c r="J395" i="10" s="1"/>
  <c r="L395" i="10"/>
  <c r="O395" i="10" s="1"/>
  <c r="AQ397" i="10"/>
  <c r="AQ405" i="10"/>
  <c r="I422" i="10"/>
  <c r="L422" i="10"/>
  <c r="O422" i="10" s="1"/>
  <c r="L436" i="10"/>
  <c r="O436" i="10" s="1"/>
  <c r="P436" i="10" s="1"/>
  <c r="Q436" i="10" s="1"/>
  <c r="I436" i="10"/>
  <c r="L458" i="10"/>
  <c r="M458" i="10" s="1"/>
  <c r="I458" i="10"/>
  <c r="J458" i="10" s="1"/>
  <c r="Y469" i="10"/>
  <c r="Z469" i="10" s="1"/>
  <c r="AQ471" i="10"/>
  <c r="AS471" i="10" s="1"/>
  <c r="V488" i="10"/>
  <c r="W488" i="10" s="1"/>
  <c r="AA358" i="10"/>
  <c r="AB358" i="10" s="1"/>
  <c r="Y358" i="10"/>
  <c r="Z358" i="10" s="1"/>
  <c r="I361" i="10"/>
  <c r="J361" i="10" s="1"/>
  <c r="L361" i="10"/>
  <c r="O361" i="10" s="1"/>
  <c r="I365" i="10"/>
  <c r="J365" i="10" s="1"/>
  <c r="L365" i="10"/>
  <c r="AQ379" i="10"/>
  <c r="AS379" i="10" s="1"/>
  <c r="AR379" i="10"/>
  <c r="AO379" i="10"/>
  <c r="I434" i="10"/>
  <c r="J434" i="10" s="1"/>
  <c r="L434" i="10"/>
  <c r="M435" i="10"/>
  <c r="N435" i="10" s="1"/>
  <c r="AQ436" i="10"/>
  <c r="J462" i="10"/>
  <c r="AQ466" i="10"/>
  <c r="AA470" i="10"/>
  <c r="AB470" i="10" s="1"/>
  <c r="AC470" i="10" s="1"/>
  <c r="Y470" i="10"/>
  <c r="Z470" i="10" s="1"/>
  <c r="AA473" i="10"/>
  <c r="AQ489" i="10"/>
  <c r="AQ493" i="10"/>
  <c r="V452" i="10"/>
  <c r="W452" i="10" s="1"/>
  <c r="AQ465" i="10"/>
  <c r="AQ485" i="10"/>
  <c r="AA493" i="10"/>
  <c r="AD493" i="10" s="1"/>
  <c r="AE493" i="10" s="1"/>
  <c r="AF493" i="10" s="1"/>
  <c r="Y493" i="10"/>
  <c r="Z493" i="10" s="1"/>
  <c r="AQ510" i="10"/>
  <c r="O536" i="10"/>
  <c r="Q536" i="10" s="1"/>
  <c r="N536" i="10"/>
  <c r="V553" i="10"/>
  <c r="W553" i="10" s="1"/>
  <c r="X553" i="10"/>
  <c r="V584" i="10"/>
  <c r="W584" i="10" s="1"/>
  <c r="X584" i="10"/>
  <c r="AA584" i="10" s="1"/>
  <c r="AB584" i="10" s="1"/>
  <c r="L308" i="10"/>
  <c r="Y323" i="10"/>
  <c r="Z323" i="10" s="1"/>
  <c r="AA323" i="10"/>
  <c r="AB323" i="10" s="1"/>
  <c r="AC323" i="10" s="1"/>
  <c r="I327" i="10"/>
  <c r="N337" i="10"/>
  <c r="O337" i="10"/>
  <c r="W339" i="10"/>
  <c r="V340" i="10"/>
  <c r="W340" i="10" s="1"/>
  <c r="X340" i="10"/>
  <c r="V341" i="10"/>
  <c r="W341" i="10" s="1"/>
  <c r="X341" i="10"/>
  <c r="AA341" i="10" s="1"/>
  <c r="X359" i="10"/>
  <c r="AA359" i="10" s="1"/>
  <c r="AD359" i="10" s="1"/>
  <c r="AH359" i="10" s="1"/>
  <c r="AI359" i="10" s="1"/>
  <c r="AJ359" i="10" s="1"/>
  <c r="V359" i="10"/>
  <c r="W359" i="10" s="1"/>
  <c r="X360" i="10"/>
  <c r="V360" i="10"/>
  <c r="W360" i="10" s="1"/>
  <c r="X361" i="10"/>
  <c r="AA361" i="10" s="1"/>
  <c r="X362" i="10"/>
  <c r="Y362" i="10" s="1"/>
  <c r="Z362" i="10" s="1"/>
  <c r="V362" i="10"/>
  <c r="W362" i="10" s="1"/>
  <c r="X363" i="10"/>
  <c r="Y363" i="10" s="1"/>
  <c r="Z363" i="10" s="1"/>
  <c r="V363" i="10"/>
  <c r="W363" i="10" s="1"/>
  <c r="X364" i="10"/>
  <c r="AA364" i="10" s="1"/>
  <c r="AB364" i="10" s="1"/>
  <c r="AC364" i="10" s="1"/>
  <c r="V364" i="10"/>
  <c r="W364" i="10" s="1"/>
  <c r="X365" i="10"/>
  <c r="X367" i="10"/>
  <c r="AA367" i="10" s="1"/>
  <c r="AB367" i="10" s="1"/>
  <c r="V367" i="10"/>
  <c r="W367" i="10" s="1"/>
  <c r="X370" i="10"/>
  <c r="Y370" i="10" s="1"/>
  <c r="V370" i="10"/>
  <c r="W370" i="10" s="1"/>
  <c r="AO370" i="10"/>
  <c r="N374" i="10"/>
  <c r="O374" i="10"/>
  <c r="P374" i="10" s="1"/>
  <c r="Q374" i="10" s="1"/>
  <c r="V381" i="10"/>
  <c r="W381" i="10"/>
  <c r="X381" i="10"/>
  <c r="AA381" i="10" s="1"/>
  <c r="AD381" i="10" s="1"/>
  <c r="I384" i="10"/>
  <c r="AQ390" i="10"/>
  <c r="AS390" i="10" s="1"/>
  <c r="N418" i="10"/>
  <c r="O418" i="10"/>
  <c r="W418" i="10"/>
  <c r="X421" i="10"/>
  <c r="AA421" i="10" s="1"/>
  <c r="X434" i="10"/>
  <c r="V434" i="10"/>
  <c r="W434" i="10" s="1"/>
  <c r="L452" i="10"/>
  <c r="I452" i="10"/>
  <c r="V458" i="10"/>
  <c r="W458" i="10" s="1"/>
  <c r="L460" i="10"/>
  <c r="M460" i="10" s="1"/>
  <c r="I460" i="10"/>
  <c r="J460" i="10" s="1"/>
  <c r="AA491" i="10"/>
  <c r="AB491" i="10" s="1"/>
  <c r="AC491" i="10" s="1"/>
  <c r="Y491" i="10"/>
  <c r="Z491" i="10" s="1"/>
  <c r="V495" i="10"/>
  <c r="W495" i="10" s="1"/>
  <c r="X495" i="10"/>
  <c r="X498" i="10"/>
  <c r="AA498" i="10" s="1"/>
  <c r="AB498" i="10" s="1"/>
  <c r="V498" i="10"/>
  <c r="W498" i="10" s="1"/>
  <c r="Y502" i="10"/>
  <c r="Z502" i="10" s="1"/>
  <c r="AA502" i="10"/>
  <c r="AQ523" i="10"/>
  <c r="AQ525" i="10"/>
  <c r="AS525" i="10" s="1"/>
  <c r="AQ540" i="10"/>
  <c r="AS540" i="10" s="1"/>
  <c r="V382" i="10"/>
  <c r="W382" i="10" s="1"/>
  <c r="X382" i="10"/>
  <c r="I385" i="10"/>
  <c r="J385" i="10" s="1"/>
  <c r="X393" i="10"/>
  <c r="AA393" i="10" s="1"/>
  <c r="V393" i="10"/>
  <c r="W393" i="10" s="1"/>
  <c r="V394" i="10"/>
  <c r="W394" i="10" s="1"/>
  <c r="V395" i="10"/>
  <c r="W395" i="10" s="1"/>
  <c r="W417" i="10"/>
  <c r="V422" i="10"/>
  <c r="W422" i="10" s="1"/>
  <c r="X422" i="10"/>
  <c r="X445" i="10"/>
  <c r="AB449" i="10"/>
  <c r="AC449" i="10" s="1"/>
  <c r="AD449" i="10"/>
  <c r="AA458" i="10"/>
  <c r="Y458" i="10"/>
  <c r="Z458" i="10" s="1"/>
  <c r="V473" i="10"/>
  <c r="W473" i="10"/>
  <c r="V486" i="10"/>
  <c r="W486" i="10" s="1"/>
  <c r="V490" i="10"/>
  <c r="W490" i="10" s="1"/>
  <c r="X490" i="10"/>
  <c r="Y490" i="10" s="1"/>
  <c r="V492" i="10"/>
  <c r="W492" i="10" s="1"/>
  <c r="AA514" i="10"/>
  <c r="I515" i="10"/>
  <c r="J515" i="10" s="1"/>
  <c r="Y523" i="10"/>
  <c r="Z523" i="10" s="1"/>
  <c r="AA523" i="10"/>
  <c r="AB523" i="10" s="1"/>
  <c r="V500" i="10"/>
  <c r="W500" i="10" s="1"/>
  <c r="V501" i="10"/>
  <c r="W501" i="10" s="1"/>
  <c r="X501" i="10"/>
  <c r="L515" i="10"/>
  <c r="X537" i="10"/>
  <c r="AA537" i="10" s="1"/>
  <c r="AD537" i="10" s="1"/>
  <c r="V537" i="10"/>
  <c r="W537" i="10" s="1"/>
  <c r="N583" i="10"/>
  <c r="O583" i="10"/>
  <c r="P583" i="10" s="1"/>
  <c r="Q583" i="10" s="1"/>
  <c r="J553" i="10"/>
  <c r="Y654" i="10"/>
  <c r="Z654" i="10" s="1"/>
  <c r="AA654" i="10"/>
  <c r="AD654" i="10" s="1"/>
  <c r="AE654" i="10" s="1"/>
  <c r="AF654" i="10" s="1"/>
  <c r="I703" i="10"/>
  <c r="L703" i="10"/>
  <c r="AQ708" i="10"/>
  <c r="M718" i="10"/>
  <c r="N718" i="10" s="1"/>
  <c r="J323" i="10"/>
  <c r="AQ359" i="10"/>
  <c r="AS359" i="10" s="1"/>
  <c r="AQ360" i="10"/>
  <c r="AQ361" i="10"/>
  <c r="AQ363" i="10"/>
  <c r="AQ364" i="10"/>
  <c r="AS364" i="10" s="1"/>
  <c r="AQ365" i="10"/>
  <c r="AQ368" i="10"/>
  <c r="AS368" i="10" s="1"/>
  <c r="J387" i="10"/>
  <c r="J388" i="10"/>
  <c r="J390" i="10"/>
  <c r="AQ394" i="10"/>
  <c r="AQ395" i="10"/>
  <c r="AS395" i="10" s="1"/>
  <c r="AQ396" i="10"/>
  <c r="J417" i="10"/>
  <c r="AQ449" i="10"/>
  <c r="AS449" i="10" s="1"/>
  <c r="AA461" i="10"/>
  <c r="AD461" i="10" s="1"/>
  <c r="AQ462" i="10"/>
  <c r="X466" i="10"/>
  <c r="AA466" i="10" s="1"/>
  <c r="V493" i="10"/>
  <c r="W493" i="10" s="1"/>
  <c r="AQ495" i="10"/>
  <c r="AS495" i="10" s="1"/>
  <c r="AQ501" i="10"/>
  <c r="AS501" i="10" s="1"/>
  <c r="AO501" i="10"/>
  <c r="J536" i="10"/>
  <c r="O559" i="10"/>
  <c r="Q559" i="10" s="1"/>
  <c r="N559" i="10"/>
  <c r="M565" i="10"/>
  <c r="N565" i="10" s="1"/>
  <c r="O565" i="10"/>
  <c r="AQ566" i="10"/>
  <c r="J570" i="10"/>
  <c r="L570" i="10"/>
  <c r="M570" i="10" s="1"/>
  <c r="N570" i="10" s="1"/>
  <c r="X651" i="10"/>
  <c r="V651" i="10"/>
  <c r="W651" i="10" s="1"/>
  <c r="V686" i="10"/>
  <c r="W686" i="10" s="1"/>
  <c r="X686" i="10"/>
  <c r="W475" i="10"/>
  <c r="V491" i="10"/>
  <c r="W491" i="10" s="1"/>
  <c r="V511" i="10"/>
  <c r="W511" i="10" s="1"/>
  <c r="V515" i="10"/>
  <c r="L518" i="10"/>
  <c r="N518" i="10" s="1"/>
  <c r="X559" i="10"/>
  <c r="W559" i="10"/>
  <c r="X568" i="10"/>
  <c r="W568" i="10"/>
  <c r="AA583" i="10"/>
  <c r="AD583" i="10" s="1"/>
  <c r="Z583" i="10"/>
  <c r="P584" i="10"/>
  <c r="Q584" i="10" s="1"/>
  <c r="AQ587" i="10"/>
  <c r="AQ635" i="10"/>
  <c r="L759" i="10"/>
  <c r="I759" i="10"/>
  <c r="AQ648" i="10"/>
  <c r="AS648" i="10" s="1"/>
  <c r="L657" i="10"/>
  <c r="J657" i="10"/>
  <c r="I680" i="10"/>
  <c r="J680" i="10" s="1"/>
  <c r="L680" i="10"/>
  <c r="M680" i="10" s="1"/>
  <c r="M711" i="10"/>
  <c r="N711" i="10" s="1"/>
  <c r="AE729" i="10"/>
  <c r="AF729" i="10" s="1"/>
  <c r="AH729" i="10"/>
  <c r="AJ729" i="10" s="1"/>
  <c r="AQ755" i="10"/>
  <c r="AS755" i="10" s="1"/>
  <c r="AR755" i="10"/>
  <c r="L511" i="10"/>
  <c r="M511" i="10" s="1"/>
  <c r="N511" i="10" s="1"/>
  <c r="L522" i="10"/>
  <c r="L525" i="10"/>
  <c r="M525" i="10" s="1"/>
  <c r="N525" i="10" s="1"/>
  <c r="AQ586" i="10"/>
  <c r="AS586" i="10" s="1"/>
  <c r="X655" i="10"/>
  <c r="V655" i="10"/>
  <c r="W655" i="10"/>
  <c r="I659" i="10"/>
  <c r="J659" i="10" s="1"/>
  <c r="L659" i="10"/>
  <c r="O687" i="10"/>
  <c r="I701" i="10"/>
  <c r="J701" i="10" s="1"/>
  <c r="L701" i="10"/>
  <c r="AQ730" i="10"/>
  <c r="AO730" i="10"/>
  <c r="AQ734" i="10"/>
  <c r="AO560" i="10"/>
  <c r="V570" i="10"/>
  <c r="W570" i="10" s="1"/>
  <c r="V583" i="10"/>
  <c r="W583" i="10" s="1"/>
  <c r="P586" i="10"/>
  <c r="Q586" i="10" s="1"/>
  <c r="V653" i="10"/>
  <c r="W653" i="10" s="1"/>
  <c r="V657" i="10"/>
  <c r="W657" i="10" s="1"/>
  <c r="X657" i="10"/>
  <c r="Y657" i="10" s="1"/>
  <c r="M709" i="10"/>
  <c r="N709" i="10" s="1"/>
  <c r="AQ722" i="10"/>
  <c r="AS722" i="10" s="1"/>
  <c r="AQ750" i="10"/>
  <c r="Z755" i="10"/>
  <c r="AA755" i="10"/>
  <c r="AD755" i="10" s="1"/>
  <c r="AH755" i="10" s="1"/>
  <c r="AJ755" i="10" s="1"/>
  <c r="L649" i="10"/>
  <c r="O649" i="10" s="1"/>
  <c r="J649" i="10"/>
  <c r="X680" i="10"/>
  <c r="Y680" i="10" s="1"/>
  <c r="V680" i="10"/>
  <c r="W680" i="10" s="1"/>
  <c r="V682" i="10"/>
  <c r="W682" i="10" s="1"/>
  <c r="X682" i="10"/>
  <c r="AA682" i="10" s="1"/>
  <c r="AB682" i="10" s="1"/>
  <c r="X687" i="10"/>
  <c r="V715" i="10"/>
  <c r="W715" i="10" s="1"/>
  <c r="X715" i="10"/>
  <c r="AA715" i="10" s="1"/>
  <c r="AB715" i="10" s="1"/>
  <c r="AC715" i="10" s="1"/>
  <c r="V717" i="10"/>
  <c r="W717" i="10" s="1"/>
  <c r="AQ729" i="10"/>
  <c r="J756" i="10"/>
  <c r="L756" i="10"/>
  <c r="O756" i="10" s="1"/>
  <c r="Q756" i="10" s="1"/>
  <c r="AQ776" i="10"/>
  <c r="O783" i="10"/>
  <c r="P783" i="10" s="1"/>
  <c r="Q783" i="10" s="1"/>
  <c r="X785" i="10"/>
  <c r="AA785" i="10" s="1"/>
  <c r="V785" i="10"/>
  <c r="W785" i="10" s="1"/>
  <c r="AQ788" i="10"/>
  <c r="X645" i="10"/>
  <c r="Y645" i="10" s="1"/>
  <c r="Z645" i="10" s="1"/>
  <c r="V645" i="10"/>
  <c r="W645" i="10" s="1"/>
  <c r="L653" i="10"/>
  <c r="O653" i="10" s="1"/>
  <c r="J653" i="10"/>
  <c r="M682" i="10"/>
  <c r="N682" i="10" s="1"/>
  <c r="O682" i="10"/>
  <c r="P682" i="10" s="1"/>
  <c r="Q682" i="10" s="1"/>
  <c r="AA702" i="10"/>
  <c r="AD702" i="10" s="1"/>
  <c r="AH702" i="10" s="1"/>
  <c r="AI702" i="10" s="1"/>
  <c r="AJ702" i="10" s="1"/>
  <c r="O708" i="10"/>
  <c r="P708" i="10" s="1"/>
  <c r="M708" i="10"/>
  <c r="N708" i="10" s="1"/>
  <c r="O717" i="10"/>
  <c r="M717" i="10"/>
  <c r="N717" i="10" s="1"/>
  <c r="AD732" i="10"/>
  <c r="AH732" i="10" s="1"/>
  <c r="AB732" i="10"/>
  <c r="AC732" i="10" s="1"/>
  <c r="X750" i="10"/>
  <c r="AA750" i="10" s="1"/>
  <c r="AC750" i="10" s="1"/>
  <c r="AQ752" i="10"/>
  <c r="AS752" i="10" s="1"/>
  <c r="AQ759" i="10"/>
  <c r="AS759" i="10" s="1"/>
  <c r="O784" i="10"/>
  <c r="P784" i="10" s="1"/>
  <c r="Q784" i="10" s="1"/>
  <c r="M784" i="10"/>
  <c r="N784" i="10" s="1"/>
  <c r="V703" i="10"/>
  <c r="W703" i="10" s="1"/>
  <c r="X703" i="10"/>
  <c r="AA703" i="10" s="1"/>
  <c r="I708" i="10"/>
  <c r="I711" i="10"/>
  <c r="I713" i="10"/>
  <c r="J713" i="10" s="1"/>
  <c r="I717" i="10"/>
  <c r="J717" i="10" s="1"/>
  <c r="AH726" i="10"/>
  <c r="AE726" i="10"/>
  <c r="AF726" i="10" s="1"/>
  <c r="AE735" i="10"/>
  <c r="AF735" i="10" s="1"/>
  <c r="AQ736" i="10"/>
  <c r="AS736" i="10" s="1"/>
  <c r="AB737" i="10"/>
  <c r="AC737" i="10" s="1"/>
  <c r="J751" i="10"/>
  <c r="X751" i="10"/>
  <c r="W751" i="10"/>
  <c r="L772" i="10"/>
  <c r="I772" i="10"/>
  <c r="J772" i="10" s="1"/>
  <c r="X783" i="10"/>
  <c r="V783" i="10"/>
  <c r="W783" i="10" s="1"/>
  <c r="O785" i="10"/>
  <c r="P785" i="10" s="1"/>
  <c r="Q785" i="10" s="1"/>
  <c r="M785" i="10"/>
  <c r="N785" i="10" s="1"/>
  <c r="AA792" i="10"/>
  <c r="AD792" i="10" s="1"/>
  <c r="Y792" i="10"/>
  <c r="Z792" i="10" s="1"/>
  <c r="I682" i="10"/>
  <c r="I687" i="10"/>
  <c r="J687" i="10" s="1"/>
  <c r="AJ705" i="10"/>
  <c r="I709" i="10"/>
  <c r="AQ709" i="10"/>
  <c r="X714" i="10"/>
  <c r="AA714" i="10" s="1"/>
  <c r="AB714" i="10" s="1"/>
  <c r="AC714" i="10" s="1"/>
  <c r="V714" i="10"/>
  <c r="W714" i="10" s="1"/>
  <c r="AJ721" i="10"/>
  <c r="AD737" i="10"/>
  <c r="AH737" i="10" s="1"/>
  <c r="AI737" i="10" s="1"/>
  <c r="O777" i="10"/>
  <c r="P777" i="10" s="1"/>
  <c r="Q777" i="10" s="1"/>
  <c r="X784" i="10"/>
  <c r="Y784" i="10" s="1"/>
  <c r="Z784" i="10" s="1"/>
  <c r="V784" i="10"/>
  <c r="W784" i="10" s="1"/>
  <c r="X813" i="10"/>
  <c r="AQ645" i="10"/>
  <c r="AS645" i="10" s="1"/>
  <c r="AQ651" i="10"/>
  <c r="AS651" i="10" s="1"/>
  <c r="AQ655" i="10"/>
  <c r="J681" i="10"/>
  <c r="AQ716" i="10"/>
  <c r="AQ737" i="10"/>
  <c r="AS737" i="10" s="1"/>
  <c r="L752" i="10"/>
  <c r="O752" i="10" s="1"/>
  <c r="Q752" i="10" s="1"/>
  <c r="AQ767" i="10"/>
  <c r="J775" i="10"/>
  <c r="M817" i="10"/>
  <c r="N817" i="10" s="1"/>
  <c r="O817" i="10"/>
  <c r="P817" i="10" s="1"/>
  <c r="Q817" i="10" s="1"/>
  <c r="V819" i="10"/>
  <c r="W819" i="10" s="1"/>
  <c r="X819" i="10"/>
  <c r="J826" i="10"/>
  <c r="L826" i="10"/>
  <c r="O826" i="10" s="1"/>
  <c r="Q826" i="10" s="1"/>
  <c r="V786" i="10"/>
  <c r="W786" i="10" s="1"/>
  <c r="X786" i="10"/>
  <c r="AA786" i="10" s="1"/>
  <c r="AB786" i="10" s="1"/>
  <c r="I787" i="10"/>
  <c r="AQ799" i="10"/>
  <c r="M808" i="10"/>
  <c r="N808" i="10"/>
  <c r="O808" i="10"/>
  <c r="P808" i="10" s="1"/>
  <c r="Q808" i="10" s="1"/>
  <c r="AQ821" i="10"/>
  <c r="AQ829" i="10"/>
  <c r="AS829" i="10" s="1"/>
  <c r="M787" i="10"/>
  <c r="N787" i="10" s="1"/>
  <c r="O787" i="10"/>
  <c r="P787" i="10" s="1"/>
  <c r="Q787" i="10" s="1"/>
  <c r="M800" i="10"/>
  <c r="N800" i="10" s="1"/>
  <c r="I810" i="10"/>
  <c r="J810" i="10" s="1"/>
  <c r="V810" i="10"/>
  <c r="W810" i="10" s="1"/>
  <c r="X810" i="10"/>
  <c r="X812" i="10"/>
  <c r="I784" i="10"/>
  <c r="J784" i="10" s="1"/>
  <c r="I785" i="10"/>
  <c r="J785" i="10" s="1"/>
  <c r="Z794" i="10"/>
  <c r="O800" i="10"/>
  <c r="P800" i="10" s="1"/>
  <c r="V804" i="10"/>
  <c r="W804" i="10" s="1"/>
  <c r="X804" i="10"/>
  <c r="Y804" i="10" s="1"/>
  <c r="Z804" i="10" s="1"/>
  <c r="I808" i="10"/>
  <c r="J808" i="10" s="1"/>
  <c r="X808" i="10"/>
  <c r="AQ783" i="10"/>
  <c r="AS783" i="10" s="1"/>
  <c r="AQ784" i="10"/>
  <c r="AQ785" i="10"/>
  <c r="AS785" i="10" s="1"/>
  <c r="I805" i="10"/>
  <c r="J805" i="10" s="1"/>
  <c r="V809" i="10"/>
  <c r="W809" i="10" s="1"/>
  <c r="X809" i="10"/>
  <c r="I811" i="10"/>
  <c r="I817" i="10"/>
  <c r="V817" i="10"/>
  <c r="W817" i="10" s="1"/>
  <c r="X817" i="10"/>
  <c r="W800" i="10"/>
  <c r="W801" i="10"/>
  <c r="M805" i="10"/>
  <c r="N805" i="10" s="1"/>
  <c r="O805" i="10"/>
  <c r="P805" i="10" s="1"/>
  <c r="M811" i="10"/>
  <c r="N811" i="10" s="1"/>
  <c r="O811" i="10"/>
  <c r="P811" i="10" s="1"/>
  <c r="AA821" i="10"/>
  <c r="AB821" i="10" s="1"/>
  <c r="Y821" i="10"/>
  <c r="Z821" i="10" s="1"/>
  <c r="I816" i="10"/>
  <c r="V818" i="10"/>
  <c r="W818" i="10" s="1"/>
  <c r="X818" i="10"/>
  <c r="M816" i="10"/>
  <c r="N816" i="10" s="1"/>
  <c r="O816" i="10"/>
  <c r="X816" i="10"/>
  <c r="I818" i="10"/>
  <c r="J818" i="10" s="1"/>
  <c r="Y827" i="10"/>
  <c r="Z827" i="10" s="1"/>
  <c r="AA827" i="10"/>
  <c r="AD827" i="10" s="1"/>
  <c r="AQ830" i="10"/>
  <c r="AS830" i="10" s="1"/>
  <c r="AR830" i="10"/>
  <c r="Y785" i="10"/>
  <c r="Z785" i="10" s="1"/>
  <c r="N752" i="10"/>
  <c r="AA645" i="10"/>
  <c r="AA680" i="10"/>
  <c r="AA756" i="10"/>
  <c r="M522" i="10"/>
  <c r="O522" i="10"/>
  <c r="AI729" i="10"/>
  <c r="P565" i="10"/>
  <c r="AB654" i="10"/>
  <c r="AC654" i="10" s="1"/>
  <c r="Y394" i="10"/>
  <c r="Z394" i="10" s="1"/>
  <c r="AD491" i="10"/>
  <c r="AH491" i="10" s="1"/>
  <c r="Y421" i="10"/>
  <c r="Z421" i="10" s="1"/>
  <c r="Y367" i="10"/>
  <c r="Z367" i="10" s="1"/>
  <c r="Y360" i="10"/>
  <c r="Z360" i="10" s="1"/>
  <c r="AA360" i="10"/>
  <c r="O394" i="10"/>
  <c r="AA384" i="10"/>
  <c r="AD384" i="10" s="1"/>
  <c r="AH384" i="10" s="1"/>
  <c r="AI384" i="10" s="1"/>
  <c r="Y384" i="10"/>
  <c r="Z384" i="10" s="1"/>
  <c r="Y327" i="10"/>
  <c r="Z327" i="10" s="1"/>
  <c r="O396" i="10"/>
  <c r="P396" i="10" s="1"/>
  <c r="Q396" i="10" s="1"/>
  <c r="M396" i="10"/>
  <c r="N396" i="10" s="1"/>
  <c r="Y435" i="10"/>
  <c r="Z435" i="10" s="1"/>
  <c r="O313" i="10"/>
  <c r="P313" i="10" s="1"/>
  <c r="M313" i="10"/>
  <c r="N313" i="10" s="1"/>
  <c r="AD287" i="10"/>
  <c r="M367" i="10"/>
  <c r="N367" i="10" s="1"/>
  <c r="AR298" i="10"/>
  <c r="M104" i="10"/>
  <c r="N104" i="10" s="1"/>
  <c r="O250" i="10"/>
  <c r="AD130" i="10"/>
  <c r="P384" i="10"/>
  <c r="Q384" i="10" s="1"/>
  <c r="O359" i="10"/>
  <c r="P359" i="10" s="1"/>
  <c r="Q359" i="10" s="1"/>
  <c r="M359" i="10"/>
  <c r="AH230" i="10"/>
  <c r="AI230" i="10" s="1"/>
  <c r="AE230" i="10"/>
  <c r="AF230" i="10" s="1"/>
  <c r="AB208" i="10"/>
  <c r="AC208" i="10" s="1"/>
  <c r="AD208" i="10"/>
  <c r="AE208" i="10" s="1"/>
  <c r="AF208" i="10" s="1"/>
  <c r="P717" i="10"/>
  <c r="Y715" i="10"/>
  <c r="Z715" i="10" s="1"/>
  <c r="AA687" i="10"/>
  <c r="AC755" i="10"/>
  <c r="O525" i="10"/>
  <c r="P525" i="10" s="1"/>
  <c r="Y466" i="10"/>
  <c r="Z466" i="10" s="1"/>
  <c r="AB458" i="10"/>
  <c r="AC458" i="10" s="1"/>
  <c r="AD458" i="10"/>
  <c r="AE458" i="10" s="1"/>
  <c r="AF458" i="10" s="1"/>
  <c r="O458" i="10"/>
  <c r="Y424" i="10"/>
  <c r="Z424" i="10" s="1"/>
  <c r="P327" i="10"/>
  <c r="Q327" i="10" s="1"/>
  <c r="M421" i="10"/>
  <c r="N421" i="10" s="1"/>
  <c r="O421" i="10"/>
  <c r="P421" i="10" s="1"/>
  <c r="Q421" i="10" s="1"/>
  <c r="AA291" i="10"/>
  <c r="AD291" i="10" s="1"/>
  <c r="AH291" i="10" s="1"/>
  <c r="AI291" i="10" s="1"/>
  <c r="AJ291" i="10" s="1"/>
  <c r="Y291" i="10"/>
  <c r="Z291" i="10" s="1"/>
  <c r="AB135" i="10"/>
  <c r="AC135" i="10" s="1"/>
  <c r="M360" i="10"/>
  <c r="N360" i="10" s="1"/>
  <c r="P231" i="10"/>
  <c r="AE201" i="10"/>
  <c r="AF201" i="10" s="1"/>
  <c r="P191" i="10"/>
  <c r="Q191" i="10"/>
  <c r="P144" i="10"/>
  <c r="Q144" i="10" s="1"/>
  <c r="AB94" i="10"/>
  <c r="AC94" i="10" s="1"/>
  <c r="Y500" i="10"/>
  <c r="Z500" i="10" s="1"/>
  <c r="AA490" i="10"/>
  <c r="AD490" i="10" s="1"/>
  <c r="AE449" i="10"/>
  <c r="Y498" i="10"/>
  <c r="Z498" i="10" s="1"/>
  <c r="AA368" i="10"/>
  <c r="AD368" i="10" s="1"/>
  <c r="AH368" i="10" s="1"/>
  <c r="Y368" i="10"/>
  <c r="Z368" i="10" s="1"/>
  <c r="Y361" i="10"/>
  <c r="Z361" i="10" s="1"/>
  <c r="P435" i="10"/>
  <c r="Q435" i="10" s="1"/>
  <c r="M395" i="10"/>
  <c r="N395" i="10" s="1"/>
  <c r="O392" i="10"/>
  <c r="M392" i="10"/>
  <c r="N392" i="10" s="1"/>
  <c r="AB353" i="10"/>
  <c r="AD353" i="10"/>
  <c r="O338" i="10"/>
  <c r="P338" i="10" s="1"/>
  <c r="Q338" i="10" s="1"/>
  <c r="AB452" i="10"/>
  <c r="AC452" i="10" s="1"/>
  <c r="AD452" i="10"/>
  <c r="AE452" i="10" s="1"/>
  <c r="O317" i="10"/>
  <c r="P317" i="10" s="1"/>
  <c r="Q317" i="10" s="1"/>
  <c r="M317" i="10"/>
  <c r="N317" i="10" s="1"/>
  <c r="O305" i="10"/>
  <c r="P305" i="10" s="1"/>
  <c r="Q305" i="10" s="1"/>
  <c r="M305" i="10"/>
  <c r="N305" i="10" s="1"/>
  <c r="AA318" i="10"/>
  <c r="AD318" i="10" s="1"/>
  <c r="AH318" i="10" s="1"/>
  <c r="AI318" i="10" s="1"/>
  <c r="AR303" i="10"/>
  <c r="Y295" i="10"/>
  <c r="Z295" i="10" s="1"/>
  <c r="M209" i="10"/>
  <c r="N209" i="10" s="1"/>
  <c r="O209" i="10"/>
  <c r="P209" i="10" s="1"/>
  <c r="Q209" i="10" s="1"/>
  <c r="P214" i="10"/>
  <c r="Q214" i="10" s="1"/>
  <c r="AA819" i="10"/>
  <c r="N826" i="10"/>
  <c r="AI735" i="10"/>
  <c r="Y682" i="10"/>
  <c r="Z682" i="10" s="1"/>
  <c r="Y537" i="10"/>
  <c r="Z537" i="10" s="1"/>
  <c r="AA492" i="10"/>
  <c r="Z492" i="10"/>
  <c r="AA445" i="10"/>
  <c r="AB445" i="10" s="1"/>
  <c r="AC445" i="10" s="1"/>
  <c r="Y445" i="10"/>
  <c r="Z445" i="10" s="1"/>
  <c r="M422" i="10"/>
  <c r="N422" i="10" s="1"/>
  <c r="K364" i="10"/>
  <c r="M381" i="10"/>
  <c r="N381" i="10" s="1"/>
  <c r="O381" i="10"/>
  <c r="P381" i="10" s="1"/>
  <c r="Q381" i="10" s="1"/>
  <c r="O312" i="10"/>
  <c r="P312" i="10" s="1"/>
  <c r="Q312" i="10" s="1"/>
  <c r="M312" i="10"/>
  <c r="N312" i="10" s="1"/>
  <c r="O203" i="10"/>
  <c r="P203" i="10" s="1"/>
  <c r="Q203" i="10" s="1"/>
  <c r="M196" i="10"/>
  <c r="N196" i="10" s="1"/>
  <c r="O196" i="10"/>
  <c r="P196" i="10" s="1"/>
  <c r="Q196" i="10" s="1"/>
  <c r="O362" i="10"/>
  <c r="P362" i="10" s="1"/>
  <c r="Q362" i="10" s="1"/>
  <c r="M362" i="10"/>
  <c r="N362" i="10" s="1"/>
  <c r="Y250" i="10"/>
  <c r="Z250" i="10" s="1"/>
  <c r="O215" i="10"/>
  <c r="P215" i="10" s="1"/>
  <c r="Q215" i="10" s="1"/>
  <c r="M215" i="10"/>
  <c r="N215" i="10" s="1"/>
  <c r="P653" i="10"/>
  <c r="AD750" i="10"/>
  <c r="P458" i="10"/>
  <c r="Q458" i="10" s="1"/>
  <c r="AB327" i="10"/>
  <c r="AC327" i="10" s="1"/>
  <c r="AB381" i="10"/>
  <c r="AC381" i="10" s="1"/>
  <c r="AB295" i="10"/>
  <c r="AC295" i="10" s="1"/>
  <c r="AC498" i="10"/>
  <c r="AB490" i="10"/>
  <c r="AC490" i="10" s="1"/>
  <c r="AH493" i="10"/>
  <c r="AD682" i="10"/>
  <c r="AC682" i="10"/>
  <c r="P370" i="10"/>
  <c r="Q370" i="10" s="1"/>
  <c r="P360" i="10"/>
  <c r="Q360" i="10" s="1"/>
  <c r="AH654" i="10"/>
  <c r="AI654" i="10"/>
  <c r="AE295" i="10"/>
  <c r="AH295" i="10"/>
  <c r="AI295" i="10" s="1"/>
  <c r="AE384" i="10"/>
  <c r="AF384" i="10" s="1"/>
  <c r="AE359" i="10"/>
  <c r="AF359" i="10" s="1"/>
  <c r="AH327" i="10"/>
  <c r="AI327" i="10"/>
  <c r="K651" i="9"/>
  <c r="K656" i="9"/>
  <c r="K657" i="9"/>
  <c r="K561" i="9"/>
  <c r="K436" i="9"/>
  <c r="K427" i="9"/>
  <c r="K649" i="9"/>
  <c r="K770" i="9"/>
  <c r="K827" i="9"/>
  <c r="K805" i="9"/>
  <c r="K778" i="9"/>
  <c r="K390" i="9"/>
  <c r="K803" i="9"/>
  <c r="K714" i="9"/>
  <c r="K754" i="9"/>
  <c r="K655" i="9"/>
  <c r="K560" i="9"/>
  <c r="K537" i="9"/>
  <c r="K758" i="9"/>
  <c r="K567" i="9"/>
  <c r="K811" i="9"/>
  <c r="K796" i="9"/>
  <c r="K819" i="9"/>
  <c r="K688" i="9"/>
  <c r="K374" i="9"/>
  <c r="K820" i="9"/>
  <c r="K756" i="9"/>
  <c r="K391" i="9"/>
  <c r="K768" i="9"/>
  <c r="K654" i="9"/>
  <c r="K751" i="9"/>
  <c r="K524" i="9"/>
  <c r="K569" i="9"/>
  <c r="K394" i="9"/>
  <c r="K658" i="9"/>
  <c r="K802" i="9"/>
  <c r="K794" i="9"/>
  <c r="K709" i="9"/>
  <c r="K396" i="9"/>
  <c r="K681" i="9"/>
  <c r="K375" i="9"/>
  <c r="K715" i="9"/>
  <c r="K792" i="9"/>
  <c r="K418" i="9"/>
  <c r="K683" i="9"/>
  <c r="K380" i="9"/>
  <c r="K777" i="9"/>
  <c r="K523" i="9"/>
  <c r="K806" i="9"/>
  <c r="K376" i="9"/>
  <c r="K752" i="9"/>
  <c r="K824" i="9"/>
  <c r="K817" i="9"/>
  <c r="K378" i="9"/>
  <c r="K757" i="9"/>
  <c r="K785" i="9"/>
  <c r="K519" i="9"/>
  <c r="K425" i="9"/>
  <c r="K652" i="9"/>
  <c r="K719" i="9"/>
  <c r="K753" i="9"/>
  <c r="K650" i="9"/>
  <c r="K463" i="9"/>
  <c r="K822" i="9"/>
  <c r="K393" i="9"/>
  <c r="K710" i="9"/>
  <c r="K419" i="9"/>
  <c r="K793" i="9"/>
  <c r="K541" i="9"/>
  <c r="K704" i="9"/>
  <c r="K515" i="9"/>
  <c r="K653" i="9"/>
  <c r="K566" i="9"/>
  <c r="K395" i="9"/>
  <c r="K461" i="9"/>
  <c r="K712" i="9"/>
  <c r="K453" i="9"/>
  <c r="K769" i="9"/>
  <c r="K526" i="9"/>
  <c r="K660" i="9"/>
  <c r="K571" i="9"/>
  <c r="K398" i="9"/>
  <c r="K828" i="9"/>
  <c r="K818" i="9"/>
  <c r="K650" i="10"/>
  <c r="K417" i="10"/>
  <c r="K510" i="10"/>
  <c r="K387" i="10"/>
  <c r="K654" i="10"/>
  <c r="K701" i="10"/>
  <c r="K821" i="10"/>
  <c r="K752" i="10"/>
  <c r="K653" i="10"/>
  <c r="K462" i="10"/>
  <c r="K570" i="10"/>
  <c r="K648" i="10"/>
  <c r="K536" i="10"/>
  <c r="K523" i="10"/>
  <c r="K779" i="10"/>
  <c r="K421" i="10"/>
  <c r="K805" i="10"/>
  <c r="K390" i="10"/>
  <c r="K757" i="10"/>
  <c r="K656" i="10"/>
  <c r="K385" i="10"/>
  <c r="K687" i="10"/>
  <c r="K388" i="10"/>
  <c r="K657" i="10"/>
  <c r="K651" i="10"/>
  <c r="K751" i="10"/>
  <c r="K681" i="10"/>
  <c r="K713" i="10"/>
  <c r="K655" i="10"/>
  <c r="K680" i="10"/>
  <c r="K659" i="10"/>
  <c r="K514" i="10"/>
  <c r="K560" i="10"/>
  <c r="K755" i="10"/>
  <c r="K818" i="10"/>
  <c r="K772" i="10"/>
  <c r="K750" i="10"/>
  <c r="K826" i="10"/>
  <c r="K775" i="10"/>
  <c r="K553" i="10"/>
  <c r="K566" i="10"/>
  <c r="K649" i="10"/>
  <c r="K717" i="10"/>
  <c r="K460" i="10"/>
  <c r="K458" i="10"/>
  <c r="K652" i="10"/>
  <c r="K767" i="10"/>
  <c r="K756" i="10"/>
  <c r="K515" i="10"/>
  <c r="K397" i="10"/>
  <c r="K753" i="10"/>
  <c r="K518" i="10"/>
  <c r="K511" i="10"/>
  <c r="K435" i="10"/>
  <c r="K525" i="10"/>
  <c r="K559" i="10"/>
  <c r="Y293" i="10" l="1"/>
  <c r="Z293" i="10" s="1"/>
  <c r="AA293" i="10"/>
  <c r="AD293" i="10" s="1"/>
  <c r="AH293" i="10" s="1"/>
  <c r="AI293" i="10" s="1"/>
  <c r="M212" i="10"/>
  <c r="N212" i="10" s="1"/>
  <c r="Z750" i="10"/>
  <c r="Y364" i="10"/>
  <c r="Z364" i="10" s="1"/>
  <c r="AA751" i="10"/>
  <c r="Z751" i="10"/>
  <c r="Z559" i="10"/>
  <c r="AA559" i="10"/>
  <c r="AC559" i="10" s="1"/>
  <c r="AA292" i="10"/>
  <c r="Y292" i="10"/>
  <c r="Z292" i="10" s="1"/>
  <c r="AS351" i="10"/>
  <c r="AR351" i="10"/>
  <c r="AR42" i="10"/>
  <c r="AD309" i="10"/>
  <c r="AH309" i="10" s="1"/>
  <c r="AI309" i="10" s="1"/>
  <c r="AB309" i="10"/>
  <c r="AC309" i="10" s="1"/>
  <c r="V52" i="10"/>
  <c r="X52" i="10"/>
  <c r="AB56" i="10"/>
  <c r="AD56" i="10"/>
  <c r="AE56" i="10" s="1"/>
  <c r="AF56" i="10" s="1"/>
  <c r="AA340" i="10"/>
  <c r="AD340" i="10" s="1"/>
  <c r="AH340" i="10" s="1"/>
  <c r="Y340" i="10"/>
  <c r="O340" i="10"/>
  <c r="P340" i="10" s="1"/>
  <c r="M340" i="10"/>
  <c r="N340" i="10" s="1"/>
  <c r="AS299" i="10"/>
  <c r="AR299" i="10"/>
  <c r="O235" i="10"/>
  <c r="P235" i="10" s="1"/>
  <c r="Q235" i="10" s="1"/>
  <c r="M235" i="10"/>
  <c r="N235" i="10" s="1"/>
  <c r="M169" i="10"/>
  <c r="N169" i="10" s="1"/>
  <c r="O169" i="10"/>
  <c r="X64" i="10"/>
  <c r="AS294" i="10"/>
  <c r="AR294" i="10"/>
  <c r="O61" i="10"/>
  <c r="P61" i="10" s="1"/>
  <c r="Q61" i="10" s="1"/>
  <c r="M61" i="10"/>
  <c r="N61" i="10" s="1"/>
  <c r="AB322" i="10"/>
  <c r="AC322" i="10" s="1"/>
  <c r="AD322" i="10"/>
  <c r="AH322" i="10" s="1"/>
  <c r="AI322" i="10" s="1"/>
  <c r="J370" i="10"/>
  <c r="K370" i="10"/>
  <c r="AD358" i="10"/>
  <c r="AA804" i="10"/>
  <c r="J360" i="10"/>
  <c r="O364" i="10"/>
  <c r="P364" i="10" s="1"/>
  <c r="Q364" i="10" s="1"/>
  <c r="M364" i="10"/>
  <c r="N364" i="10" s="1"/>
  <c r="AD715" i="10"/>
  <c r="AH715" i="10" s="1"/>
  <c r="AD367" i="10"/>
  <c r="AC358" i="10"/>
  <c r="M198" i="10"/>
  <c r="N198" i="10" s="1"/>
  <c r="AB827" i="10"/>
  <c r="AC827" i="10" s="1"/>
  <c r="AD308" i="10"/>
  <c r="AH308" i="10" s="1"/>
  <c r="AI308" i="10" s="1"/>
  <c r="AJ308" i="10" s="1"/>
  <c r="AA362" i="10"/>
  <c r="AB362" i="10" s="1"/>
  <c r="O460" i="10"/>
  <c r="P460" i="10" s="1"/>
  <c r="AB461" i="10"/>
  <c r="AC461" i="10" s="1"/>
  <c r="AS730" i="10"/>
  <c r="AR730" i="10"/>
  <c r="Y382" i="10"/>
  <c r="Z382" i="10" s="1"/>
  <c r="AA382" i="10"/>
  <c r="AR641" i="10"/>
  <c r="AO708" i="10"/>
  <c r="L767" i="10"/>
  <c r="O767" i="10" s="1"/>
  <c r="W271" i="10"/>
  <c r="I231" i="10"/>
  <c r="J231" i="10" s="1"/>
  <c r="K231" i="10" s="1"/>
  <c r="AR273" i="10"/>
  <c r="Y309" i="10"/>
  <c r="Z309" i="10" s="1"/>
  <c r="AO303" i="10"/>
  <c r="Y230" i="10"/>
  <c r="Z230" i="10" s="1"/>
  <c r="X219" i="10"/>
  <c r="X203" i="10"/>
  <c r="AA181" i="10"/>
  <c r="K169" i="10"/>
  <c r="AA145" i="10"/>
  <c r="AR129" i="10"/>
  <c r="AR122" i="10"/>
  <c r="AR110" i="10"/>
  <c r="AR180" i="10"/>
  <c r="O105" i="10"/>
  <c r="AS18" i="10"/>
  <c r="AU18" i="10" s="1"/>
  <c r="V201" i="10"/>
  <c r="AO208" i="10"/>
  <c r="X260" i="10"/>
  <c r="AA260" i="10" s="1"/>
  <c r="AO337" i="10"/>
  <c r="X753" i="10"/>
  <c r="AU613" i="10"/>
  <c r="AU614" i="10"/>
  <c r="AT694" i="10"/>
  <c r="I295" i="10"/>
  <c r="J295" i="10" s="1"/>
  <c r="K295" i="10" s="1"/>
  <c r="M242" i="10"/>
  <c r="N242" i="10" s="1"/>
  <c r="V230" i="10"/>
  <c r="W230" i="10" s="1"/>
  <c r="X277" i="10"/>
  <c r="N267" i="10"/>
  <c r="J235" i="10"/>
  <c r="K235" i="10" s="1"/>
  <c r="Y201" i="10"/>
  <c r="Z201" i="10" s="1"/>
  <c r="Y179" i="10"/>
  <c r="Z179" i="10" s="1"/>
  <c r="J108" i="10"/>
  <c r="K108" i="10" s="1"/>
  <c r="AR176" i="10"/>
  <c r="O143" i="10"/>
  <c r="P143" i="10" s="1"/>
  <c r="Q143" i="10" s="1"/>
  <c r="Y208" i="10"/>
  <c r="Z208" i="10" s="1"/>
  <c r="X238" i="10"/>
  <c r="V314" i="10"/>
  <c r="W314" i="10" s="1"/>
  <c r="AO495" i="10"/>
  <c r="AR726" i="10"/>
  <c r="AR777" i="10"/>
  <c r="AU698" i="10"/>
  <c r="O175" i="10"/>
  <c r="M175" i="10"/>
  <c r="N175" i="10" s="1"/>
  <c r="Y787" i="10"/>
  <c r="AA787" i="10"/>
  <c r="AD787" i="10" s="1"/>
  <c r="AE787" i="10" s="1"/>
  <c r="O810" i="10"/>
  <c r="M810" i="10"/>
  <c r="O819" i="10"/>
  <c r="P819" i="10" s="1"/>
  <c r="Q819" i="10" s="1"/>
  <c r="M819" i="10"/>
  <c r="N819" i="10" s="1"/>
  <c r="AN165" i="10"/>
  <c r="AO165" i="10" s="1"/>
  <c r="AP165" i="10" s="1"/>
  <c r="AQ165" i="10"/>
  <c r="X496" i="10"/>
  <c r="V496" i="10"/>
  <c r="W496" i="10" s="1"/>
  <c r="AD786" i="10"/>
  <c r="M341" i="10"/>
  <c r="N341" i="10" s="1"/>
  <c r="Y341" i="10"/>
  <c r="Z341" i="10" s="1"/>
  <c r="Q108" i="10"/>
  <c r="AA273" i="10"/>
  <c r="AD323" i="10"/>
  <c r="O655" i="10"/>
  <c r="P655" i="10" s="1"/>
  <c r="Q655" i="10" s="1"/>
  <c r="AA396" i="10"/>
  <c r="AB396" i="10" s="1"/>
  <c r="AC396" i="10" s="1"/>
  <c r="Y786" i="10"/>
  <c r="Z786" i="10" s="1"/>
  <c r="AR785" i="10"/>
  <c r="I819" i="10"/>
  <c r="J819" i="10" s="1"/>
  <c r="V787" i="10"/>
  <c r="W787" i="10" s="1"/>
  <c r="M802" i="10"/>
  <c r="N802" i="10" s="1"/>
  <c r="AA772" i="10"/>
  <c r="AB772" i="10" s="1"/>
  <c r="I777" i="10"/>
  <c r="J777" i="10" s="1"/>
  <c r="J655" i="10"/>
  <c r="W756" i="10"/>
  <c r="V635" i="10"/>
  <c r="W635" i="10" s="1"/>
  <c r="AA570" i="10"/>
  <c r="I552" i="10"/>
  <c r="V392" i="10"/>
  <c r="W392" i="10" s="1"/>
  <c r="I394" i="10"/>
  <c r="J394" i="10" s="1"/>
  <c r="X385" i="10"/>
  <c r="AO18" i="10"/>
  <c r="O23" i="10"/>
  <c r="N23" i="10"/>
  <c r="AS25" i="10"/>
  <c r="AU25" i="10" s="1"/>
  <c r="AS179" i="10"/>
  <c r="AR179" i="10"/>
  <c r="L424" i="10"/>
  <c r="I424" i="10"/>
  <c r="L799" i="10"/>
  <c r="I799" i="10"/>
  <c r="I823" i="10"/>
  <c r="L823" i="10"/>
  <c r="L827" i="10"/>
  <c r="I827" i="10"/>
  <c r="J827" i="10" s="1"/>
  <c r="AT693" i="10"/>
  <c r="AU693" i="10"/>
  <c r="AR18" i="10"/>
  <c r="M304" i="10"/>
  <c r="N304" i="10" s="1"/>
  <c r="AD470" i="10"/>
  <c r="AH470" i="10" s="1"/>
  <c r="AD754" i="10"/>
  <c r="AF754" i="10" s="1"/>
  <c r="O818" i="10"/>
  <c r="L651" i="10"/>
  <c r="N651" i="10" s="1"/>
  <c r="AS776" i="10"/>
  <c r="AR776" i="10"/>
  <c r="Z754" i="10"/>
  <c r="X586" i="10"/>
  <c r="Y586" i="10" s="1"/>
  <c r="Z586" i="10" s="1"/>
  <c r="Y585" i="10"/>
  <c r="Z585" i="10" s="1"/>
  <c r="V540" i="10"/>
  <c r="W540" i="10" s="1"/>
  <c r="J397" i="10"/>
  <c r="AD339" i="10"/>
  <c r="X170" i="10"/>
  <c r="AH15" i="10"/>
  <c r="AJ15" i="10" s="1"/>
  <c r="AL15" i="10" s="1"/>
  <c r="AM15" i="10" s="1"/>
  <c r="AQ15" i="10" s="1"/>
  <c r="AF15" i="10"/>
  <c r="AU41" i="10"/>
  <c r="AR41" i="10"/>
  <c r="AA49" i="10"/>
  <c r="AD49" i="10" s="1"/>
  <c r="AE49" i="10" s="1"/>
  <c r="AF49" i="10" s="1"/>
  <c r="Y49" i="10"/>
  <c r="Z49" i="10" s="1"/>
  <c r="AS147" i="10"/>
  <c r="AT147" i="10" s="1"/>
  <c r="AR147" i="10"/>
  <c r="AS155" i="10"/>
  <c r="AR155" i="10"/>
  <c r="X158" i="10"/>
  <c r="V158" i="10"/>
  <c r="W158" i="10" s="1"/>
  <c r="X215" i="10"/>
  <c r="V215" i="10"/>
  <c r="W215" i="10" s="1"/>
  <c r="AS216" i="10"/>
  <c r="AT216" i="10" s="1"/>
  <c r="AR216" i="10"/>
  <c r="I219" i="10"/>
  <c r="J219" i="10" s="1"/>
  <c r="K219" i="10" s="1"/>
  <c r="L219" i="10"/>
  <c r="X223" i="10"/>
  <c r="V223" i="10"/>
  <c r="W223" i="10" s="1"/>
  <c r="O259" i="10"/>
  <c r="P259" i="10" s="1"/>
  <c r="M259" i="10"/>
  <c r="N259" i="10" s="1"/>
  <c r="I309" i="10"/>
  <c r="J309" i="10" s="1"/>
  <c r="K309" i="10" s="1"/>
  <c r="L309" i="10"/>
  <c r="V313" i="10"/>
  <c r="W313" i="10" s="1"/>
  <c r="L325" i="10"/>
  <c r="I325" i="10"/>
  <c r="J325" i="10" s="1"/>
  <c r="X477" i="10"/>
  <c r="V477" i="10"/>
  <c r="W477" i="10" s="1"/>
  <c r="X799" i="10"/>
  <c r="V799" i="10"/>
  <c r="W799" i="10" s="1"/>
  <c r="AU697" i="10"/>
  <c r="AU594" i="10"/>
  <c r="AT594" i="10"/>
  <c r="I175" i="10"/>
  <c r="J175" i="10" s="1"/>
  <c r="K175" i="10"/>
  <c r="X276" i="10"/>
  <c r="W276" i="10"/>
  <c r="AQ548" i="10"/>
  <c r="AO548" i="10"/>
  <c r="O566" i="10"/>
  <c r="P566" i="10" s="1"/>
  <c r="Q566" i="10" s="1"/>
  <c r="M566" i="10"/>
  <c r="N566" i="10" s="1"/>
  <c r="AF70" i="10"/>
  <c r="M436" i="10"/>
  <c r="N436" i="10" s="1"/>
  <c r="AA363" i="10"/>
  <c r="AB363" i="10" s="1"/>
  <c r="AC363" i="10" s="1"/>
  <c r="AC786" i="10"/>
  <c r="AB702" i="10"/>
  <c r="AC702" i="10" s="1"/>
  <c r="AC362" i="10"/>
  <c r="Z772" i="10"/>
  <c r="X770" i="10"/>
  <c r="Y770" i="10" s="1"/>
  <c r="X649" i="10"/>
  <c r="V585" i="10"/>
  <c r="W585" i="10" s="1"/>
  <c r="O560" i="10"/>
  <c r="Q560" i="10" s="1"/>
  <c r="V396" i="10"/>
  <c r="W396" i="10" s="1"/>
  <c r="Y260" i="10"/>
  <c r="Z260" i="10" s="1"/>
  <c r="X270" i="10"/>
  <c r="AA270" i="10" s="1"/>
  <c r="AC270" i="10" s="1"/>
  <c r="Y48" i="10"/>
  <c r="AA48" i="10"/>
  <c r="AB48" i="10" s="1"/>
  <c r="AC48" i="10" s="1"/>
  <c r="J209" i="10"/>
  <c r="K209" i="10" s="1"/>
  <c r="AA214" i="10"/>
  <c r="Y214" i="10"/>
  <c r="Z214" i="10" s="1"/>
  <c r="AA462" i="10"/>
  <c r="Y462" i="10"/>
  <c r="Z462" i="10" s="1"/>
  <c r="K172" i="10"/>
  <c r="AO216" i="10"/>
  <c r="L462" i="10"/>
  <c r="L510" i="10"/>
  <c r="AU626" i="10"/>
  <c r="Q717" i="10"/>
  <c r="Y95" i="10"/>
  <c r="Z95" i="10" s="1"/>
  <c r="AD122" i="10"/>
  <c r="I105" i="10"/>
  <c r="J105" i="10" s="1"/>
  <c r="K105" i="10" s="1"/>
  <c r="W122" i="10"/>
  <c r="W260" i="10"/>
  <c r="AR349" i="10"/>
  <c r="I418" i="10"/>
  <c r="AR704" i="10"/>
  <c r="AB426" i="10"/>
  <c r="AC426" i="10" s="1"/>
  <c r="AD426" i="10"/>
  <c r="AC751" i="10"/>
  <c r="AD751" i="10"/>
  <c r="AF751" i="10" s="1"/>
  <c r="AB805" i="10"/>
  <c r="AC805" i="10" s="1"/>
  <c r="AD805" i="10"/>
  <c r="AH805" i="10" s="1"/>
  <c r="AI805" i="10" s="1"/>
  <c r="AJ805" i="10" s="1"/>
  <c r="AR270" i="10"/>
  <c r="AO721" i="10"/>
  <c r="AQ721" i="10"/>
  <c r="AS721" i="10" s="1"/>
  <c r="AB739" i="10"/>
  <c r="AC739" i="10" s="1"/>
  <c r="AD739" i="10"/>
  <c r="AH739" i="10" s="1"/>
  <c r="AI739" i="10" s="1"/>
  <c r="AE491" i="10"/>
  <c r="AF491" i="10" s="1"/>
  <c r="AD559" i="10"/>
  <c r="AH559" i="10" s="1"/>
  <c r="AJ559" i="10" s="1"/>
  <c r="AB511" i="10"/>
  <c r="AC511" i="10" s="1"/>
  <c r="Y703" i="10"/>
  <c r="Z703" i="10" s="1"/>
  <c r="AD362" i="10"/>
  <c r="AE309" i="10"/>
  <c r="AF309" i="10" s="1"/>
  <c r="Y584" i="10"/>
  <c r="Z584" i="10" s="1"/>
  <c r="AB792" i="10"/>
  <c r="AC792" i="10" s="1"/>
  <c r="AD364" i="10"/>
  <c r="AE364" i="10" s="1"/>
  <c r="AF364" i="10" s="1"/>
  <c r="AE322" i="10"/>
  <c r="AF322" i="10" s="1"/>
  <c r="AB293" i="10"/>
  <c r="AC293" i="10" s="1"/>
  <c r="AA657" i="10"/>
  <c r="AD514" i="10"/>
  <c r="X811" i="10"/>
  <c r="V805" i="10"/>
  <c r="W805" i="10" s="1"/>
  <c r="I718" i="10"/>
  <c r="W515" i="10"/>
  <c r="AA371" i="10"/>
  <c r="X518" i="10"/>
  <c r="AR491" i="10"/>
  <c r="Y43" i="10"/>
  <c r="Z43" i="10" s="1"/>
  <c r="AA43" i="10"/>
  <c r="AB43" i="10" s="1"/>
  <c r="AC43" i="10" s="1"/>
  <c r="AA44" i="10"/>
  <c r="Y44" i="10"/>
  <c r="Z44" i="10" s="1"/>
  <c r="Y63" i="10"/>
  <c r="Z63" i="10" s="1"/>
  <c r="AA63" i="10"/>
  <c r="V84" i="10"/>
  <c r="X84" i="10"/>
  <c r="AS109" i="10"/>
  <c r="AT109" i="10" s="1"/>
  <c r="AR109" i="10"/>
  <c r="X119" i="10"/>
  <c r="W119" i="10"/>
  <c r="AO224" i="10"/>
  <c r="I225" i="10"/>
  <c r="J225" i="10" s="1"/>
  <c r="K225" i="10" s="1"/>
  <c r="L225" i="10"/>
  <c r="AO235" i="10"/>
  <c r="I250" i="10"/>
  <c r="J250" i="10"/>
  <c r="K250" i="10" s="1"/>
  <c r="AO250" i="10"/>
  <c r="O299" i="10"/>
  <c r="M299" i="10"/>
  <c r="N299" i="10" s="1"/>
  <c r="L318" i="10"/>
  <c r="I318" i="10"/>
  <c r="J318" i="10" s="1"/>
  <c r="K318" i="10" s="1"/>
  <c r="AO341" i="10"/>
  <c r="V375" i="10"/>
  <c r="W375" i="10"/>
  <c r="X375" i="10"/>
  <c r="I382" i="10"/>
  <c r="L382" i="10"/>
  <c r="AA428" i="10"/>
  <c r="Y428" i="10"/>
  <c r="Z428" i="10" s="1"/>
  <c r="AI722" i="10"/>
  <c r="AJ722" i="10" s="1"/>
  <c r="L776" i="10"/>
  <c r="I776" i="10"/>
  <c r="AT606" i="10"/>
  <c r="AU606" i="10"/>
  <c r="AT621" i="10"/>
  <c r="AU621" i="10"/>
  <c r="X212" i="10"/>
  <c r="AA212" i="10" s="1"/>
  <c r="AD212" i="10" s="1"/>
  <c r="V212" i="10"/>
  <c r="W212" i="10" s="1"/>
  <c r="AO295" i="10"/>
  <c r="V330" i="10"/>
  <c r="W330" i="10" s="1"/>
  <c r="X330" i="10"/>
  <c r="AA515" i="10"/>
  <c r="Y515" i="10"/>
  <c r="Z515" i="10" s="1"/>
  <c r="L650" i="10"/>
  <c r="J650" i="10"/>
  <c r="AE715" i="10"/>
  <c r="AB514" i="10"/>
  <c r="AC514" i="10" s="1"/>
  <c r="AR826" i="10"/>
  <c r="O793" i="10"/>
  <c r="P793" i="10" s="1"/>
  <c r="Q793" i="10" s="1"/>
  <c r="V716" i="10"/>
  <c r="W716" i="10" s="1"/>
  <c r="V514" i="10"/>
  <c r="W514" i="10" s="1"/>
  <c r="Y426" i="10"/>
  <c r="Z426" i="10" s="1"/>
  <c r="L393" i="10"/>
  <c r="AA390" i="10"/>
  <c r="AS90" i="10"/>
  <c r="AU90" i="10" s="1"/>
  <c r="AR90" i="10"/>
  <c r="AD95" i="10"/>
  <c r="AE95" i="10" s="1"/>
  <c r="AF95" i="10" s="1"/>
  <c r="AC95" i="10"/>
  <c r="AS157" i="10"/>
  <c r="AU157" i="10" s="1"/>
  <c r="AR157" i="10"/>
  <c r="L158" i="10"/>
  <c r="I158" i="10"/>
  <c r="K158" i="10" s="1"/>
  <c r="I170" i="10"/>
  <c r="J170" i="10" s="1"/>
  <c r="L170" i="10"/>
  <c r="AS172" i="10"/>
  <c r="AT172" i="10" s="1"/>
  <c r="AR172" i="10"/>
  <c r="O174" i="10"/>
  <c r="P174" i="10" s="1"/>
  <c r="Q174" i="10" s="1"/>
  <c r="M174" i="10"/>
  <c r="N174" i="10" s="1"/>
  <c r="AA176" i="10"/>
  <c r="Y176" i="10"/>
  <c r="Z176" i="10" s="1"/>
  <c r="I208" i="10"/>
  <c r="J208" i="10" s="1"/>
  <c r="K208" i="10" s="1"/>
  <c r="L208" i="10"/>
  <c r="AA209" i="10"/>
  <c r="Y209" i="10"/>
  <c r="Z209" i="10" s="1"/>
  <c r="I292" i="10"/>
  <c r="J292" i="10" s="1"/>
  <c r="K292" i="10" s="1"/>
  <c r="L292" i="10"/>
  <c r="V776" i="10"/>
  <c r="W776" i="10" s="1"/>
  <c r="X776" i="10"/>
  <c r="AT683" i="10"/>
  <c r="AU683" i="10"/>
  <c r="AT695" i="10"/>
  <c r="AU695" i="10"/>
  <c r="AE68" i="10"/>
  <c r="AF68" i="10" s="1"/>
  <c r="O271" i="10"/>
  <c r="Q271" i="10" s="1"/>
  <c r="N271" i="10"/>
  <c r="AU276" i="10"/>
  <c r="AR276" i="10"/>
  <c r="AD714" i="10"/>
  <c r="Y714" i="10"/>
  <c r="Z714" i="10" s="1"/>
  <c r="AH208" i="10"/>
  <c r="AI208" i="10" s="1"/>
  <c r="AJ208" i="10" s="1"/>
  <c r="N653" i="10"/>
  <c r="N793" i="10"/>
  <c r="L523" i="10"/>
  <c r="M523" i="10" s="1"/>
  <c r="N523" i="10" s="1"/>
  <c r="AO15" i="10"/>
  <c r="X53" i="10"/>
  <c r="V53" i="10"/>
  <c r="W53" i="10" s="1"/>
  <c r="I288" i="10"/>
  <c r="J288" i="10" s="1"/>
  <c r="K288" i="10" s="1"/>
  <c r="AQ435" i="10"/>
  <c r="AO435" i="10"/>
  <c r="AS681" i="10"/>
  <c r="AU681" i="10" s="1"/>
  <c r="AR681" i="10"/>
  <c r="AB727" i="10"/>
  <c r="AC727" i="10" s="1"/>
  <c r="AD727" i="10"/>
  <c r="AR61" i="10"/>
  <c r="AR81" i="10"/>
  <c r="K129" i="10"/>
  <c r="I135" i="10"/>
  <c r="J135" i="10" s="1"/>
  <c r="I144" i="10"/>
  <c r="J144" i="10" s="1"/>
  <c r="AR148" i="10"/>
  <c r="W250" i="10"/>
  <c r="V281" i="10"/>
  <c r="W281" i="10" s="1"/>
  <c r="AO287" i="10"/>
  <c r="W298" i="10"/>
  <c r="AO300" i="10"/>
  <c r="N757" i="10"/>
  <c r="AT631" i="10"/>
  <c r="AO205" i="10"/>
  <c r="AR337" i="10"/>
  <c r="L390" i="10"/>
  <c r="AR460" i="10"/>
  <c r="I374" i="10"/>
  <c r="AR537" i="10"/>
  <c r="L681" i="10"/>
  <c r="X681" i="10"/>
  <c r="X800" i="10"/>
  <c r="X801" i="10"/>
  <c r="Y801" i="10" s="1"/>
  <c r="Z801" i="10" s="1"/>
  <c r="AT620" i="10"/>
  <c r="AD819" i="10"/>
  <c r="AB819" i="10"/>
  <c r="AB657" i="10"/>
  <c r="AC657" i="10" s="1"/>
  <c r="AD657" i="10"/>
  <c r="AE657" i="10" s="1"/>
  <c r="AF657" i="10" s="1"/>
  <c r="R104" i="10"/>
  <c r="U104" i="10" s="1"/>
  <c r="X104" i="10" s="1"/>
  <c r="P104" i="10"/>
  <c r="Q104" i="10" s="1"/>
  <c r="O772" i="10"/>
  <c r="P772" i="10" s="1"/>
  <c r="Q772" i="10" s="1"/>
  <c r="Q565" i="10"/>
  <c r="M308" i="10"/>
  <c r="N308" i="10" s="1"/>
  <c r="O308" i="10"/>
  <c r="P308" i="10" s="1"/>
  <c r="M368" i="10"/>
  <c r="N368" i="10" s="1"/>
  <c r="O368" i="10"/>
  <c r="P368" i="10" s="1"/>
  <c r="Q368" i="10" s="1"/>
  <c r="AE337" i="10"/>
  <c r="AF337" i="10" s="1"/>
  <c r="AH337" i="10"/>
  <c r="AI337" i="10" s="1"/>
  <c r="AJ337" i="10" s="1"/>
  <c r="M363" i="10"/>
  <c r="N363" i="10" s="1"/>
  <c r="O363" i="10"/>
  <c r="P363" i="10" s="1"/>
  <c r="M223" i="10"/>
  <c r="N223" i="10" s="1"/>
  <c r="O223" i="10"/>
  <c r="P223" i="10" s="1"/>
  <c r="Q223" i="10" s="1"/>
  <c r="M158" i="10"/>
  <c r="N158" i="10" s="1"/>
  <c r="O158" i="10"/>
  <c r="P158" i="10" s="1"/>
  <c r="V78" i="10"/>
  <c r="W78" i="10" s="1"/>
  <c r="X78" i="10"/>
  <c r="Y78" i="10" s="1"/>
  <c r="V169" i="10"/>
  <c r="X169" i="10"/>
  <c r="AI470" i="10"/>
  <c r="AJ470" i="10" s="1"/>
  <c r="AD273" i="10"/>
  <c r="AH273" i="10" s="1"/>
  <c r="AJ273" i="10" s="1"/>
  <c r="AC273" i="10"/>
  <c r="Y393" i="10"/>
  <c r="Z393" i="10" s="1"/>
  <c r="Q811" i="10"/>
  <c r="J811" i="10"/>
  <c r="AD502" i="10"/>
  <c r="AB502" i="10"/>
  <c r="AC502" i="10" s="1"/>
  <c r="Y434" i="10"/>
  <c r="Z434" i="10" s="1"/>
  <c r="AA434" i="10"/>
  <c r="J422" i="10"/>
  <c r="Y103" i="10"/>
  <c r="Z103" i="10" s="1"/>
  <c r="AA103" i="10"/>
  <c r="AS70" i="10"/>
  <c r="AU70" i="10" s="1"/>
  <c r="AR70" i="10"/>
  <c r="AA74" i="10"/>
  <c r="AB74" i="10" s="1"/>
  <c r="AC74" i="10" s="1"/>
  <c r="Y74" i="10"/>
  <c r="Z74" i="10" s="1"/>
  <c r="X156" i="10"/>
  <c r="V156" i="10"/>
  <c r="W156" i="10" s="1"/>
  <c r="M190" i="10"/>
  <c r="N190" i="10" s="1"/>
  <c r="O190" i="10"/>
  <c r="P190" i="10" s="1"/>
  <c r="Q190" i="10" s="1"/>
  <c r="AN190" i="10"/>
  <c r="AO190" i="10" s="1"/>
  <c r="AP190" i="10" s="1"/>
  <c r="X198" i="10"/>
  <c r="V198" i="10"/>
  <c r="W198" i="10" s="1"/>
  <c r="V231" i="10"/>
  <c r="W231" i="10" s="1"/>
  <c r="X231" i="10"/>
  <c r="M291" i="10"/>
  <c r="N291" i="10" s="1"/>
  <c r="O291" i="10"/>
  <c r="P291" i="10" s="1"/>
  <c r="Q291" i="10" s="1"/>
  <c r="L293" i="10"/>
  <c r="I293" i="10"/>
  <c r="J293" i="10" s="1"/>
  <c r="K293" i="10" s="1"/>
  <c r="Y294" i="10"/>
  <c r="Z294" i="10" s="1"/>
  <c r="AA294" i="10"/>
  <c r="AO308" i="10"/>
  <c r="X325" i="10"/>
  <c r="V325" i="10"/>
  <c r="W325" i="10" s="1"/>
  <c r="V372" i="10"/>
  <c r="W372" i="10" s="1"/>
  <c r="X372" i="10"/>
  <c r="I376" i="10"/>
  <c r="J376" i="10" s="1"/>
  <c r="L376" i="10"/>
  <c r="AS417" i="10"/>
  <c r="AU417" i="10" s="1"/>
  <c r="AR417" i="10"/>
  <c r="AB552" i="10"/>
  <c r="AC552" i="10" s="1"/>
  <c r="AD552" i="10"/>
  <c r="N585" i="10"/>
  <c r="O585" i="10"/>
  <c r="P585" i="10" s="1"/>
  <c r="Q585" i="10" s="1"/>
  <c r="P635" i="10"/>
  <c r="Q635" i="10" s="1"/>
  <c r="AS705" i="10"/>
  <c r="AT705" i="10" s="1"/>
  <c r="AR705" i="10"/>
  <c r="AE733" i="10"/>
  <c r="AF733" i="10" s="1"/>
  <c r="AH733" i="10"/>
  <c r="N751" i="10"/>
  <c r="O751" i="10"/>
  <c r="Q751" i="10" s="1"/>
  <c r="X780" i="10"/>
  <c r="V780" i="10"/>
  <c r="W780" i="10" s="1"/>
  <c r="V796" i="10"/>
  <c r="W796" i="10" s="1"/>
  <c r="X796" i="10"/>
  <c r="L809" i="10"/>
  <c r="I809" i="10"/>
  <c r="AU595" i="10"/>
  <c r="AT595" i="10"/>
  <c r="J709" i="10"/>
  <c r="J682" i="10"/>
  <c r="AS396" i="10"/>
  <c r="AT396" i="10" s="1"/>
  <c r="AR396" i="10"/>
  <c r="AB393" i="10"/>
  <c r="AC393" i="10" s="1"/>
  <c r="AD393" i="10"/>
  <c r="AE393" i="10" s="1"/>
  <c r="AF393" i="10" s="1"/>
  <c r="Y395" i="10"/>
  <c r="Z395" i="10" s="1"/>
  <c r="AB687" i="10"/>
  <c r="AC687" i="10" s="1"/>
  <c r="M772" i="10"/>
  <c r="N772" i="10" s="1"/>
  <c r="AB645" i="10"/>
  <c r="AC645" i="10" s="1"/>
  <c r="AD645" i="10"/>
  <c r="AE645" i="10" s="1"/>
  <c r="AA817" i="10"/>
  <c r="Y817" i="10"/>
  <c r="Z817" i="10" s="1"/>
  <c r="J787" i="10"/>
  <c r="J703" i="10"/>
  <c r="AD585" i="10"/>
  <c r="AS489" i="10"/>
  <c r="AU489" i="10" s="1"/>
  <c r="AR489" i="10"/>
  <c r="M365" i="10"/>
  <c r="N365" i="10" s="1"/>
  <c r="O365" i="10"/>
  <c r="O309" i="10"/>
  <c r="P309" i="10" s="1"/>
  <c r="Q309" i="10" s="1"/>
  <c r="M309" i="10"/>
  <c r="N309" i="10" s="1"/>
  <c r="Q294" i="10"/>
  <c r="P294" i="10"/>
  <c r="P367" i="10"/>
  <c r="Q367" i="10" s="1"/>
  <c r="J158" i="10"/>
  <c r="AE149" i="10"/>
  <c r="AF149" i="10" s="1"/>
  <c r="AH149" i="10"/>
  <c r="AI149" i="10" s="1"/>
  <c r="AB585" i="10"/>
  <c r="AC585" i="10" s="1"/>
  <c r="AH353" i="10"/>
  <c r="AI353" i="10" s="1"/>
  <c r="AE353" i="10"/>
  <c r="AF353" i="10" s="1"/>
  <c r="J816" i="10"/>
  <c r="Y810" i="10"/>
  <c r="Z810" i="10" s="1"/>
  <c r="AA810" i="10"/>
  <c r="Y717" i="10"/>
  <c r="Z717" i="10" s="1"/>
  <c r="AA717" i="10"/>
  <c r="AB717" i="10" s="1"/>
  <c r="AC717" i="10" s="1"/>
  <c r="Y635" i="10"/>
  <c r="Z635" i="10" s="1"/>
  <c r="AA635" i="10"/>
  <c r="Y568" i="10"/>
  <c r="Z568" i="10" s="1"/>
  <c r="AA568" i="10"/>
  <c r="Y686" i="10"/>
  <c r="Z686" i="10" s="1"/>
  <c r="AA686" i="10"/>
  <c r="J327" i="10"/>
  <c r="K327" i="10"/>
  <c r="AB493" i="10"/>
  <c r="AC493" i="10" s="1"/>
  <c r="J392" i="10"/>
  <c r="AC353" i="10"/>
  <c r="N522" i="10"/>
  <c r="Y716" i="10"/>
  <c r="Z716" i="10" s="1"/>
  <c r="AB421" i="10"/>
  <c r="AC421" i="10" s="1"/>
  <c r="AD421" i="10"/>
  <c r="AH421" i="10" s="1"/>
  <c r="AI421" i="10" s="1"/>
  <c r="AJ421" i="10" s="1"/>
  <c r="AS485" i="10"/>
  <c r="AU485" i="10" s="1"/>
  <c r="AR485" i="10"/>
  <c r="K368" i="10"/>
  <c r="J368" i="10"/>
  <c r="J381" i="10"/>
  <c r="AS520" i="10"/>
  <c r="AT520" i="10" s="1"/>
  <c r="AR520" i="10"/>
  <c r="AS104" i="10"/>
  <c r="AT104" i="10" s="1"/>
  <c r="AR104" i="10"/>
  <c r="I109" i="10"/>
  <c r="J109" i="10" s="1"/>
  <c r="K109" i="10" s="1"/>
  <c r="L109" i="10"/>
  <c r="AQ119" i="10"/>
  <c r="AO119" i="10"/>
  <c r="AS128" i="10"/>
  <c r="AT128" i="10" s="1"/>
  <c r="AR128" i="10"/>
  <c r="O129" i="10"/>
  <c r="M129" i="10"/>
  <c r="N129" i="10" s="1"/>
  <c r="AS130" i="10"/>
  <c r="AU130" i="10" s="1"/>
  <c r="AR130" i="10"/>
  <c r="AD179" i="10"/>
  <c r="AB179" i="10"/>
  <c r="AC179" i="10" s="1"/>
  <c r="AA180" i="10"/>
  <c r="Y180" i="10"/>
  <c r="Z180" i="10" s="1"/>
  <c r="AJ327" i="10"/>
  <c r="AE367" i="10"/>
  <c r="AF367" i="10" s="1"/>
  <c r="AH367" i="10"/>
  <c r="AI367" i="10" s="1"/>
  <c r="AH130" i="10"/>
  <c r="AI130" i="10" s="1"/>
  <c r="AE130" i="10"/>
  <c r="AF130" i="10" s="1"/>
  <c r="J817" i="10"/>
  <c r="AA808" i="10"/>
  <c r="AD808" i="10" s="1"/>
  <c r="Y808" i="10"/>
  <c r="Z808" i="10" s="1"/>
  <c r="AH792" i="10"/>
  <c r="AI792" i="10" s="1"/>
  <c r="AE792" i="10"/>
  <c r="AF792" i="10" s="1"/>
  <c r="AF449" i="10"/>
  <c r="AH449" i="10"/>
  <c r="AI449" i="10" s="1"/>
  <c r="AJ449" i="10" s="1"/>
  <c r="Y422" i="10"/>
  <c r="Z422" i="10" s="1"/>
  <c r="AA422" i="10"/>
  <c r="AD422" i="10" s="1"/>
  <c r="AA392" i="10"/>
  <c r="Z392" i="10"/>
  <c r="AS510" i="10"/>
  <c r="AR510" i="10"/>
  <c r="AS465" i="10"/>
  <c r="AR465" i="10"/>
  <c r="J340" i="10"/>
  <c r="K340" i="10"/>
  <c r="Q231" i="10"/>
  <c r="AS95" i="10"/>
  <c r="AT95" i="10" s="1"/>
  <c r="AR95" i="10"/>
  <c r="AD61" i="10"/>
  <c r="AE61" i="10" s="1"/>
  <c r="AF61" i="10" s="1"/>
  <c r="AB61" i="10"/>
  <c r="AC61" i="10" s="1"/>
  <c r="O118" i="10"/>
  <c r="Q118" i="10" s="1"/>
  <c r="N118" i="10"/>
  <c r="O120" i="10"/>
  <c r="Q120" i="10" s="1"/>
  <c r="N120" i="10"/>
  <c r="AS145" i="10"/>
  <c r="AU145" i="10" s="1"/>
  <c r="AR145" i="10"/>
  <c r="X242" i="10"/>
  <c r="V242" i="10"/>
  <c r="W242" i="10"/>
  <c r="L322" i="10"/>
  <c r="I322" i="10"/>
  <c r="I352" i="10"/>
  <c r="L352" i="10"/>
  <c r="AD469" i="10"/>
  <c r="AB469" i="10"/>
  <c r="AC469" i="10" s="1"/>
  <c r="I524" i="10"/>
  <c r="J524" i="10"/>
  <c r="X641" i="10"/>
  <c r="V641" i="10"/>
  <c r="W641" i="10" s="1"/>
  <c r="X779" i="10"/>
  <c r="V779" i="10"/>
  <c r="W779" i="10" s="1"/>
  <c r="X795" i="10"/>
  <c r="V795" i="10"/>
  <c r="W795" i="10" s="1"/>
  <c r="Q525" i="10"/>
  <c r="Q23" i="10"/>
  <c r="R23" i="10"/>
  <c r="T23" i="10" s="1"/>
  <c r="AR40" i="10"/>
  <c r="AU40" i="10"/>
  <c r="AA53" i="10"/>
  <c r="Y53" i="10"/>
  <c r="Z53" i="10" s="1"/>
  <c r="AR62" i="10"/>
  <c r="AS62" i="10"/>
  <c r="AU62" i="10" s="1"/>
  <c r="I103" i="10"/>
  <c r="L103" i="10"/>
  <c r="O103" i="10" s="1"/>
  <c r="P103" i="10" s="1"/>
  <c r="Q103" i="10" s="1"/>
  <c r="N119" i="10"/>
  <c r="O119" i="10"/>
  <c r="Q119" i="10" s="1"/>
  <c r="AS143" i="10"/>
  <c r="AR143" i="10"/>
  <c r="V172" i="10"/>
  <c r="X172" i="10"/>
  <c r="AA172" i="10" s="1"/>
  <c r="AS181" i="10"/>
  <c r="AR181" i="10"/>
  <c r="AR197" i="10"/>
  <c r="M214" i="10"/>
  <c r="N214" i="10"/>
  <c r="AS231" i="10"/>
  <c r="AR231" i="10"/>
  <c r="X40" i="10"/>
  <c r="AA40" i="10" s="1"/>
  <c r="V40" i="10"/>
  <c r="W40" i="10" s="1"/>
  <c r="I44" i="10"/>
  <c r="J44" i="10"/>
  <c r="K44" i="10" s="1"/>
  <c r="AR76" i="10"/>
  <c r="AD90" i="10"/>
  <c r="AE90" i="10" s="1"/>
  <c r="AF90" i="10" s="1"/>
  <c r="AB90" i="10"/>
  <c r="AC90" i="10" s="1"/>
  <c r="I143" i="10"/>
  <c r="J143" i="10" s="1"/>
  <c r="K143" i="10"/>
  <c r="I145" i="10"/>
  <c r="L145" i="10"/>
  <c r="M155" i="10"/>
  <c r="N155" i="10" s="1"/>
  <c r="O155" i="10"/>
  <c r="P155" i="10" s="1"/>
  <c r="Q155" i="10" s="1"/>
  <c r="I829" i="10"/>
  <c r="L829" i="10"/>
  <c r="AT598" i="10"/>
  <c r="AU598" i="10"/>
  <c r="AF18" i="10"/>
  <c r="J46" i="10"/>
  <c r="K46" i="10" s="1"/>
  <c r="W84" i="10"/>
  <c r="AS374" i="10"/>
  <c r="AR374" i="10"/>
  <c r="AA465" i="10"/>
  <c r="Y465" i="10"/>
  <c r="Z465" i="10" s="1"/>
  <c r="X767" i="10"/>
  <c r="V767" i="10"/>
  <c r="W767" i="10" s="1"/>
  <c r="L769" i="10"/>
  <c r="I769" i="10"/>
  <c r="L795" i="10"/>
  <c r="I795" i="10"/>
  <c r="AT589" i="10"/>
  <c r="AU589" i="10"/>
  <c r="AT622" i="10"/>
  <c r="AU622" i="10"/>
  <c r="AR44" i="10"/>
  <c r="AT44" i="10"/>
  <c r="AO158" i="10"/>
  <c r="X269" i="10"/>
  <c r="Z269" i="10" s="1"/>
  <c r="W269" i="10"/>
  <c r="L372" i="10"/>
  <c r="I372" i="10"/>
  <c r="I373" i="10"/>
  <c r="L373" i="10"/>
  <c r="I375" i="10"/>
  <c r="L375" i="10"/>
  <c r="V565" i="10"/>
  <c r="W565" i="10" s="1"/>
  <c r="AS680" i="10"/>
  <c r="AR680" i="10"/>
  <c r="X709" i="10"/>
  <c r="V709" i="10"/>
  <c r="W709" i="10" s="1"/>
  <c r="AT612" i="10"/>
  <c r="AU612" i="10"/>
  <c r="V214" i="10"/>
  <c r="X300" i="10"/>
  <c r="Y300" i="10" s="1"/>
  <c r="X389" i="10"/>
  <c r="X417" i="10"/>
  <c r="X418" i="10"/>
  <c r="AO500" i="10"/>
  <c r="AR637" i="10"/>
  <c r="AR686" i="10"/>
  <c r="AR687" i="10"/>
  <c r="AR689" i="10"/>
  <c r="AQ703" i="10"/>
  <c r="AR703" i="10" s="1"/>
  <c r="W754" i="10"/>
  <c r="L775" i="10"/>
  <c r="M775" i="10" s="1"/>
  <c r="N775" i="10" s="1"/>
  <c r="X829" i="10"/>
  <c r="AU604" i="10"/>
  <c r="AO198" i="10"/>
  <c r="Q205" i="10"/>
  <c r="AR208" i="10"/>
  <c r="AO291" i="10"/>
  <c r="I783" i="10"/>
  <c r="AU590" i="10"/>
  <c r="AU610" i="10"/>
  <c r="AU630" i="10"/>
  <c r="X274" i="10"/>
  <c r="AO312" i="10"/>
  <c r="AO330" i="10"/>
  <c r="AO338" i="10"/>
  <c r="X388" i="10"/>
  <c r="V462" i="10"/>
  <c r="X520" i="10"/>
  <c r="X522" i="10"/>
  <c r="W685" i="10"/>
  <c r="AO686" i="10"/>
  <c r="AO719" i="10"/>
  <c r="AO732" i="10"/>
  <c r="AD734" i="10"/>
  <c r="P361" i="10"/>
  <c r="Q361" i="10" s="1"/>
  <c r="AI368" i="10"/>
  <c r="AJ368" i="10" s="1"/>
  <c r="AE490" i="10"/>
  <c r="AF490" i="10" s="1"/>
  <c r="AH490" i="10"/>
  <c r="O314" i="10"/>
  <c r="P314" i="10" s="1"/>
  <c r="Q314" i="10" s="1"/>
  <c r="M314" i="10"/>
  <c r="N314" i="10" s="1"/>
  <c r="AD281" i="10"/>
  <c r="AB281" i="10"/>
  <c r="AC281" i="10" s="1"/>
  <c r="AB651" i="9"/>
  <c r="AC651" i="9" s="1"/>
  <c r="AD651" i="9"/>
  <c r="AC423" i="9"/>
  <c r="P395" i="10"/>
  <c r="Q395" i="10" s="1"/>
  <c r="M245" i="10"/>
  <c r="N245" i="10" s="1"/>
  <c r="P365" i="10"/>
  <c r="Q365" i="10" s="1"/>
  <c r="AJ726" i="10"/>
  <c r="AI726" i="10"/>
  <c r="AG287" i="10"/>
  <c r="AE287" i="10"/>
  <c r="AF287" i="10" s="1"/>
  <c r="AH287" i="10"/>
  <c r="AI287" i="10" s="1"/>
  <c r="AJ287" i="10" s="1"/>
  <c r="AB498" i="9"/>
  <c r="AC498" i="9" s="1"/>
  <c r="AD498" i="9"/>
  <c r="AE460" i="9"/>
  <c r="AF460" i="9"/>
  <c r="F359" i="3"/>
  <c r="G359" i="3"/>
  <c r="H359" i="3" s="1"/>
  <c r="F330" i="3"/>
  <c r="G330" i="3" s="1"/>
  <c r="H330" i="3" s="1"/>
  <c r="F290" i="3"/>
  <c r="G290" i="3" s="1"/>
  <c r="H290" i="3" s="1"/>
  <c r="G277" i="3"/>
  <c r="H277" i="3" s="1"/>
  <c r="F277" i="3"/>
  <c r="F1103" i="4"/>
  <c r="G1103" i="4" s="1"/>
  <c r="H1103" i="4" s="1"/>
  <c r="F389" i="4"/>
  <c r="G389" i="4"/>
  <c r="H389" i="4" s="1"/>
  <c r="F355" i="4"/>
  <c r="G355" i="4" s="1"/>
  <c r="H355" i="4" s="1"/>
  <c r="AE511" i="10"/>
  <c r="AF511" i="10" s="1"/>
  <c r="AH511" i="10"/>
  <c r="AI511" i="10" s="1"/>
  <c r="AA495" i="10"/>
  <c r="Y495" i="10"/>
  <c r="Z495" i="10" s="1"/>
  <c r="J384" i="10"/>
  <c r="AD498" i="10"/>
  <c r="AE381" i="10"/>
  <c r="AF381" i="10" s="1"/>
  <c r="AH381" i="10"/>
  <c r="AF273" i="10"/>
  <c r="AS788" i="10"/>
  <c r="AT788" i="10" s="1"/>
  <c r="AR788" i="10"/>
  <c r="P649" i="10"/>
  <c r="Q649" i="10" s="1"/>
  <c r="J759" i="10"/>
  <c r="K759" i="10"/>
  <c r="AH583" i="10"/>
  <c r="AE583" i="10"/>
  <c r="AF583" i="10" s="1"/>
  <c r="Y651" i="10"/>
  <c r="Z651" i="10" s="1"/>
  <c r="AA651" i="10"/>
  <c r="Y540" i="10"/>
  <c r="Z540" i="10" s="1"/>
  <c r="AF753" i="9"/>
  <c r="AH753" i="9"/>
  <c r="AJ753" i="9" s="1"/>
  <c r="AA210" i="9"/>
  <c r="Y210" i="9"/>
  <c r="Z210" i="9" s="1"/>
  <c r="AA199" i="9"/>
  <c r="Y199" i="9"/>
  <c r="Z199" i="9"/>
  <c r="H674" i="1"/>
  <c r="I674" i="1" s="1"/>
  <c r="J674" i="1" s="1"/>
  <c r="AC772" i="10"/>
  <c r="AA501" i="10"/>
  <c r="Y501" i="10"/>
  <c r="Z501" i="10" s="1"/>
  <c r="AE323" i="10"/>
  <c r="AF323" i="10" s="1"/>
  <c r="AH323" i="10"/>
  <c r="AI323" i="10" s="1"/>
  <c r="AJ323" i="10" s="1"/>
  <c r="AB196" i="10"/>
  <c r="AC196" i="10" s="1"/>
  <c r="AD196" i="10"/>
  <c r="AE196" i="10" s="1"/>
  <c r="AC770" i="9"/>
  <c r="AB770" i="9"/>
  <c r="AD770" i="9"/>
  <c r="AD636" i="9"/>
  <c r="AB636" i="9"/>
  <c r="AC636" i="9" s="1"/>
  <c r="AF750" i="10"/>
  <c r="AH750" i="10"/>
  <c r="AJ750" i="10" s="1"/>
  <c r="AD424" i="10"/>
  <c r="AB424" i="10"/>
  <c r="AC424" i="10" s="1"/>
  <c r="AI730" i="9"/>
  <c r="AJ730" i="9"/>
  <c r="AB291" i="10"/>
  <c r="AC291" i="10" s="1"/>
  <c r="AD361" i="10"/>
  <c r="AB361" i="10"/>
  <c r="AC361" i="10" s="1"/>
  <c r="AD314" i="10"/>
  <c r="AB314" i="10"/>
  <c r="AC314" i="10" s="1"/>
  <c r="M794" i="9"/>
  <c r="N794" i="9" s="1"/>
  <c r="O794" i="9"/>
  <c r="P794" i="9" s="1"/>
  <c r="Q794" i="9" s="1"/>
  <c r="X485" i="10"/>
  <c r="V485" i="10"/>
  <c r="W485" i="10" s="1"/>
  <c r="Y553" i="10"/>
  <c r="Z553" i="10" s="1"/>
  <c r="AA553" i="10"/>
  <c r="O434" i="10"/>
  <c r="M434" i="10"/>
  <c r="N434" i="10" s="1"/>
  <c r="AB395" i="10"/>
  <c r="AC395" i="10" s="1"/>
  <c r="AD395" i="10"/>
  <c r="Y196" i="10"/>
  <c r="Z196" i="10" s="1"/>
  <c r="P169" i="10"/>
  <c r="Q169" i="10" s="1"/>
  <c r="AD756" i="10"/>
  <c r="AF756" i="10" s="1"/>
  <c r="AC756" i="10"/>
  <c r="Q653" i="10"/>
  <c r="J362" i="10"/>
  <c r="K362" i="10"/>
  <c r="Y175" i="10"/>
  <c r="Z175" i="10" s="1"/>
  <c r="AA175" i="10"/>
  <c r="AD74" i="10"/>
  <c r="AE74" i="10" s="1"/>
  <c r="AF74" i="10" s="1"/>
  <c r="AH106" i="9"/>
  <c r="AI106" i="9" s="1"/>
  <c r="AJ106" i="9" s="1"/>
  <c r="AE106" i="9"/>
  <c r="AF106" i="9" s="1"/>
  <c r="P523" i="9"/>
  <c r="Q523" i="9" s="1"/>
  <c r="J422" i="9"/>
  <c r="O122" i="10"/>
  <c r="Q122" i="10" s="1"/>
  <c r="N122" i="10"/>
  <c r="AD488" i="10"/>
  <c r="AH488" i="10" s="1"/>
  <c r="AC488" i="10"/>
  <c r="AE718" i="9"/>
  <c r="AH718" i="9"/>
  <c r="AE225" i="10"/>
  <c r="AF225" i="10" s="1"/>
  <c r="AH225" i="10"/>
  <c r="AS716" i="10"/>
  <c r="AU716" i="10" s="1"/>
  <c r="AR716" i="10"/>
  <c r="AD394" i="10"/>
  <c r="AB394" i="10"/>
  <c r="AC394" i="10" s="1"/>
  <c r="AE291" i="10"/>
  <c r="AF291" i="10" s="1"/>
  <c r="AI425" i="9"/>
  <c r="AJ425" i="9" s="1"/>
  <c r="O759" i="10"/>
  <c r="M759" i="10"/>
  <c r="N759" i="10" s="1"/>
  <c r="AB801" i="9"/>
  <c r="AC801" i="9" s="1"/>
  <c r="AD801" i="9"/>
  <c r="AF452" i="10"/>
  <c r="AD703" i="10"/>
  <c r="AE703" i="10" s="1"/>
  <c r="AF703" i="10" s="1"/>
  <c r="AB703" i="10"/>
  <c r="AC703" i="10" s="1"/>
  <c r="M361" i="10"/>
  <c r="N361" i="10" s="1"/>
  <c r="AB583" i="10"/>
  <c r="AC583" i="10" s="1"/>
  <c r="P250" i="10"/>
  <c r="Q250" i="10" s="1"/>
  <c r="AB785" i="10"/>
  <c r="AC785" i="10" s="1"/>
  <c r="AD785" i="10"/>
  <c r="AR714" i="10"/>
  <c r="AA225" i="9"/>
  <c r="Y225" i="9"/>
  <c r="Z225" i="9"/>
  <c r="AE318" i="10"/>
  <c r="AF318" i="10" s="1"/>
  <c r="Y816" i="10"/>
  <c r="Z816" i="10" s="1"/>
  <c r="AA816" i="10"/>
  <c r="AA288" i="10"/>
  <c r="Y288" i="10"/>
  <c r="Z288" i="10" s="1"/>
  <c r="K359" i="10"/>
  <c r="J359" i="10"/>
  <c r="Y811" i="10"/>
  <c r="Z811" i="10" s="1"/>
  <c r="AA811" i="10"/>
  <c r="AJ739" i="10"/>
  <c r="O701" i="10"/>
  <c r="M701" i="10"/>
  <c r="N701" i="10" s="1"/>
  <c r="AS405" i="10"/>
  <c r="AT405" i="10" s="1"/>
  <c r="AR405" i="10"/>
  <c r="AH300" i="9"/>
  <c r="AE300" i="9"/>
  <c r="AF300" i="9" s="1"/>
  <c r="Y821" i="9"/>
  <c r="Z821" i="9"/>
  <c r="Y652" i="10"/>
  <c r="Z652" i="10" s="1"/>
  <c r="AA652" i="10"/>
  <c r="AB292" i="10"/>
  <c r="AC292" i="10" s="1"/>
  <c r="AD292" i="10"/>
  <c r="AA540" i="10"/>
  <c r="AS365" i="10"/>
  <c r="AT365" i="10" s="1"/>
  <c r="AR365" i="10"/>
  <c r="M552" i="10"/>
  <c r="N552" i="10" s="1"/>
  <c r="AD363" i="10"/>
  <c r="P810" i="10"/>
  <c r="Q810" i="10" s="1"/>
  <c r="J429" i="9"/>
  <c r="AD250" i="10"/>
  <c r="AH250" i="10" s="1"/>
  <c r="AB250" i="10"/>
  <c r="AC250" i="10" s="1"/>
  <c r="AH827" i="10"/>
  <c r="AI827" i="10" s="1"/>
  <c r="AJ827" i="10" s="1"/>
  <c r="AE827" i="10"/>
  <c r="AF827" i="10" s="1"/>
  <c r="O515" i="10"/>
  <c r="M515" i="10"/>
  <c r="N515" i="10" s="1"/>
  <c r="AH460" i="9"/>
  <c r="AI460" i="9" s="1"/>
  <c r="AJ460" i="9" s="1"/>
  <c r="Q584" i="9"/>
  <c r="AD147" i="9"/>
  <c r="AB147" i="9"/>
  <c r="AC147" i="9" s="1"/>
  <c r="AB65" i="9"/>
  <c r="AC65" i="9" s="1"/>
  <c r="H378" i="1"/>
  <c r="I378" i="1"/>
  <c r="J378" i="1" s="1"/>
  <c r="M804" i="10"/>
  <c r="N804" i="10" s="1"/>
  <c r="O804" i="10"/>
  <c r="AH458" i="10"/>
  <c r="Y653" i="10"/>
  <c r="Z653" i="10" s="1"/>
  <c r="AH135" i="10"/>
  <c r="AE135" i="10"/>
  <c r="AF135" i="10" s="1"/>
  <c r="P522" i="10"/>
  <c r="Q522" i="10" s="1"/>
  <c r="AD772" i="10"/>
  <c r="Q805" i="10"/>
  <c r="Y809" i="10"/>
  <c r="Z809" i="10" s="1"/>
  <c r="N810" i="10"/>
  <c r="AS799" i="10"/>
  <c r="AR799" i="10"/>
  <c r="P818" i="10"/>
  <c r="Q818" i="10" s="1"/>
  <c r="AI732" i="10"/>
  <c r="AJ732" i="10"/>
  <c r="M703" i="10"/>
  <c r="N703" i="10" s="1"/>
  <c r="O703" i="10"/>
  <c r="P703" i="10" s="1"/>
  <c r="Q703" i="10" s="1"/>
  <c r="J452" i="10"/>
  <c r="AA365" i="10"/>
  <c r="Y365" i="10"/>
  <c r="Z365" i="10" s="1"/>
  <c r="AD473" i="10"/>
  <c r="AB473" i="10"/>
  <c r="AC473" i="10" s="1"/>
  <c r="AA304" i="10"/>
  <c r="Y304" i="10"/>
  <c r="Z304" i="10" s="1"/>
  <c r="M514" i="10"/>
  <c r="N514" i="10" s="1"/>
  <c r="O514" i="10"/>
  <c r="AC272" i="9"/>
  <c r="AB497" i="9"/>
  <c r="AD497" i="9"/>
  <c r="O770" i="9"/>
  <c r="M770" i="9"/>
  <c r="N770" i="9" s="1"/>
  <c r="K323" i="9"/>
  <c r="J323" i="9"/>
  <c r="AH273" i="9"/>
  <c r="AJ273" i="9" s="1"/>
  <c r="AF273" i="9"/>
  <c r="AS236" i="9"/>
  <c r="AR236" i="9"/>
  <c r="AB167" i="9"/>
  <c r="AC167" i="9" s="1"/>
  <c r="AD167" i="9"/>
  <c r="I751" i="1"/>
  <c r="J751" i="1" s="1"/>
  <c r="H880" i="1"/>
  <c r="I880" i="1" s="1"/>
  <c r="J880" i="1" s="1"/>
  <c r="AA124" i="9"/>
  <c r="Z124" i="9"/>
  <c r="M712" i="9"/>
  <c r="N712" i="9"/>
  <c r="AS819" i="9"/>
  <c r="AQ819" i="9"/>
  <c r="AR819" i="9" s="1"/>
  <c r="AQ166" i="10"/>
  <c r="AO166" i="10"/>
  <c r="Y238" i="10"/>
  <c r="AA238" i="10"/>
  <c r="Z238" i="10"/>
  <c r="AT323" i="10"/>
  <c r="AR323" i="10"/>
  <c r="AB225" i="10"/>
  <c r="AC225" i="10" s="1"/>
  <c r="AB368" i="10"/>
  <c r="AC368" i="10" s="1"/>
  <c r="AF755" i="10"/>
  <c r="O570" i="10"/>
  <c r="P570" i="10" s="1"/>
  <c r="Q570" i="10" s="1"/>
  <c r="N649" i="10"/>
  <c r="AJ230" i="10"/>
  <c r="AA802" i="10"/>
  <c r="AJ716" i="9"/>
  <c r="AD170" i="9"/>
  <c r="AB717" i="9"/>
  <c r="AC717" i="9" s="1"/>
  <c r="AD717" i="9"/>
  <c r="AC828" i="9"/>
  <c r="AD828" i="9"/>
  <c r="AF217" i="9"/>
  <c r="AE217" i="9"/>
  <c r="AA778" i="9"/>
  <c r="Z778" i="9"/>
  <c r="O319" i="9"/>
  <c r="I199" i="9"/>
  <c r="J199" i="9" s="1"/>
  <c r="K199" i="9" s="1"/>
  <c r="H896" i="1"/>
  <c r="I896" i="1" s="1"/>
  <c r="J896" i="1" s="1"/>
  <c r="F708" i="3"/>
  <c r="G708" i="3"/>
  <c r="H708" i="3" s="1"/>
  <c r="F1074" i="4"/>
  <c r="G1074" i="4" s="1"/>
  <c r="H1074" i="4" s="1"/>
  <c r="F941" i="4"/>
  <c r="G941" i="4" s="1"/>
  <c r="H941" i="4" s="1"/>
  <c r="Y326" i="9"/>
  <c r="Z326" i="9" s="1"/>
  <c r="AA326" i="9"/>
  <c r="V654" i="9"/>
  <c r="W654" i="9"/>
  <c r="P394" i="10"/>
  <c r="Q394" i="10" s="1"/>
  <c r="Q295" i="10"/>
  <c r="M370" i="10"/>
  <c r="N370" i="10" s="1"/>
  <c r="Z657" i="10"/>
  <c r="Z802" i="10"/>
  <c r="Y655" i="10"/>
  <c r="Z655" i="10" s="1"/>
  <c r="AA655" i="10"/>
  <c r="AB359" i="10"/>
  <c r="AC359" i="10" s="1"/>
  <c r="AR300" i="10"/>
  <c r="Y225" i="10"/>
  <c r="Z225" i="10" s="1"/>
  <c r="Z100" i="10"/>
  <c r="AA100" i="10"/>
  <c r="AH715" i="9"/>
  <c r="AI715" i="9" s="1"/>
  <c r="AJ715" i="9" s="1"/>
  <c r="AH217" i="9"/>
  <c r="AI217" i="9" s="1"/>
  <c r="Q354" i="9"/>
  <c r="P354" i="9"/>
  <c r="AI462" i="9"/>
  <c r="AJ462" i="9" s="1"/>
  <c r="AJ735" i="9"/>
  <c r="AI735" i="9"/>
  <c r="P371" i="9"/>
  <c r="Q371" i="9" s="1"/>
  <c r="G732" i="3"/>
  <c r="H732" i="3" s="1"/>
  <c r="I178" i="1"/>
  <c r="J178" i="1" s="1"/>
  <c r="G892" i="3"/>
  <c r="H892" i="3" s="1"/>
  <c r="F161" i="3"/>
  <c r="G161" i="3"/>
  <c r="H161" i="3" s="1"/>
  <c r="L12" i="3"/>
  <c r="E12" i="3"/>
  <c r="G12" i="3" s="1"/>
  <c r="F267" i="4"/>
  <c r="G267" i="4" s="1"/>
  <c r="H267" i="4" s="1"/>
  <c r="W275" i="9"/>
  <c r="X275" i="9"/>
  <c r="AA315" i="9"/>
  <c r="Y315" i="9"/>
  <c r="Z315" i="9" s="1"/>
  <c r="AQ320" i="9"/>
  <c r="AR320" i="9" s="1"/>
  <c r="AO320" i="9"/>
  <c r="N560" i="9"/>
  <c r="O560" i="9"/>
  <c r="Q560" i="9" s="1"/>
  <c r="AH272" i="9"/>
  <c r="AJ272" i="9" s="1"/>
  <c r="AF272" i="9"/>
  <c r="F178" i="3"/>
  <c r="G178" i="3" s="1"/>
  <c r="H178" i="3" s="1"/>
  <c r="X121" i="9"/>
  <c r="W121" i="9"/>
  <c r="AR157" i="9"/>
  <c r="AS157" i="9"/>
  <c r="X261" i="9"/>
  <c r="AA261" i="9" s="1"/>
  <c r="V261" i="9"/>
  <c r="W261" i="9" s="1"/>
  <c r="AA314" i="9"/>
  <c r="Y314" i="9"/>
  <c r="Z314" i="9" s="1"/>
  <c r="AS108" i="10"/>
  <c r="AT108" i="10" s="1"/>
  <c r="AR108" i="10"/>
  <c r="AD466" i="10"/>
  <c r="AB466" i="10"/>
  <c r="AC466" i="10" s="1"/>
  <c r="N458" i="10"/>
  <c r="AB190" i="10"/>
  <c r="AC190" i="10" s="1"/>
  <c r="AD190" i="10"/>
  <c r="J382" i="10"/>
  <c r="AI649" i="9"/>
  <c r="AJ649" i="9"/>
  <c r="H191" i="1"/>
  <c r="I191" i="1" s="1"/>
  <c r="J191" i="1" s="1"/>
  <c r="I177" i="9"/>
  <c r="K177" i="9" s="1"/>
  <c r="L177" i="9"/>
  <c r="AS105" i="10"/>
  <c r="AT105" i="10" s="1"/>
  <c r="AR105" i="10"/>
  <c r="AB245" i="10"/>
  <c r="AC245" i="10" s="1"/>
  <c r="AD245" i="10"/>
  <c r="W272" i="10"/>
  <c r="X272" i="10"/>
  <c r="AQ434" i="10"/>
  <c r="AS434" i="10" s="1"/>
  <c r="AO434" i="10"/>
  <c r="AH786" i="10"/>
  <c r="AE786" i="10"/>
  <c r="AF786" i="10" s="1"/>
  <c r="Z370" i="10"/>
  <c r="AJ503" i="9"/>
  <c r="AD585" i="9"/>
  <c r="AB585" i="9"/>
  <c r="AC585" i="9" s="1"/>
  <c r="K362" i="9"/>
  <c r="Y366" i="9"/>
  <c r="AA366" i="9"/>
  <c r="AB366" i="9" s="1"/>
  <c r="AC366" i="9" s="1"/>
  <c r="Z366" i="9"/>
  <c r="O289" i="9"/>
  <c r="M289" i="9"/>
  <c r="N289" i="9" s="1"/>
  <c r="Y295" i="9"/>
  <c r="Z295" i="9" s="1"/>
  <c r="AA295" i="9"/>
  <c r="AE716" i="10"/>
  <c r="AF716" i="10" s="1"/>
  <c r="AD382" i="10"/>
  <c r="AB382" i="10"/>
  <c r="AC382" i="10" s="1"/>
  <c r="V368" i="10"/>
  <c r="W368" i="10" s="1"/>
  <c r="V709" i="9"/>
  <c r="W709" i="9" s="1"/>
  <c r="P224" i="9"/>
  <c r="Q224" i="9" s="1"/>
  <c r="I343" i="1"/>
  <c r="J343" i="1" s="1"/>
  <c r="F825" i="3"/>
  <c r="G825" i="3" s="1"/>
  <c r="H825" i="3" s="1"/>
  <c r="G207" i="4"/>
  <c r="H207" i="4" s="1"/>
  <c r="F207" i="4"/>
  <c r="AH16" i="9"/>
  <c r="AJ16" i="9" s="1"/>
  <c r="AL16" i="9" s="1"/>
  <c r="AF16" i="9"/>
  <c r="AA175" i="9"/>
  <c r="Y175" i="9"/>
  <c r="Z175" i="9" s="1"/>
  <c r="AQ199" i="9"/>
  <c r="AS199" i="9" s="1"/>
  <c r="AO199" i="9"/>
  <c r="AQ295" i="9"/>
  <c r="AO295" i="9"/>
  <c r="X521" i="9"/>
  <c r="V521" i="9"/>
  <c r="W521" i="9" s="1"/>
  <c r="AH716" i="10"/>
  <c r="AI716" i="10" s="1"/>
  <c r="AB716" i="10"/>
  <c r="AC716" i="10" s="1"/>
  <c r="P392" i="10"/>
  <c r="Q392" i="10" s="1"/>
  <c r="P687" i="10"/>
  <c r="Q687" i="10" s="1"/>
  <c r="AE732" i="10"/>
  <c r="AF732" i="10" s="1"/>
  <c r="O172" i="10"/>
  <c r="M452" i="10"/>
  <c r="N452" i="10" s="1"/>
  <c r="AD523" i="10"/>
  <c r="N756" i="10"/>
  <c r="AB360" i="10"/>
  <c r="AC360" i="10" s="1"/>
  <c r="AD360" i="10"/>
  <c r="AA370" i="10"/>
  <c r="AD370" i="10" s="1"/>
  <c r="AB680" i="10"/>
  <c r="AC680" i="10" s="1"/>
  <c r="AD680" i="10"/>
  <c r="AE680" i="10" s="1"/>
  <c r="AF680" i="10" s="1"/>
  <c r="AJ792" i="10"/>
  <c r="AR736" i="10"/>
  <c r="M524" i="10"/>
  <c r="N524" i="10" s="1"/>
  <c r="O524" i="10"/>
  <c r="AS436" i="10"/>
  <c r="AT436" i="10" s="1"/>
  <c r="AR436" i="10"/>
  <c r="J338" i="10"/>
  <c r="K338" i="10"/>
  <c r="AF295" i="10"/>
  <c r="AD795" i="9"/>
  <c r="AB425" i="9"/>
  <c r="AC425" i="9" s="1"/>
  <c r="AB814" i="9"/>
  <c r="AC814" i="9" s="1"/>
  <c r="AJ657" i="9"/>
  <c r="Q239" i="9"/>
  <c r="P239" i="9"/>
  <c r="Q301" i="9"/>
  <c r="AI419" i="9"/>
  <c r="AJ419" i="9"/>
  <c r="Y429" i="9"/>
  <c r="Z429" i="9"/>
  <c r="AA429" i="9"/>
  <c r="F1040" i="4"/>
  <c r="G1040" i="4" s="1"/>
  <c r="H1040" i="4" s="1"/>
  <c r="F185" i="4"/>
  <c r="G185" i="4" s="1"/>
  <c r="H185" i="4" s="1"/>
  <c r="G165" i="4"/>
  <c r="H165" i="4" s="1"/>
  <c r="F165" i="4"/>
  <c r="X129" i="9"/>
  <c r="V129" i="9"/>
  <c r="W129" i="9"/>
  <c r="AD166" i="9"/>
  <c r="AC166" i="9"/>
  <c r="O170" i="9"/>
  <c r="P170" i="9" s="1"/>
  <c r="Q170" i="9" s="1"/>
  <c r="M170" i="9"/>
  <c r="N170" i="9" s="1"/>
  <c r="X171" i="9"/>
  <c r="W171" i="9"/>
  <c r="V171" i="9"/>
  <c r="AO173" i="9"/>
  <c r="AQ173" i="9"/>
  <c r="V177" i="9"/>
  <c r="W177" i="9" s="1"/>
  <c r="X177" i="9"/>
  <c r="X192" i="9"/>
  <c r="W192" i="9"/>
  <c r="AB500" i="10"/>
  <c r="AC500" i="10" s="1"/>
  <c r="AD500" i="10"/>
  <c r="AH500" i="10" s="1"/>
  <c r="AD525" i="9"/>
  <c r="AB525" i="9"/>
  <c r="AF204" i="9"/>
  <c r="AE204" i="9"/>
  <c r="F683" i="3"/>
  <c r="G683" i="3"/>
  <c r="H683" i="3" s="1"/>
  <c r="AB318" i="10"/>
  <c r="AC318" i="10" s="1"/>
  <c r="O452" i="10"/>
  <c r="AA809" i="10"/>
  <c r="Y381" i="10"/>
  <c r="Z381" i="10" s="1"/>
  <c r="Y805" i="10"/>
  <c r="Z805" i="10" s="1"/>
  <c r="AA794" i="10"/>
  <c r="J711" i="10"/>
  <c r="M659" i="10"/>
  <c r="N659" i="10" s="1"/>
  <c r="O659" i="10"/>
  <c r="O523" i="10"/>
  <c r="P418" i="10"/>
  <c r="Q418" i="10" s="1"/>
  <c r="AS165" i="10"/>
  <c r="AT165" i="10" s="1"/>
  <c r="AR165" i="10"/>
  <c r="AD323" i="9"/>
  <c r="M221" i="9"/>
  <c r="N221" i="9" s="1"/>
  <c r="AE716" i="9"/>
  <c r="AF716" i="9" s="1"/>
  <c r="Z681" i="9"/>
  <c r="J372" i="9"/>
  <c r="AD797" i="9"/>
  <c r="AH797" i="9" s="1"/>
  <c r="AC797" i="9"/>
  <c r="O792" i="9"/>
  <c r="P792" i="9" s="1"/>
  <c r="Q792" i="9" s="1"/>
  <c r="M792" i="9"/>
  <c r="N792" i="9" s="1"/>
  <c r="AA777" i="9"/>
  <c r="Y777" i="9"/>
  <c r="Z777" i="9" s="1"/>
  <c r="AE351" i="9"/>
  <c r="AF351" i="9"/>
  <c r="I788" i="1"/>
  <c r="H788" i="1"/>
  <c r="O463" i="9"/>
  <c r="P463" i="9" s="1"/>
  <c r="Q463" i="9" s="1"/>
  <c r="M463" i="9"/>
  <c r="F350" i="3"/>
  <c r="G350" i="3" s="1"/>
  <c r="H350" i="3" s="1"/>
  <c r="F204" i="3"/>
  <c r="G204" i="3" s="1"/>
  <c r="H204" i="3" s="1"/>
  <c r="G189" i="3"/>
  <c r="H189" i="3" s="1"/>
  <c r="F189" i="3"/>
  <c r="O199" i="9"/>
  <c r="P199" i="9" s="1"/>
  <c r="Q199" i="9" s="1"/>
  <c r="M199" i="9"/>
  <c r="N199" i="9" s="1"/>
  <c r="AA306" i="9"/>
  <c r="Z306" i="9"/>
  <c r="Y306" i="9"/>
  <c r="L386" i="9"/>
  <c r="J386" i="9"/>
  <c r="I386" i="9"/>
  <c r="AA342" i="10"/>
  <c r="Y342" i="10"/>
  <c r="Z342" i="10" s="1"/>
  <c r="L378" i="10"/>
  <c r="I378" i="10"/>
  <c r="J378" i="10" s="1"/>
  <c r="V471" i="10"/>
  <c r="W471" i="10" s="1"/>
  <c r="X471" i="10"/>
  <c r="AA471" i="10" s="1"/>
  <c r="AH682" i="10"/>
  <c r="AE682" i="10"/>
  <c r="AF682" i="10" s="1"/>
  <c r="AB492" i="10"/>
  <c r="AC492" i="10" s="1"/>
  <c r="AD492" i="10"/>
  <c r="N172" i="10"/>
  <c r="AB784" i="9"/>
  <c r="AC784" i="9" s="1"/>
  <c r="AD784" i="9"/>
  <c r="AE784" i="9" s="1"/>
  <c r="O391" i="9"/>
  <c r="M391" i="9"/>
  <c r="N391" i="9" s="1"/>
  <c r="AD423" i="9"/>
  <c r="AB423" i="9"/>
  <c r="H200" i="1"/>
  <c r="I200" i="1"/>
  <c r="J200" i="1" s="1"/>
  <c r="H108" i="1"/>
  <c r="I108" i="1" s="1"/>
  <c r="J108" i="1" s="1"/>
  <c r="F918" i="3"/>
  <c r="G918" i="3"/>
  <c r="H918" i="3" s="1"/>
  <c r="F906" i="3"/>
  <c r="G906" i="3" s="1"/>
  <c r="H906" i="3" s="1"/>
  <c r="X363" i="9"/>
  <c r="V363" i="9"/>
  <c r="W363" i="9" s="1"/>
  <c r="X760" i="9"/>
  <c r="V760" i="9"/>
  <c r="W760" i="9"/>
  <c r="AS524" i="10"/>
  <c r="AU524" i="10" s="1"/>
  <c r="AR524" i="10"/>
  <c r="AS792" i="10"/>
  <c r="AT792" i="10" s="1"/>
  <c r="AR792" i="10"/>
  <c r="V803" i="10"/>
  <c r="W803" i="10" s="1"/>
  <c r="X803" i="10"/>
  <c r="K361" i="10"/>
  <c r="N680" i="10"/>
  <c r="O680" i="10"/>
  <c r="P680" i="10" s="1"/>
  <c r="Q680" i="10" s="1"/>
  <c r="AA518" i="10"/>
  <c r="Y518" i="10"/>
  <c r="Z518" i="10" s="1"/>
  <c r="J435" i="10"/>
  <c r="AC709" i="9"/>
  <c r="AB709" i="9"/>
  <c r="AH805" i="9"/>
  <c r="AI805" i="9" s="1"/>
  <c r="AE805" i="9"/>
  <c r="H330" i="1"/>
  <c r="I330" i="1"/>
  <c r="J330" i="1" s="1"/>
  <c r="F935" i="3"/>
  <c r="G935" i="3"/>
  <c r="H935" i="3" s="1"/>
  <c r="F923" i="3"/>
  <c r="G923" i="3" s="1"/>
  <c r="H923" i="3" s="1"/>
  <c r="F964" i="4"/>
  <c r="G964" i="4"/>
  <c r="H964" i="4" s="1"/>
  <c r="F885" i="4"/>
  <c r="G885" i="4" s="1"/>
  <c r="H885" i="4" s="1"/>
  <c r="G862" i="4"/>
  <c r="H862" i="4" s="1"/>
  <c r="F862" i="4"/>
  <c r="I110" i="9"/>
  <c r="J110" i="9" s="1"/>
  <c r="K110" i="9" s="1"/>
  <c r="L110" i="9"/>
  <c r="AH751" i="10"/>
  <c r="AJ751" i="10" s="1"/>
  <c r="AD584" i="10"/>
  <c r="AC584" i="10"/>
  <c r="AC523" i="10"/>
  <c r="I804" i="10"/>
  <c r="J804" i="10" s="1"/>
  <c r="AS523" i="10"/>
  <c r="AR523" i="10"/>
  <c r="Z340" i="10"/>
  <c r="AD54" i="9"/>
  <c r="AB54" i="9"/>
  <c r="AC54" i="9" s="1"/>
  <c r="AI197" i="9"/>
  <c r="AJ197" i="9" s="1"/>
  <c r="AJ351" i="9"/>
  <c r="AD710" i="9"/>
  <c r="AH710" i="9" s="1"/>
  <c r="AI710" i="9" s="1"/>
  <c r="Q221" i="9"/>
  <c r="I159" i="9"/>
  <c r="J159" i="9" s="1"/>
  <c r="H361" i="1"/>
  <c r="I361" i="1" s="1"/>
  <c r="H355" i="1"/>
  <c r="I355" i="1" s="1"/>
  <c r="J355" i="1" s="1"/>
  <c r="F375" i="3"/>
  <c r="G375" i="3" s="1"/>
  <c r="H375" i="3" s="1"/>
  <c r="AA84" i="9"/>
  <c r="AB84" i="9" s="1"/>
  <c r="AC84" i="9" s="1"/>
  <c r="Y84" i="9"/>
  <c r="Z84" i="9"/>
  <c r="AH364" i="10"/>
  <c r="AI364" i="10" s="1"/>
  <c r="AJ364" i="10" s="1"/>
  <c r="AH452" i="10"/>
  <c r="AE308" i="10"/>
  <c r="AF308" i="10" s="1"/>
  <c r="AE702" i="10"/>
  <c r="AF702" i="10" s="1"/>
  <c r="AH537" i="10"/>
  <c r="AI537" i="10" s="1"/>
  <c r="AE537" i="10"/>
  <c r="AF537" i="10" s="1"/>
  <c r="AJ322" i="10"/>
  <c r="AE293" i="10"/>
  <c r="AF293" i="10" s="1"/>
  <c r="AB384" i="10"/>
  <c r="AC384" i="10" s="1"/>
  <c r="AB422" i="10"/>
  <c r="AC422" i="10" s="1"/>
  <c r="AB537" i="10"/>
  <c r="AC537" i="10" s="1"/>
  <c r="AB486" i="10"/>
  <c r="AC486" i="10" s="1"/>
  <c r="Y359" i="10"/>
  <c r="Z359" i="10" s="1"/>
  <c r="Z490" i="10"/>
  <c r="AC287" i="10"/>
  <c r="Y812" i="10"/>
  <c r="Z812" i="10" s="1"/>
  <c r="AA812" i="10"/>
  <c r="O657" i="10"/>
  <c r="N657" i="10"/>
  <c r="N460" i="10"/>
  <c r="AC367" i="10"/>
  <c r="Z78" i="10"/>
  <c r="N359" i="10"/>
  <c r="AH819" i="9"/>
  <c r="AI819" i="9" s="1"/>
  <c r="AJ819" i="9" s="1"/>
  <c r="AJ204" i="9"/>
  <c r="AC304" i="9"/>
  <c r="AD804" i="9"/>
  <c r="AA681" i="9"/>
  <c r="AC757" i="9"/>
  <c r="AD757" i="9"/>
  <c r="X654" i="9"/>
  <c r="AD523" i="9"/>
  <c r="AB523" i="9"/>
  <c r="AC523" i="9" s="1"/>
  <c r="P382" i="9"/>
  <c r="Q382" i="9" s="1"/>
  <c r="AA368" i="9"/>
  <c r="Z368" i="9"/>
  <c r="AE229" i="9"/>
  <c r="AF229" i="9" s="1"/>
  <c r="AH229" i="9"/>
  <c r="AH251" i="9"/>
  <c r="AI251" i="9" s="1"/>
  <c r="AJ251" i="9" s="1"/>
  <c r="AE251" i="9"/>
  <c r="AF251" i="9"/>
  <c r="AJ365" i="9"/>
  <c r="H787" i="1"/>
  <c r="I787" i="1" s="1"/>
  <c r="H386" i="1"/>
  <c r="I386" i="1" s="1"/>
  <c r="J386" i="1" s="1"/>
  <c r="Z770" i="10"/>
  <c r="AF96" i="9"/>
  <c r="P353" i="9"/>
  <c r="Q353" i="9" s="1"/>
  <c r="AH376" i="9"/>
  <c r="AI376" i="9" s="1"/>
  <c r="AJ376" i="9" s="1"/>
  <c r="AE376" i="9"/>
  <c r="AF376" i="9" s="1"/>
  <c r="S709" i="9"/>
  <c r="T709" i="9" s="1"/>
  <c r="Y243" i="9"/>
  <c r="Z243" i="9" s="1"/>
  <c r="AA243" i="9"/>
  <c r="AB243" i="9" s="1"/>
  <c r="P171" i="9"/>
  <c r="Q171" i="9" s="1"/>
  <c r="I730" i="1"/>
  <c r="J730" i="1" s="1"/>
  <c r="H730" i="1"/>
  <c r="H697" i="1"/>
  <c r="I697" i="1" s="1"/>
  <c r="J697" i="1" s="1"/>
  <c r="H303" i="1"/>
  <c r="I303" i="1"/>
  <c r="J303" i="1" s="1"/>
  <c r="F934" i="3"/>
  <c r="G934" i="3"/>
  <c r="H934" i="3" s="1"/>
  <c r="G766" i="3"/>
  <c r="H766" i="3" s="1"/>
  <c r="F766" i="3"/>
  <c r="G392" i="3"/>
  <c r="H392" i="3" s="1"/>
  <c r="F376" i="4"/>
  <c r="G376" i="4" s="1"/>
  <c r="H376" i="4" s="1"/>
  <c r="F303" i="4"/>
  <c r="G303" i="4" s="1"/>
  <c r="H303" i="4" s="1"/>
  <c r="AO224" i="9"/>
  <c r="AQ224" i="9"/>
  <c r="X260" i="9"/>
  <c r="V260" i="9"/>
  <c r="W260" i="9" s="1"/>
  <c r="AF715" i="10"/>
  <c r="Y819" i="10"/>
  <c r="Z819" i="10" s="1"/>
  <c r="Q313" i="10"/>
  <c r="R708" i="10"/>
  <c r="AS361" i="10"/>
  <c r="AT361" i="10" s="1"/>
  <c r="AR361" i="10"/>
  <c r="AR525" i="10"/>
  <c r="AR390" i="10"/>
  <c r="AR471" i="10"/>
  <c r="AD371" i="9"/>
  <c r="AE371" i="9" s="1"/>
  <c r="AB371" i="9"/>
  <c r="AC371" i="9" s="1"/>
  <c r="AF123" i="9"/>
  <c r="AH123" i="9"/>
  <c r="AJ123" i="9" s="1"/>
  <c r="AH769" i="9"/>
  <c r="AI769" i="9" s="1"/>
  <c r="AJ769" i="9" s="1"/>
  <c r="AE769" i="9"/>
  <c r="O652" i="9"/>
  <c r="N652" i="9"/>
  <c r="AF728" i="9"/>
  <c r="AH728" i="9"/>
  <c r="AH339" i="9"/>
  <c r="AI339" i="9" s="1"/>
  <c r="AE339" i="9"/>
  <c r="AF339" i="9" s="1"/>
  <c r="AB319" i="9"/>
  <c r="AC319" i="9"/>
  <c r="Q100" i="9"/>
  <c r="R100" i="9"/>
  <c r="S100" i="9" s="1"/>
  <c r="P100" i="9"/>
  <c r="H823" i="1"/>
  <c r="I823" i="1" s="1"/>
  <c r="J823" i="1" s="1"/>
  <c r="G969" i="4"/>
  <c r="H969" i="4" s="1"/>
  <c r="F361" i="4"/>
  <c r="G361" i="4"/>
  <c r="H361" i="4" s="1"/>
  <c r="O64" i="9"/>
  <c r="M64" i="9"/>
  <c r="N64" i="9" s="1"/>
  <c r="I82" i="9"/>
  <c r="J82" i="9" s="1"/>
  <c r="K82" i="9" s="1"/>
  <c r="AC819" i="10"/>
  <c r="AE794" i="9"/>
  <c r="AH794" i="9"/>
  <c r="AI794" i="9" s="1"/>
  <c r="AJ794" i="9" s="1"/>
  <c r="AC811" i="9"/>
  <c r="J359" i="9"/>
  <c r="K359" i="9"/>
  <c r="AB180" i="9"/>
  <c r="AC180" i="9"/>
  <c r="F885" i="3"/>
  <c r="G885" i="3" s="1"/>
  <c r="H885" i="3" s="1"/>
  <c r="F692" i="3"/>
  <c r="G692" i="3"/>
  <c r="H692" i="3" s="1"/>
  <c r="F674" i="3"/>
  <c r="G674" i="3" s="1"/>
  <c r="F1135" i="4"/>
  <c r="G1135" i="4"/>
  <c r="H1135" i="4" s="1"/>
  <c r="G1076" i="4"/>
  <c r="H1076" i="4" s="1"/>
  <c r="F338" i="4"/>
  <c r="G338" i="4" s="1"/>
  <c r="H338" i="4" s="1"/>
  <c r="F67" i="4"/>
  <c r="G67" i="4"/>
  <c r="F43" i="4"/>
  <c r="G43" i="4" s="1"/>
  <c r="H43" i="4" s="1"/>
  <c r="AD687" i="10"/>
  <c r="AA770" i="10"/>
  <c r="AD770" i="10" s="1"/>
  <c r="AS767" i="10"/>
  <c r="AT767" i="10" s="1"/>
  <c r="AR767" i="10"/>
  <c r="AS635" i="10"/>
  <c r="AT635" i="10" s="1"/>
  <c r="AR635" i="10"/>
  <c r="AE319" i="9"/>
  <c r="AF319" i="9" s="1"/>
  <c r="AH319" i="9"/>
  <c r="N393" i="9"/>
  <c r="J176" i="9"/>
  <c r="K176" i="9"/>
  <c r="J140" i="2"/>
  <c r="I362" i="1"/>
  <c r="J362" i="1" s="1"/>
  <c r="H362" i="1"/>
  <c r="H356" i="1"/>
  <c r="I356" i="1" s="1"/>
  <c r="J356" i="1" s="1"/>
  <c r="I162" i="1"/>
  <c r="H162" i="1"/>
  <c r="F902" i="3"/>
  <c r="G902" i="3"/>
  <c r="H902" i="3" s="1"/>
  <c r="F179" i="3"/>
  <c r="G179" i="3" s="1"/>
  <c r="H179" i="3" s="1"/>
  <c r="F170" i="3"/>
  <c r="G170" i="3" s="1"/>
  <c r="H170" i="3" s="1"/>
  <c r="F1146" i="4"/>
  <c r="G1146" i="4" s="1"/>
  <c r="H1146" i="4" s="1"/>
  <c r="AD822" i="9"/>
  <c r="AC822" i="9"/>
  <c r="AE553" i="9"/>
  <c r="AF553" i="9" s="1"/>
  <c r="AH553" i="9"/>
  <c r="P461" i="9"/>
  <c r="Q461" i="9"/>
  <c r="AC226" i="9"/>
  <c r="AF48" i="9"/>
  <c r="F365" i="3"/>
  <c r="G365" i="3"/>
  <c r="H365" i="3" s="1"/>
  <c r="G278" i="3"/>
  <c r="H278" i="3" s="1"/>
  <c r="F72" i="3"/>
  <c r="G72" i="3" s="1"/>
  <c r="H72" i="3" s="1"/>
  <c r="AQ202" i="9"/>
  <c r="AO202" i="9"/>
  <c r="M205" i="9"/>
  <c r="N205" i="9" s="1"/>
  <c r="O205" i="9"/>
  <c r="V467" i="9"/>
  <c r="W467" i="9"/>
  <c r="AR342" i="10"/>
  <c r="AF388" i="9"/>
  <c r="AB388" i="9"/>
  <c r="AC388" i="9" s="1"/>
  <c r="AC642" i="9"/>
  <c r="Q824" i="9"/>
  <c r="AA793" i="9"/>
  <c r="Z793" i="9"/>
  <c r="AA785" i="9"/>
  <c r="Y785" i="9"/>
  <c r="Z390" i="9"/>
  <c r="AH309" i="9"/>
  <c r="AE309" i="9"/>
  <c r="H723" i="1"/>
  <c r="I723" i="1" s="1"/>
  <c r="J723" i="1" s="1"/>
  <c r="I668" i="1"/>
  <c r="J668" i="1" s="1"/>
  <c r="H657" i="1"/>
  <c r="I657" i="1" s="1"/>
  <c r="J657" i="1" s="1"/>
  <c r="G866" i="3"/>
  <c r="H866" i="3" s="1"/>
  <c r="F313" i="3"/>
  <c r="G313" i="3" s="1"/>
  <c r="H313" i="3" s="1"/>
  <c r="F304" i="3"/>
  <c r="G304" i="3" s="1"/>
  <c r="H304" i="3" s="1"/>
  <c r="F247" i="3"/>
  <c r="G247" i="3"/>
  <c r="H247" i="3" s="1"/>
  <c r="F154" i="3"/>
  <c r="G154" i="3" s="1"/>
  <c r="H154" i="3" s="1"/>
  <c r="F92" i="3"/>
  <c r="G92" i="3" s="1"/>
  <c r="H92" i="3" s="1"/>
  <c r="F238" i="4"/>
  <c r="G238" i="4" s="1"/>
  <c r="H238" i="4" s="1"/>
  <c r="F80" i="4"/>
  <c r="G80" i="4" s="1"/>
  <c r="AB58" i="9"/>
  <c r="AC58" i="9" s="1"/>
  <c r="Y110" i="9"/>
  <c r="Z110" i="9" s="1"/>
  <c r="AA110" i="9"/>
  <c r="L158" i="9"/>
  <c r="I158" i="9"/>
  <c r="K158" i="9"/>
  <c r="J158" i="9"/>
  <c r="AR294" i="9"/>
  <c r="AS294" i="9"/>
  <c r="Z341" i="9"/>
  <c r="AA341" i="9"/>
  <c r="L350" i="9"/>
  <c r="K350" i="9"/>
  <c r="I389" i="9"/>
  <c r="J389" i="9"/>
  <c r="L389" i="9"/>
  <c r="AB289" i="9"/>
  <c r="AC289" i="9" s="1"/>
  <c r="AE157" i="9"/>
  <c r="AF157" i="9" s="1"/>
  <c r="AH157" i="9"/>
  <c r="AE642" i="9"/>
  <c r="AF642" i="9" s="1"/>
  <c r="AH642" i="9"/>
  <c r="AI642" i="9" s="1"/>
  <c r="N822" i="9"/>
  <c r="O822" i="9"/>
  <c r="P822" i="9" s="1"/>
  <c r="Q822" i="9" s="1"/>
  <c r="AF727" i="9"/>
  <c r="AH727" i="9"/>
  <c r="Q709" i="9"/>
  <c r="AF586" i="9"/>
  <c r="Y389" i="9"/>
  <c r="AA389" i="9"/>
  <c r="Z389" i="9"/>
  <c r="H129" i="1"/>
  <c r="I129" i="1" s="1"/>
  <c r="J129" i="1" s="1"/>
  <c r="F735" i="3"/>
  <c r="G735" i="3"/>
  <c r="H735" i="3" s="1"/>
  <c r="F337" i="4"/>
  <c r="G337" i="4" s="1"/>
  <c r="H337" i="4" s="1"/>
  <c r="G92" i="4"/>
  <c r="H92" i="4" s="1"/>
  <c r="F92" i="4"/>
  <c r="AR110" i="9"/>
  <c r="AS110" i="9"/>
  <c r="Z680" i="10"/>
  <c r="AF379" i="9"/>
  <c r="Y553" i="9"/>
  <c r="Z553" i="9" s="1"/>
  <c r="Q803" i="9"/>
  <c r="Q780" i="9"/>
  <c r="Y467" i="9"/>
  <c r="Z467" i="9" s="1"/>
  <c r="AA467" i="9"/>
  <c r="AD378" i="9"/>
  <c r="AC378" i="9"/>
  <c r="Z388" i="9"/>
  <c r="AA292" i="9"/>
  <c r="Y292" i="9"/>
  <c r="J171" i="9"/>
  <c r="K171" i="9"/>
  <c r="H179" i="1"/>
  <c r="I179" i="1" s="1"/>
  <c r="J179" i="1" s="1"/>
  <c r="F936" i="3"/>
  <c r="G936" i="3"/>
  <c r="H936" i="3" s="1"/>
  <c r="F903" i="3"/>
  <c r="G903" i="3" s="1"/>
  <c r="H903" i="3" s="1"/>
  <c r="F664" i="3"/>
  <c r="G664" i="3" s="1"/>
  <c r="H664" i="3" s="1"/>
  <c r="G212" i="3"/>
  <c r="H212" i="3" s="1"/>
  <c r="F917" i="4"/>
  <c r="G917" i="4" s="1"/>
  <c r="H917" i="4" s="1"/>
  <c r="F875" i="4"/>
  <c r="G875" i="4" s="1"/>
  <c r="H875" i="4" s="1"/>
  <c r="G191" i="4"/>
  <c r="H191" i="4" s="1"/>
  <c r="F191" i="4"/>
  <c r="AE310" i="9"/>
  <c r="AF310" i="9" s="1"/>
  <c r="AD787" i="9"/>
  <c r="AH787" i="9" s="1"/>
  <c r="AI787" i="9" s="1"/>
  <c r="AJ787" i="9" s="1"/>
  <c r="AC787" i="9"/>
  <c r="Z503" i="9"/>
  <c r="Y503" i="9"/>
  <c r="H168" i="1"/>
  <c r="I168" i="1" s="1"/>
  <c r="J168" i="1" s="1"/>
  <c r="H103" i="1"/>
  <c r="I103" i="1"/>
  <c r="J103" i="1" s="1"/>
  <c r="F743" i="3"/>
  <c r="G743" i="3" s="1"/>
  <c r="H743" i="3" s="1"/>
  <c r="F393" i="4"/>
  <c r="G393" i="4"/>
  <c r="H393" i="4" s="1"/>
  <c r="G99" i="4"/>
  <c r="H99" i="4" s="1"/>
  <c r="V42" i="9"/>
  <c r="W42" i="9" s="1"/>
  <c r="P246" i="9"/>
  <c r="Q246" i="9"/>
  <c r="O425" i="9"/>
  <c r="N425" i="9"/>
  <c r="X459" i="9"/>
  <c r="V459" i="9"/>
  <c r="W459" i="9" s="1"/>
  <c r="AA772" i="9"/>
  <c r="Y772" i="9"/>
  <c r="Z772" i="9" s="1"/>
  <c r="N323" i="9"/>
  <c r="J343" i="9"/>
  <c r="H326" i="1"/>
  <c r="I326" i="1" s="1"/>
  <c r="J326" i="1" s="1"/>
  <c r="H99" i="1"/>
  <c r="I99" i="1" s="1"/>
  <c r="J99" i="1" s="1"/>
  <c r="G889" i="3"/>
  <c r="H889" i="3" s="1"/>
  <c r="F36" i="3"/>
  <c r="G36" i="3" s="1"/>
  <c r="H36" i="3" s="1"/>
  <c r="F1143" i="4"/>
  <c r="G1143" i="4" s="1"/>
  <c r="H1143" i="4" s="1"/>
  <c r="F1119" i="4"/>
  <c r="G1119" i="4" s="1"/>
  <c r="H1119" i="4" s="1"/>
  <c r="F1020" i="4"/>
  <c r="G1020" i="4" s="1"/>
  <c r="H1020" i="4" s="1"/>
  <c r="F370" i="4"/>
  <c r="G370" i="4" s="1"/>
  <c r="H370" i="4" s="1"/>
  <c r="F323" i="4"/>
  <c r="G323" i="4"/>
  <c r="H323" i="4" s="1"/>
  <c r="J53" i="9"/>
  <c r="K53" i="9" s="1"/>
  <c r="X131" i="9"/>
  <c r="V131" i="9"/>
  <c r="W131" i="9" s="1"/>
  <c r="L167" i="9"/>
  <c r="K167" i="9"/>
  <c r="I167" i="9"/>
  <c r="J167" i="9"/>
  <c r="AQ221" i="9"/>
  <c r="AO221" i="9"/>
  <c r="L339" i="9"/>
  <c r="I339" i="9"/>
  <c r="K339" i="9" s="1"/>
  <c r="J339" i="9"/>
  <c r="AS655" i="9"/>
  <c r="AQ655" i="9"/>
  <c r="AR655" i="9" s="1"/>
  <c r="O704" i="9"/>
  <c r="P704" i="9" s="1"/>
  <c r="M704" i="9"/>
  <c r="N704" i="9" s="1"/>
  <c r="N709" i="9"/>
  <c r="AH374" i="9"/>
  <c r="AE374" i="9"/>
  <c r="AF374" i="9" s="1"/>
  <c r="Z374" i="9"/>
  <c r="AB328" i="9"/>
  <c r="AC328" i="9" s="1"/>
  <c r="AD328" i="9"/>
  <c r="H770" i="1"/>
  <c r="I770" i="1"/>
  <c r="J770" i="1" s="1"/>
  <c r="H389" i="1"/>
  <c r="I389" i="1" s="1"/>
  <c r="J389" i="1" s="1"/>
  <c r="H309" i="1"/>
  <c r="I309" i="1"/>
  <c r="J309" i="1" s="1"/>
  <c r="I144" i="1"/>
  <c r="J144" i="1" s="1"/>
  <c r="H130" i="1"/>
  <c r="I130" i="1"/>
  <c r="J130" i="1" s="1"/>
  <c r="F661" i="3"/>
  <c r="G661" i="3" s="1"/>
  <c r="H661" i="3" s="1"/>
  <c r="G356" i="3"/>
  <c r="H356" i="3" s="1"/>
  <c r="F356" i="3"/>
  <c r="F152" i="3"/>
  <c r="G152" i="3"/>
  <c r="H152" i="3" s="1"/>
  <c r="F1109" i="4"/>
  <c r="G1109" i="4"/>
  <c r="H1109" i="4" s="1"/>
  <c r="F146" i="4"/>
  <c r="G146" i="4" s="1"/>
  <c r="H146" i="4" s="1"/>
  <c r="H96" i="9"/>
  <c r="I96" i="9" s="1"/>
  <c r="J96" i="9" s="1"/>
  <c r="K96" i="9" s="1"/>
  <c r="E96" i="9"/>
  <c r="F96" i="9" s="1"/>
  <c r="G96" i="9" s="1"/>
  <c r="I147" i="9"/>
  <c r="J147" i="9" s="1"/>
  <c r="Y236" i="9"/>
  <c r="AA236" i="9"/>
  <c r="Z236" i="9"/>
  <c r="AA246" i="9"/>
  <c r="Y246" i="9"/>
  <c r="Z246" i="9" s="1"/>
  <c r="L649" i="9"/>
  <c r="AJ310" i="9"/>
  <c r="H932" i="1"/>
  <c r="I932" i="1" s="1"/>
  <c r="J932" i="1" s="1"/>
  <c r="H905" i="1"/>
  <c r="I905" i="1" s="1"/>
  <c r="J905" i="1" s="1"/>
  <c r="H661" i="1"/>
  <c r="I661" i="1" s="1"/>
  <c r="J661" i="1" s="1"/>
  <c r="I364" i="1"/>
  <c r="J364" i="1" s="1"/>
  <c r="H193" i="1"/>
  <c r="I193" i="1"/>
  <c r="J193" i="1" s="1"/>
  <c r="F896" i="3"/>
  <c r="G896" i="3"/>
  <c r="H896" i="3" s="1"/>
  <c r="F878" i="3"/>
  <c r="G878" i="3" s="1"/>
  <c r="H878" i="3" s="1"/>
  <c r="F337" i="3"/>
  <c r="G337" i="3"/>
  <c r="H337" i="3" s="1"/>
  <c r="F96" i="3"/>
  <c r="G96" i="3" s="1"/>
  <c r="H96" i="3" s="1"/>
  <c r="F39" i="4"/>
  <c r="G39" i="4" s="1"/>
  <c r="H39" i="4" s="1"/>
  <c r="Y49" i="9"/>
  <c r="Z49" i="9" s="1"/>
  <c r="AA49" i="9"/>
  <c r="AB49" i="9" s="1"/>
  <c r="AC70" i="9"/>
  <c r="V369" i="9"/>
  <c r="W369" i="9" s="1"/>
  <c r="X369" i="9"/>
  <c r="M524" i="9"/>
  <c r="N524" i="9"/>
  <c r="I901" i="1"/>
  <c r="J901" i="1" s="1"/>
  <c r="I338" i="1"/>
  <c r="J338" i="1" s="1"/>
  <c r="M62" i="9"/>
  <c r="N62" i="9" s="1"/>
  <c r="I129" i="9"/>
  <c r="L129" i="9"/>
  <c r="X453" i="9"/>
  <c r="V453" i="9"/>
  <c r="W453" i="9" s="1"/>
  <c r="AA501" i="9"/>
  <c r="Y501" i="9"/>
  <c r="Z501" i="9" s="1"/>
  <c r="AS503" i="9"/>
  <c r="AO503" i="9"/>
  <c r="AH752" i="9"/>
  <c r="AJ752" i="9" s="1"/>
  <c r="AF752" i="9"/>
  <c r="V235" i="10"/>
  <c r="W235" i="10" s="1"/>
  <c r="X235" i="10"/>
  <c r="I289" i="1"/>
  <c r="J289" i="1" s="1"/>
  <c r="H249" i="1"/>
  <c r="I249" i="1"/>
  <c r="J249" i="1" s="1"/>
  <c r="F291" i="4"/>
  <c r="G291" i="4" s="1"/>
  <c r="H291" i="4" s="1"/>
  <c r="G216" i="4"/>
  <c r="H216" i="4" s="1"/>
  <c r="G71" i="4"/>
  <c r="T16" i="9"/>
  <c r="U16" i="9"/>
  <c r="W16" i="9" s="1"/>
  <c r="W315" i="9"/>
  <c r="V315" i="9"/>
  <c r="AB435" i="9"/>
  <c r="AC435" i="9" s="1"/>
  <c r="AD435" i="9"/>
  <c r="V437" i="9"/>
  <c r="W437" i="9" s="1"/>
  <c r="X437" i="9"/>
  <c r="AO737" i="9"/>
  <c r="AS737" i="9"/>
  <c r="Z805" i="9"/>
  <c r="AR50" i="9"/>
  <c r="AS50" i="9"/>
  <c r="AS71" i="9"/>
  <c r="AR71" i="9"/>
  <c r="N294" i="9"/>
  <c r="I946" i="1"/>
  <c r="J946" i="1" s="1"/>
  <c r="I906" i="1"/>
  <c r="J906" i="1" s="1"/>
  <c r="H658" i="1"/>
  <c r="I658" i="1"/>
  <c r="J658" i="1" s="1"/>
  <c r="F154" i="4"/>
  <c r="G154" i="4" s="1"/>
  <c r="H154" i="4" s="1"/>
  <c r="AF85" i="9"/>
  <c r="X156" i="9"/>
  <c r="V156" i="9"/>
  <c r="W156" i="9" s="1"/>
  <c r="V360" i="9"/>
  <c r="W360" i="9" s="1"/>
  <c r="X360" i="9"/>
  <c r="M541" i="9"/>
  <c r="N541" i="9" s="1"/>
  <c r="O541" i="9"/>
  <c r="AQ719" i="9"/>
  <c r="AR719" i="9" s="1"/>
  <c r="AS719" i="9"/>
  <c r="AQ727" i="9"/>
  <c r="AR727" i="9" s="1"/>
  <c r="AS727" i="9"/>
  <c r="J382" i="9"/>
  <c r="M710" i="9"/>
  <c r="N710" i="9" s="1"/>
  <c r="N243" i="9"/>
  <c r="AC53" i="9"/>
  <c r="G361" i="3"/>
  <c r="H361" i="3" s="1"/>
  <c r="G65" i="3"/>
  <c r="H65" i="3" s="1"/>
  <c r="I745" i="1"/>
  <c r="J745" i="1" s="1"/>
  <c r="F937" i="3"/>
  <c r="G937" i="3" s="1"/>
  <c r="H937" i="3" s="1"/>
  <c r="F344" i="3"/>
  <c r="G344" i="3"/>
  <c r="H344" i="3" s="1"/>
  <c r="F294" i="3"/>
  <c r="G294" i="3" s="1"/>
  <c r="H294" i="3" s="1"/>
  <c r="Z801" i="9"/>
  <c r="AC805" i="9"/>
  <c r="O243" i="9"/>
  <c r="P243" i="9" s="1"/>
  <c r="Q243" i="9" s="1"/>
  <c r="I216" i="1"/>
  <c r="J216" i="1" s="1"/>
  <c r="F216" i="4"/>
  <c r="I230" i="1"/>
  <c r="J230" i="1" s="1"/>
  <c r="E23" i="4"/>
  <c r="G23" i="4" s="1"/>
  <c r="H865" i="1"/>
  <c r="I865" i="1" s="1"/>
  <c r="J865" i="1" s="1"/>
  <c r="F948" i="3"/>
  <c r="G948" i="3" s="1"/>
  <c r="H948" i="3" s="1"/>
  <c r="F1117" i="4"/>
  <c r="G1117" i="4"/>
  <c r="H1117" i="4" s="1"/>
  <c r="L198" i="9"/>
  <c r="I198" i="9"/>
  <c r="X714" i="9"/>
  <c r="V714" i="9"/>
  <c r="W714" i="9" s="1"/>
  <c r="W756" i="9"/>
  <c r="X756" i="9"/>
  <c r="F374" i="4"/>
  <c r="G374" i="4"/>
  <c r="H374" i="4" s="1"/>
  <c r="X395" i="9"/>
  <c r="W395" i="9"/>
  <c r="V395" i="9"/>
  <c r="L512" i="9"/>
  <c r="I512" i="9"/>
  <c r="AS245" i="10"/>
  <c r="AU245" i="10" s="1"/>
  <c r="AR245" i="10"/>
  <c r="G723" i="3"/>
  <c r="H723" i="3" s="1"/>
  <c r="G94" i="3"/>
  <c r="H94" i="3" s="1"/>
  <c r="V41" i="9"/>
  <c r="W41" i="9" s="1"/>
  <c r="X41" i="9"/>
  <c r="V62" i="9"/>
  <c r="W62" i="9"/>
  <c r="AA145" i="9"/>
  <c r="Y145" i="9"/>
  <c r="Z145" i="9" s="1"/>
  <c r="I202" i="9"/>
  <c r="J202" i="9" s="1"/>
  <c r="K202" i="9" s="1"/>
  <c r="L202" i="9"/>
  <c r="J388" i="9"/>
  <c r="I388" i="9"/>
  <c r="P52" i="10"/>
  <c r="Q52" i="10" s="1"/>
  <c r="P40" i="10"/>
  <c r="Q40" i="10" s="1"/>
  <c r="I664" i="1"/>
  <c r="J664" i="1" s="1"/>
  <c r="P91" i="9"/>
  <c r="Q91" i="9" s="1"/>
  <c r="L136" i="9"/>
  <c r="AS272" i="9"/>
  <c r="AR272" i="9"/>
  <c r="AB450" i="9"/>
  <c r="AC450" i="9" s="1"/>
  <c r="AD450" i="9"/>
  <c r="H94" i="10"/>
  <c r="I94" i="10" s="1"/>
  <c r="J94" i="10" s="1"/>
  <c r="K94" i="10" s="1"/>
  <c r="E94" i="10"/>
  <c r="F94" i="10" s="1"/>
  <c r="G94" i="10" s="1"/>
  <c r="X118" i="10"/>
  <c r="Z118" i="10" s="1"/>
  <c r="W118" i="10"/>
  <c r="X143" i="10"/>
  <c r="V143" i="10"/>
  <c r="W143" i="10" s="1"/>
  <c r="AS288" i="10"/>
  <c r="AU288" i="10" s="1"/>
  <c r="AR288" i="10"/>
  <c r="X791" i="10"/>
  <c r="V791" i="10"/>
  <c r="W791" i="10" s="1"/>
  <c r="I916" i="1"/>
  <c r="J916" i="1" s="1"/>
  <c r="G666" i="3"/>
  <c r="H666" i="3" s="1"/>
  <c r="F666" i="3"/>
  <c r="X206" i="9"/>
  <c r="V206" i="9"/>
  <c r="W206" i="9" s="1"/>
  <c r="AO293" i="10"/>
  <c r="AS293" i="10"/>
  <c r="W91" i="9"/>
  <c r="X104" i="9"/>
  <c r="V104" i="9"/>
  <c r="W104" i="9" s="1"/>
  <c r="N119" i="9"/>
  <c r="X120" i="9"/>
  <c r="K145" i="9"/>
  <c r="AR277" i="9"/>
  <c r="J292" i="9"/>
  <c r="K292" i="9" s="1"/>
  <c r="O436" i="9"/>
  <c r="P436" i="9" s="1"/>
  <c r="Q436" i="9" s="1"/>
  <c r="V526" i="9"/>
  <c r="W526" i="9" s="1"/>
  <c r="X526" i="9"/>
  <c r="V538" i="9"/>
  <c r="W538" i="9"/>
  <c r="X538" i="9"/>
  <c r="V787" i="9"/>
  <c r="W787" i="9" s="1"/>
  <c r="V287" i="10"/>
  <c r="W287" i="10" s="1"/>
  <c r="X101" i="9"/>
  <c r="V101" i="9"/>
  <c r="AD160" i="9"/>
  <c r="AB160" i="9"/>
  <c r="AC160" i="9" s="1"/>
  <c r="I225" i="9"/>
  <c r="J225" i="9" s="1"/>
  <c r="K225" i="9" s="1"/>
  <c r="L225" i="9"/>
  <c r="W239" i="9"/>
  <c r="AA274" i="9"/>
  <c r="Z274" i="9"/>
  <c r="L295" i="9"/>
  <c r="I295" i="9"/>
  <c r="I306" i="9"/>
  <c r="J306" i="9" s="1"/>
  <c r="K306" i="9" s="1"/>
  <c r="M342" i="9"/>
  <c r="O342" i="9"/>
  <c r="X353" i="9"/>
  <c r="V353" i="9"/>
  <c r="L360" i="9"/>
  <c r="I360" i="9"/>
  <c r="AA361" i="9"/>
  <c r="Y361" i="9"/>
  <c r="Z361" i="9" s="1"/>
  <c r="AQ526" i="9"/>
  <c r="AR526" i="9" s="1"/>
  <c r="AS526" i="9"/>
  <c r="X584" i="9"/>
  <c r="V584" i="9"/>
  <c r="W584" i="9" s="1"/>
  <c r="N122" i="9"/>
  <c r="K130" i="9"/>
  <c r="AR158" i="9"/>
  <c r="AS158" i="9"/>
  <c r="V239" i="9"/>
  <c r="V309" i="9"/>
  <c r="W309" i="9" s="1"/>
  <c r="I328" i="9"/>
  <c r="K328" i="9" s="1"/>
  <c r="W353" i="9"/>
  <c r="V361" i="9"/>
  <c r="W361" i="9" s="1"/>
  <c r="AO391" i="9"/>
  <c r="AS391" i="9"/>
  <c r="W123" i="10"/>
  <c r="X123" i="10"/>
  <c r="AO438" i="10"/>
  <c r="AQ438" i="10"/>
  <c r="AS438" i="10" s="1"/>
  <c r="AS273" i="9"/>
  <c r="AR273" i="9"/>
  <c r="AQ372" i="9"/>
  <c r="AR372" i="9" s="1"/>
  <c r="AS372" i="9"/>
  <c r="L437" i="9"/>
  <c r="I437" i="9"/>
  <c r="AB653" i="9"/>
  <c r="AC653" i="9" s="1"/>
  <c r="AD653" i="9"/>
  <c r="V788" i="9"/>
  <c r="W788" i="9"/>
  <c r="X788" i="9"/>
  <c r="X228" i="10"/>
  <c r="V228" i="10"/>
  <c r="W228" i="10" s="1"/>
  <c r="AS358" i="10"/>
  <c r="AT358" i="10" s="1"/>
  <c r="AR358" i="10"/>
  <c r="I379" i="10"/>
  <c r="L379" i="10"/>
  <c r="I522" i="10"/>
  <c r="J522" i="10" s="1"/>
  <c r="I568" i="10"/>
  <c r="L568" i="10"/>
  <c r="Y642" i="10"/>
  <c r="Z642" i="10" s="1"/>
  <c r="AA642" i="10"/>
  <c r="AO720" i="10"/>
  <c r="AQ720" i="10"/>
  <c r="AS720" i="10" s="1"/>
  <c r="AU720" i="10" s="1"/>
  <c r="V552" i="10"/>
  <c r="W552" i="10" s="1"/>
  <c r="AS703" i="10"/>
  <c r="AU703" i="10" s="1"/>
  <c r="W382" i="9"/>
  <c r="V382" i="9"/>
  <c r="X382" i="9"/>
  <c r="X393" i="9"/>
  <c r="V393" i="9"/>
  <c r="AQ470" i="9"/>
  <c r="AR470" i="9" s="1"/>
  <c r="AS470" i="9"/>
  <c r="L801" i="9"/>
  <c r="I801" i="9"/>
  <c r="X803" i="9"/>
  <c r="V803" i="9"/>
  <c r="W803" i="9" s="1"/>
  <c r="I48" i="10"/>
  <c r="J48" i="10" s="1"/>
  <c r="K48" i="10" s="1"/>
  <c r="W56" i="10"/>
  <c r="X468" i="10"/>
  <c r="V468" i="10"/>
  <c r="W468" i="10" s="1"/>
  <c r="V489" i="10"/>
  <c r="W489" i="10" s="1"/>
  <c r="X489" i="10"/>
  <c r="Y489" i="10" s="1"/>
  <c r="Z489" i="10" s="1"/>
  <c r="AS496" i="10"/>
  <c r="AU496" i="10" s="1"/>
  <c r="AR496" i="10"/>
  <c r="V503" i="10"/>
  <c r="W503" i="10" s="1"/>
  <c r="AB340" i="9"/>
  <c r="AC340" i="9" s="1"/>
  <c r="X364" i="9"/>
  <c r="AQ388" i="9"/>
  <c r="AR388" i="9" s="1"/>
  <c r="AS388" i="9"/>
  <c r="L773" i="9"/>
  <c r="I773" i="9"/>
  <c r="X121" i="10"/>
  <c r="W121" i="10"/>
  <c r="O272" i="10"/>
  <c r="Q272" i="10" s="1"/>
  <c r="N272" i="10"/>
  <c r="X317" i="10"/>
  <c r="V317" i="10"/>
  <c r="W317" i="10" s="1"/>
  <c r="V650" i="10"/>
  <c r="W650" i="10" s="1"/>
  <c r="X650" i="10"/>
  <c r="L801" i="10"/>
  <c r="I801" i="10"/>
  <c r="AO340" i="9"/>
  <c r="AO341" i="9"/>
  <c r="V352" i="9"/>
  <c r="X352" i="9"/>
  <c r="AA446" i="9"/>
  <c r="Y446" i="9"/>
  <c r="Z446" i="9" s="1"/>
  <c r="M68" i="10"/>
  <c r="N68" i="10" s="1"/>
  <c r="AU94" i="10"/>
  <c r="AR94" i="10"/>
  <c r="I99" i="10"/>
  <c r="J99" i="10" s="1"/>
  <c r="K99" i="10" s="1"/>
  <c r="L99" i="10"/>
  <c r="I130" i="10"/>
  <c r="J130" i="10" s="1"/>
  <c r="L130" i="10"/>
  <c r="I204" i="10"/>
  <c r="J204" i="10" s="1"/>
  <c r="K204" i="10" s="1"/>
  <c r="L204" i="10"/>
  <c r="W224" i="10"/>
  <c r="X224" i="10"/>
  <c r="I540" i="10"/>
  <c r="L540" i="10"/>
  <c r="V648" i="10"/>
  <c r="W648" i="10" s="1"/>
  <c r="X648" i="10"/>
  <c r="K146" i="9"/>
  <c r="AO209" i="9"/>
  <c r="Z229" i="9"/>
  <c r="L260" i="9"/>
  <c r="J282" i="9"/>
  <c r="L304" i="9"/>
  <c r="AS487" i="9"/>
  <c r="L554" i="9"/>
  <c r="I554" i="9"/>
  <c r="J655" i="9"/>
  <c r="I784" i="9"/>
  <c r="L784" i="9"/>
  <c r="O806" i="9"/>
  <c r="P806" i="9" s="1"/>
  <c r="Q806" i="9" s="1"/>
  <c r="M806" i="9"/>
  <c r="N806" i="9" s="1"/>
  <c r="AB58" i="10"/>
  <c r="AC58" i="10" s="1"/>
  <c r="L128" i="10"/>
  <c r="I128" i="10"/>
  <c r="AO228" i="10"/>
  <c r="X275" i="10"/>
  <c r="AA275" i="10" s="1"/>
  <c r="W275" i="10"/>
  <c r="L652" i="10"/>
  <c r="J652" i="10"/>
  <c r="AS733" i="10"/>
  <c r="AU733" i="10" s="1"/>
  <c r="AR733" i="10"/>
  <c r="V231" i="9"/>
  <c r="W231" i="9" s="1"/>
  <c r="X231" i="9"/>
  <c r="L318" i="9"/>
  <c r="J318" i="9"/>
  <c r="K318" i="9" s="1"/>
  <c r="W326" i="9"/>
  <c r="AS389" i="9"/>
  <c r="AQ389" i="9"/>
  <c r="AR389" i="9" s="1"/>
  <c r="X396" i="9"/>
  <c r="AA396" i="9" s="1"/>
  <c r="V396" i="9"/>
  <c r="W396" i="9" s="1"/>
  <c r="X588" i="9"/>
  <c r="V588" i="9"/>
  <c r="W780" i="9"/>
  <c r="X780" i="9"/>
  <c r="AQ810" i="9"/>
  <c r="AR810" i="9" s="1"/>
  <c r="AS810" i="9"/>
  <c r="AQ813" i="9"/>
  <c r="AR813" i="9" s="1"/>
  <c r="AS813" i="9"/>
  <c r="AQ820" i="9"/>
  <c r="AR820" i="9" s="1"/>
  <c r="AS820" i="9"/>
  <c r="V74" i="10"/>
  <c r="W74" i="10" s="1"/>
  <c r="AD730" i="10"/>
  <c r="AB730" i="10"/>
  <c r="AC730" i="10" s="1"/>
  <c r="W85" i="9"/>
  <c r="O121" i="9"/>
  <c r="Q121" i="9" s="1"/>
  <c r="J146" i="9"/>
  <c r="V166" i="9"/>
  <c r="W166" i="9" s="1"/>
  <c r="V202" i="9"/>
  <c r="W202" i="9" s="1"/>
  <c r="AO204" i="9"/>
  <c r="V221" i="9"/>
  <c r="W221" i="9" s="1"/>
  <c r="V226" i="9"/>
  <c r="AO299" i="9"/>
  <c r="I318" i="9"/>
  <c r="V326" i="9"/>
  <c r="X354" i="9"/>
  <c r="X380" i="9"/>
  <c r="W380" i="9"/>
  <c r="V515" i="9"/>
  <c r="W515" i="9" s="1"/>
  <c r="X515" i="9"/>
  <c r="W588" i="9"/>
  <c r="V780" i="9"/>
  <c r="I788" i="9"/>
  <c r="I81" i="10"/>
  <c r="J81" i="10" s="1"/>
  <c r="K81" i="10" s="1"/>
  <c r="V524" i="10"/>
  <c r="W524" i="10" s="1"/>
  <c r="X524" i="10"/>
  <c r="X752" i="10"/>
  <c r="AS383" i="9"/>
  <c r="W636" i="9"/>
  <c r="I809" i="9"/>
  <c r="J809" i="9" s="1"/>
  <c r="W68" i="10"/>
  <c r="F95" i="10"/>
  <c r="G95" i="10" s="1"/>
  <c r="Y135" i="10"/>
  <c r="Z135" i="10" s="1"/>
  <c r="J156" i="10"/>
  <c r="L156" i="10"/>
  <c r="X377" i="10"/>
  <c r="V377" i="10"/>
  <c r="W377" i="10" s="1"/>
  <c r="L389" i="10"/>
  <c r="I389" i="10"/>
  <c r="L791" i="10"/>
  <c r="I791" i="10"/>
  <c r="AS796" i="10"/>
  <c r="AT796" i="10" s="1"/>
  <c r="AR796" i="10"/>
  <c r="J802" i="9"/>
  <c r="U13" i="10"/>
  <c r="W13" i="10" s="1"/>
  <c r="T13" i="10"/>
  <c r="AO298" i="10"/>
  <c r="AO317" i="10"/>
  <c r="K351" i="10"/>
  <c r="L351" i="10"/>
  <c r="I714" i="10"/>
  <c r="J714" i="10" s="1"/>
  <c r="L714" i="10"/>
  <c r="AO230" i="10"/>
  <c r="I350" i="10"/>
  <c r="J350" i="10" s="1"/>
  <c r="L350" i="10"/>
  <c r="V373" i="10"/>
  <c r="W373" i="10" s="1"/>
  <c r="AS552" i="10"/>
  <c r="AU552" i="10" s="1"/>
  <c r="AR552" i="10"/>
  <c r="I382" i="9"/>
  <c r="I385" i="9"/>
  <c r="V435" i="9"/>
  <c r="W435" i="9" s="1"/>
  <c r="J553" i="9"/>
  <c r="L571" i="9"/>
  <c r="AS584" i="9"/>
  <c r="N587" i="9"/>
  <c r="V651" i="9"/>
  <c r="W651" i="9" s="1"/>
  <c r="X751" i="9"/>
  <c r="I776" i="9"/>
  <c r="W801" i="9"/>
  <c r="M805" i="9"/>
  <c r="N805" i="9"/>
  <c r="Z819" i="9"/>
  <c r="O19" i="10"/>
  <c r="Q19" i="10" s="1"/>
  <c r="W52" i="10"/>
  <c r="L176" i="10"/>
  <c r="I176" i="10"/>
  <c r="K176" i="10" s="1"/>
  <c r="L197" i="10"/>
  <c r="I197" i="10"/>
  <c r="J197" i="10" s="1"/>
  <c r="K197" i="10" s="1"/>
  <c r="AO204" i="10"/>
  <c r="L216" i="10"/>
  <c r="I216" i="10"/>
  <c r="J216" i="10" s="1"/>
  <c r="K216" i="10" s="1"/>
  <c r="X313" i="10"/>
  <c r="X373" i="10"/>
  <c r="X460" i="10"/>
  <c r="Y460" i="10" s="1"/>
  <c r="Z460" i="10" s="1"/>
  <c r="X525" i="10"/>
  <c r="W525" i="10"/>
  <c r="I793" i="10"/>
  <c r="J793" i="10" s="1"/>
  <c r="I324" i="9"/>
  <c r="K324" i="9" s="1"/>
  <c r="J385" i="9"/>
  <c r="Y471" i="9"/>
  <c r="Z471" i="9" s="1"/>
  <c r="I525" i="9"/>
  <c r="J526" i="9"/>
  <c r="L553" i="9"/>
  <c r="AS650" i="9"/>
  <c r="X712" i="9"/>
  <c r="AD719" i="9"/>
  <c r="AQ723" i="9"/>
  <c r="AR723" i="9" s="1"/>
  <c r="AC729" i="9"/>
  <c r="AD729" i="9"/>
  <c r="W771" i="9"/>
  <c r="J792" i="9"/>
  <c r="AC802" i="9"/>
  <c r="AB69" i="10"/>
  <c r="AC69" i="10" s="1"/>
  <c r="AO95" i="10"/>
  <c r="AO313" i="10"/>
  <c r="AU313" i="10"/>
  <c r="V358" i="10"/>
  <c r="W358" i="10" s="1"/>
  <c r="K445" i="10"/>
  <c r="V460" i="10"/>
  <c r="W460" i="10" s="1"/>
  <c r="M462" i="10"/>
  <c r="N462" i="10" s="1"/>
  <c r="O462" i="10"/>
  <c r="AR475" i="10"/>
  <c r="AS498" i="10"/>
  <c r="AT498" i="10" s="1"/>
  <c r="AR498" i="10"/>
  <c r="V775" i="10"/>
  <c r="W775" i="10" s="1"/>
  <c r="X775" i="10"/>
  <c r="AD471" i="9"/>
  <c r="AB471" i="9"/>
  <c r="AC471" i="9" s="1"/>
  <c r="AO496" i="9"/>
  <c r="V504" i="9"/>
  <c r="W504" i="9" s="1"/>
  <c r="X504" i="9"/>
  <c r="AS512" i="9"/>
  <c r="AQ512" i="9"/>
  <c r="AR512" i="9" s="1"/>
  <c r="W100" i="10"/>
  <c r="I147" i="10"/>
  <c r="J147" i="10" s="1"/>
  <c r="L147" i="10"/>
  <c r="V197" i="10"/>
  <c r="W197" i="10" s="1"/>
  <c r="X216" i="10"/>
  <c r="V216" i="10"/>
  <c r="W216" i="10" s="1"/>
  <c r="L753" i="10"/>
  <c r="V166" i="10"/>
  <c r="W166" i="10" s="1"/>
  <c r="X166" i="10"/>
  <c r="L358" i="10"/>
  <c r="K358" i="10"/>
  <c r="J358" i="10"/>
  <c r="V374" i="10"/>
  <c r="W374" i="10" s="1"/>
  <c r="X374" i="10"/>
  <c r="V428" i="10"/>
  <c r="W428" i="10" s="1"/>
  <c r="X436" i="10"/>
  <c r="V436" i="10"/>
  <c r="W436" i="10" s="1"/>
  <c r="Y459" i="10"/>
  <c r="Z459" i="10" s="1"/>
  <c r="AA459" i="10"/>
  <c r="V711" i="10"/>
  <c r="W711" i="10" s="1"/>
  <c r="X768" i="10"/>
  <c r="AA768" i="10" s="1"/>
  <c r="V768" i="10"/>
  <c r="W768" i="10" s="1"/>
  <c r="V512" i="9"/>
  <c r="W512" i="9" s="1"/>
  <c r="AQ521" i="9"/>
  <c r="AR521" i="9" s="1"/>
  <c r="AQ654" i="9"/>
  <c r="AR654" i="9" s="1"/>
  <c r="V687" i="9"/>
  <c r="AE706" i="9"/>
  <c r="AF706" i="9" s="1"/>
  <c r="AR48" i="10"/>
  <c r="V220" i="10"/>
  <c r="W220" i="10" s="1"/>
  <c r="AO238" i="10"/>
  <c r="L417" i="10"/>
  <c r="V502" i="10"/>
  <c r="W502" i="10" s="1"/>
  <c r="X566" i="10"/>
  <c r="V566" i="10"/>
  <c r="AS471" i="9"/>
  <c r="W571" i="9"/>
  <c r="N586" i="9"/>
  <c r="V719" i="9"/>
  <c r="AQ827" i="9"/>
  <c r="AR827" i="9" s="1"/>
  <c r="AA76" i="10"/>
  <c r="Z81" i="10"/>
  <c r="AF84" i="10"/>
  <c r="Q94" i="10"/>
  <c r="X120" i="10"/>
  <c r="Z120" i="10" s="1"/>
  <c r="AI172" i="10"/>
  <c r="AJ172" i="10" s="1"/>
  <c r="L288" i="10"/>
  <c r="V309" i="10"/>
  <c r="W309" i="10" s="1"/>
  <c r="I342" i="10"/>
  <c r="AS497" i="10"/>
  <c r="AR497" i="10"/>
  <c r="AR503" i="10"/>
  <c r="AQ559" i="10"/>
  <c r="AS559" i="10" s="1"/>
  <c r="AO559" i="10"/>
  <c r="W566" i="10"/>
  <c r="AO709" i="10"/>
  <c r="V772" i="10"/>
  <c r="W772" i="10" s="1"/>
  <c r="X793" i="10"/>
  <c r="V793" i="10"/>
  <c r="I802" i="10"/>
  <c r="AO497" i="9"/>
  <c r="Y643" i="9"/>
  <c r="L157" i="10"/>
  <c r="I157" i="10"/>
  <c r="K157" i="10" s="1"/>
  <c r="I190" i="10"/>
  <c r="J190" i="10" s="1"/>
  <c r="K190" i="10" s="1"/>
  <c r="X204" i="10"/>
  <c r="AA204" i="10" s="1"/>
  <c r="V204" i="10"/>
  <c r="W204" i="10" s="1"/>
  <c r="W300" i="10"/>
  <c r="X319" i="10"/>
  <c r="AS353" i="10"/>
  <c r="AU353" i="10" s="1"/>
  <c r="AR353" i="10"/>
  <c r="N641" i="10"/>
  <c r="O641" i="10"/>
  <c r="AA753" i="10"/>
  <c r="Z753" i="10"/>
  <c r="Y778" i="10"/>
  <c r="Z778" i="10" s="1"/>
  <c r="AA778" i="10"/>
  <c r="AS793" i="10"/>
  <c r="AU793" i="10" s="1"/>
  <c r="AR793" i="10"/>
  <c r="I337" i="10"/>
  <c r="X685" i="10"/>
  <c r="AT596" i="10"/>
  <c r="AO245" i="10"/>
  <c r="X298" i="10"/>
  <c r="V821" i="10"/>
  <c r="W821" i="10" s="1"/>
  <c r="AU618" i="10"/>
  <c r="AT602" i="10"/>
  <c r="AU628" i="10"/>
  <c r="AO197" i="10"/>
  <c r="AR291" i="10"/>
  <c r="L323" i="10"/>
  <c r="AR338" i="10"/>
  <c r="L388" i="10"/>
  <c r="X475" i="10"/>
  <c r="L553" i="10"/>
  <c r="M553" i="10" s="1"/>
  <c r="N553" i="10" s="1"/>
  <c r="AU629" i="10"/>
  <c r="AT692" i="10"/>
  <c r="V145" i="10"/>
  <c r="W145" i="10" s="1"/>
  <c r="X146" i="10"/>
  <c r="AA146" i="10" s="1"/>
  <c r="AO288" i="10"/>
  <c r="I300" i="10"/>
  <c r="J300" i="10" s="1"/>
  <c r="K300" i="10" s="1"/>
  <c r="AR560" i="10"/>
  <c r="L654" i="10"/>
  <c r="AB733" i="10"/>
  <c r="AC733" i="10" s="1"/>
  <c r="V792" i="10"/>
  <c r="W792" i="10" s="1"/>
  <c r="AU588" i="10"/>
  <c r="AU632" i="10"/>
  <c r="AT619" i="10"/>
  <c r="AU597" i="10"/>
  <c r="AO214" i="10"/>
  <c r="AO223" i="10"/>
  <c r="AO736" i="10"/>
  <c r="W788" i="10"/>
  <c r="L821" i="10"/>
  <c r="AT593" i="10"/>
  <c r="AJ318" i="10"/>
  <c r="AB392" i="10"/>
  <c r="AC392" i="10" s="1"/>
  <c r="Y818" i="10"/>
  <c r="Z818" i="10" s="1"/>
  <c r="AA818" i="10"/>
  <c r="P337" i="10"/>
  <c r="Q337" i="10" s="1"/>
  <c r="AJ293" i="10"/>
  <c r="AI715" i="10"/>
  <c r="AJ715" i="10" s="1"/>
  <c r="P422" i="10"/>
  <c r="Q422" i="10" s="1"/>
  <c r="AH461" i="10"/>
  <c r="AE461" i="10"/>
  <c r="AF461" i="10" s="1"/>
  <c r="AB653" i="10"/>
  <c r="AC653" i="10" s="1"/>
  <c r="Q340" i="10"/>
  <c r="AJ384" i="10"/>
  <c r="AJ353" i="10"/>
  <c r="AI493" i="10"/>
  <c r="AJ493" i="10" s="1"/>
  <c r="AD717" i="10"/>
  <c r="AS362" i="10"/>
  <c r="AR362" i="10"/>
  <c r="AJ331" i="9"/>
  <c r="AI331" i="9"/>
  <c r="AJ737" i="10"/>
  <c r="AD653" i="10"/>
  <c r="AE486" i="10"/>
  <c r="AF486" i="10" s="1"/>
  <c r="AH486" i="10"/>
  <c r="AB370" i="10"/>
  <c r="AC370" i="10" s="1"/>
  <c r="J809" i="10"/>
  <c r="AD817" i="10"/>
  <c r="J718" i="9"/>
  <c r="AJ309" i="10"/>
  <c r="AJ295" i="10"/>
  <c r="AJ654" i="10"/>
  <c r="Q212" i="10"/>
  <c r="AD341" i="10"/>
  <c r="AB341" i="10"/>
  <c r="AC341" i="10" s="1"/>
  <c r="AJ149" i="10"/>
  <c r="AE340" i="10"/>
  <c r="AF340" i="10" s="1"/>
  <c r="AH426" i="10"/>
  <c r="AD435" i="10"/>
  <c r="AB435" i="10"/>
  <c r="AC435" i="10" s="1"/>
  <c r="P816" i="10"/>
  <c r="Q816" i="10" s="1"/>
  <c r="AI374" i="9"/>
  <c r="AJ374" i="9"/>
  <c r="AE368" i="10"/>
  <c r="AF368" i="10" s="1"/>
  <c r="AE470" i="10"/>
  <c r="AF470" i="10" s="1"/>
  <c r="AS800" i="10"/>
  <c r="AR800" i="10"/>
  <c r="Y813" i="10"/>
  <c r="AA813" i="10"/>
  <c r="J708" i="10"/>
  <c r="AJ537" i="10"/>
  <c r="AJ716" i="10"/>
  <c r="AH393" i="10"/>
  <c r="AC821" i="10"/>
  <c r="AD821" i="10"/>
  <c r="AS784" i="10"/>
  <c r="AR784" i="10"/>
  <c r="AF327" i="10"/>
  <c r="Y783" i="10"/>
  <c r="Z783" i="10" s="1"/>
  <c r="AA783" i="10"/>
  <c r="AD392" i="10"/>
  <c r="AE426" i="10"/>
  <c r="AF426" i="10" s="1"/>
  <c r="AE488" i="10"/>
  <c r="AF488" i="10" s="1"/>
  <c r="AE94" i="10"/>
  <c r="AF94" i="10" s="1"/>
  <c r="AE686" i="9"/>
  <c r="AF686" i="9"/>
  <c r="AH686" i="9"/>
  <c r="AI491" i="10"/>
  <c r="AJ491" i="10" s="1"/>
  <c r="AR783" i="10"/>
  <c r="AR829" i="10"/>
  <c r="AR759" i="10"/>
  <c r="AS566" i="10"/>
  <c r="AR566" i="10"/>
  <c r="AJ377" i="9"/>
  <c r="AI377" i="9"/>
  <c r="AT783" i="10"/>
  <c r="AU783" i="10"/>
  <c r="AT829" i="10"/>
  <c r="AU829" i="10"/>
  <c r="AU759" i="10"/>
  <c r="AT759" i="10"/>
  <c r="AI239" i="9"/>
  <c r="AJ239" i="9" s="1"/>
  <c r="AE239" i="9"/>
  <c r="AF239" i="9" s="1"/>
  <c r="AI797" i="9"/>
  <c r="AJ797" i="9" s="1"/>
  <c r="AI385" i="9"/>
  <c r="AJ385" i="9" s="1"/>
  <c r="Y687" i="10"/>
  <c r="Z687" i="10" s="1"/>
  <c r="AE737" i="10"/>
  <c r="AF737" i="10" s="1"/>
  <c r="AA784" i="10"/>
  <c r="Q708" i="10"/>
  <c r="Z787" i="10"/>
  <c r="Q800" i="10"/>
  <c r="AS821" i="10"/>
  <c r="AR821" i="10"/>
  <c r="AT776" i="10"/>
  <c r="AU776" i="10"/>
  <c r="AR722" i="10"/>
  <c r="P427" i="9"/>
  <c r="Q427" i="9" s="1"/>
  <c r="AC301" i="9"/>
  <c r="AB301" i="9"/>
  <c r="AD301" i="9"/>
  <c r="AR737" i="10"/>
  <c r="AR651" i="10"/>
  <c r="AT722" i="10"/>
  <c r="AU722" i="10"/>
  <c r="AB293" i="9"/>
  <c r="AC293" i="9" s="1"/>
  <c r="AD293" i="9"/>
  <c r="AH822" i="9"/>
  <c r="AE822" i="9"/>
  <c r="AF822" i="9" s="1"/>
  <c r="AF796" i="9"/>
  <c r="AU737" i="10"/>
  <c r="AT737" i="10"/>
  <c r="AT651" i="10"/>
  <c r="AU651" i="10"/>
  <c r="AS734" i="10"/>
  <c r="AR734" i="10"/>
  <c r="AI768" i="9"/>
  <c r="AJ768" i="9" s="1"/>
  <c r="AI213" i="9"/>
  <c r="AJ213" i="9" s="1"/>
  <c r="AR717" i="10"/>
  <c r="AR645" i="10"/>
  <c r="AH814" i="9"/>
  <c r="AE814" i="9"/>
  <c r="AF814" i="9" s="1"/>
  <c r="AD225" i="9"/>
  <c r="AB225" i="9"/>
  <c r="AC225" i="9" s="1"/>
  <c r="AU717" i="10"/>
  <c r="AT717" i="10"/>
  <c r="AU645" i="10"/>
  <c r="AT645" i="10"/>
  <c r="AI390" i="9"/>
  <c r="AJ390" i="9" s="1"/>
  <c r="AH320" i="9"/>
  <c r="AE320" i="9"/>
  <c r="AF320" i="9" s="1"/>
  <c r="AI379" i="9"/>
  <c r="AJ379" i="9"/>
  <c r="AT830" i="10"/>
  <c r="AU830" i="10"/>
  <c r="AU826" i="10"/>
  <c r="AT826" i="10"/>
  <c r="AS709" i="10"/>
  <c r="AR709" i="10"/>
  <c r="AR775" i="10"/>
  <c r="AH786" i="9"/>
  <c r="AE786" i="9"/>
  <c r="AF786" i="9" s="1"/>
  <c r="AF64" i="9"/>
  <c r="AJ586" i="9"/>
  <c r="AT775" i="10"/>
  <c r="AU775" i="10"/>
  <c r="AJ226" i="9"/>
  <c r="AF136" i="9"/>
  <c r="AE296" i="9"/>
  <c r="AF296" i="9" s="1"/>
  <c r="AH296" i="9"/>
  <c r="AD243" i="9"/>
  <c r="AC718" i="9"/>
  <c r="AH394" i="9"/>
  <c r="AE394" i="9"/>
  <c r="AF394" i="9" s="1"/>
  <c r="AU785" i="10"/>
  <c r="AT785" i="10"/>
  <c r="AS729" i="10"/>
  <c r="AR729" i="10"/>
  <c r="AR586" i="10"/>
  <c r="AS371" i="10"/>
  <c r="AR371" i="10"/>
  <c r="AT586" i="10"/>
  <c r="AU586" i="10"/>
  <c r="AI553" i="9"/>
  <c r="AJ553" i="9" s="1"/>
  <c r="AI511" i="9"/>
  <c r="AJ511" i="9" s="1"/>
  <c r="AF54" i="9"/>
  <c r="AE54" i="9"/>
  <c r="AD372" i="9"/>
  <c r="AB372" i="9"/>
  <c r="AC372" i="9" s="1"/>
  <c r="AU635" i="10"/>
  <c r="AR540" i="10"/>
  <c r="AU491" i="10"/>
  <c r="AT491" i="10"/>
  <c r="AR502" i="10"/>
  <c r="AD709" i="9"/>
  <c r="W702" i="9"/>
  <c r="AJ136" i="9"/>
  <c r="AJ373" i="9"/>
  <c r="T100" i="9"/>
  <c r="AJ149" i="9"/>
  <c r="AF371" i="9"/>
  <c r="AH371" i="9"/>
  <c r="AC827" i="9"/>
  <c r="AA554" i="9"/>
  <c r="Y554" i="9"/>
  <c r="Z554" i="9" s="1"/>
  <c r="AE176" i="9"/>
  <c r="AF176" i="9" s="1"/>
  <c r="AH109" i="9"/>
  <c r="AE109" i="9"/>
  <c r="AS587" i="10"/>
  <c r="AR587" i="10"/>
  <c r="AS708" i="10"/>
  <c r="AR708" i="10"/>
  <c r="AT540" i="10"/>
  <c r="AU540" i="10"/>
  <c r="AT379" i="10"/>
  <c r="AU379" i="10"/>
  <c r="K365" i="10"/>
  <c r="AT299" i="10"/>
  <c r="AU299" i="10"/>
  <c r="AT502" i="10"/>
  <c r="AU502" i="10"/>
  <c r="AI304" i="9"/>
  <c r="AJ304" i="9" s="1"/>
  <c r="AE425" i="9"/>
  <c r="AF425" i="9" s="1"/>
  <c r="AD789" i="9"/>
  <c r="AB789" i="9"/>
  <c r="AC789" i="9" s="1"/>
  <c r="AH519" i="9"/>
  <c r="AJ519" i="9" s="1"/>
  <c r="AE519" i="9"/>
  <c r="AF519" i="9" s="1"/>
  <c r="AD148" i="9"/>
  <c r="AB148" i="9"/>
  <c r="AC148" i="9" s="1"/>
  <c r="Q204" i="9"/>
  <c r="AJ198" i="9"/>
  <c r="AS655" i="10"/>
  <c r="AR655" i="10"/>
  <c r="AR719" i="10"/>
  <c r="AR752" i="10"/>
  <c r="AR757" i="10"/>
  <c r="AR584" i="10"/>
  <c r="AR553" i="10"/>
  <c r="AR468" i="10"/>
  <c r="AU396" i="10"/>
  <c r="AR368" i="10"/>
  <c r="AS360" i="10"/>
  <c r="AR360" i="10"/>
  <c r="AU405" i="10"/>
  <c r="AR352" i="10"/>
  <c r="J367" i="10"/>
  <c r="AR388" i="10"/>
  <c r="AI300" i="9"/>
  <c r="AJ300" i="9" s="1"/>
  <c r="AH781" i="9"/>
  <c r="AF718" i="9"/>
  <c r="AF784" i="9"/>
  <c r="Q323" i="9"/>
  <c r="AF794" i="9"/>
  <c r="AC497" i="9"/>
  <c r="AE213" i="9"/>
  <c r="AF213" i="9" s="1"/>
  <c r="AF50" i="9"/>
  <c r="AH147" i="9"/>
  <c r="AF309" i="9"/>
  <c r="Q777" i="9"/>
  <c r="AH465" i="9"/>
  <c r="AF465" i="9"/>
  <c r="AJ299" i="9"/>
  <c r="AA771" i="9"/>
  <c r="Y771" i="9"/>
  <c r="Z771" i="9" s="1"/>
  <c r="J516" i="9"/>
  <c r="P650" i="9"/>
  <c r="Q650" i="9"/>
  <c r="AA294" i="9"/>
  <c r="Y294" i="9"/>
  <c r="Z294" i="9" s="1"/>
  <c r="AU719" i="10"/>
  <c r="AT719" i="10"/>
  <c r="AT752" i="10"/>
  <c r="AU752" i="10"/>
  <c r="AU757" i="10"/>
  <c r="AT757" i="10"/>
  <c r="AU584" i="10"/>
  <c r="AT584" i="10"/>
  <c r="AT553" i="10"/>
  <c r="AU553" i="10"/>
  <c r="AR501" i="10"/>
  <c r="AT468" i="10"/>
  <c r="AU468" i="10"/>
  <c r="AR395" i="10"/>
  <c r="AU368" i="10"/>
  <c r="AT368" i="10"/>
  <c r="AR359" i="10"/>
  <c r="K325" i="10"/>
  <c r="AS397" i="10"/>
  <c r="AR397" i="10"/>
  <c r="AU352" i="10"/>
  <c r="AT352" i="10"/>
  <c r="AU388" i="10"/>
  <c r="AT388" i="10"/>
  <c r="AH784" i="9"/>
  <c r="AJ375" i="9"/>
  <c r="AJ217" i="9"/>
  <c r="AB796" i="9"/>
  <c r="AC796" i="9" s="1"/>
  <c r="AF43" i="9"/>
  <c r="AJ339" i="9"/>
  <c r="AI229" i="9"/>
  <c r="AJ229" i="9" s="1"/>
  <c r="AJ805" i="9"/>
  <c r="AH422" i="9"/>
  <c r="AF422" i="9"/>
  <c r="AC657" i="9"/>
  <c r="J377" i="9"/>
  <c r="AB295" i="9"/>
  <c r="AC295" i="9" s="1"/>
  <c r="Q176" i="9"/>
  <c r="AD77" i="9"/>
  <c r="AC77" i="9"/>
  <c r="AU501" i="10"/>
  <c r="AT501" i="10"/>
  <c r="AT395" i="10"/>
  <c r="AU395" i="10"/>
  <c r="AS367" i="10"/>
  <c r="AR367" i="10"/>
  <c r="AT359" i="10"/>
  <c r="AU359" i="10"/>
  <c r="AS466" i="10"/>
  <c r="AR466" i="10"/>
  <c r="J363" i="10"/>
  <c r="P159" i="9"/>
  <c r="Q159" i="9" s="1"/>
  <c r="Q802" i="9"/>
  <c r="Q681" i="9"/>
  <c r="AD587" i="9"/>
  <c r="AC587" i="9"/>
  <c r="AS394" i="10"/>
  <c r="AR394" i="10"/>
  <c r="AU523" i="10"/>
  <c r="AT523" i="10"/>
  <c r="AR376" i="10"/>
  <c r="AJ796" i="9"/>
  <c r="X702" i="9"/>
  <c r="AJ216" i="9"/>
  <c r="P373" i="9"/>
  <c r="Q373" i="9" s="1"/>
  <c r="AE797" i="9"/>
  <c r="AF797" i="9"/>
  <c r="AB394" i="9"/>
  <c r="AC394" i="9" s="1"/>
  <c r="AF418" i="9"/>
  <c r="Y301" i="9"/>
  <c r="Z301" i="9" s="1"/>
  <c r="P366" i="9"/>
  <c r="Q366" i="9" s="1"/>
  <c r="Q375" i="9"/>
  <c r="AR648" i="10"/>
  <c r="AR495" i="10"/>
  <c r="AS462" i="10"/>
  <c r="AR462" i="10"/>
  <c r="AR393" i="10"/>
  <c r="AS493" i="10"/>
  <c r="AR493" i="10"/>
  <c r="AT376" i="10"/>
  <c r="AU376" i="10"/>
  <c r="AH566" i="9"/>
  <c r="AJ566" i="9" s="1"/>
  <c r="AF781" i="9"/>
  <c r="AD818" i="9"/>
  <c r="AC818" i="9"/>
  <c r="AF769" i="9"/>
  <c r="AA427" i="9"/>
  <c r="Y427" i="9"/>
  <c r="Z427" i="9" s="1"/>
  <c r="M350" i="9"/>
  <c r="N350" i="9" s="1"/>
  <c r="O350" i="9"/>
  <c r="AU648" i="10"/>
  <c r="AT648" i="10"/>
  <c r="AT495" i="10"/>
  <c r="AU495" i="10"/>
  <c r="AT393" i="10"/>
  <c r="AU393" i="10"/>
  <c r="AR364" i="10"/>
  <c r="AU471" i="10"/>
  <c r="AT471" i="10"/>
  <c r="J341" i="10"/>
  <c r="AU303" i="10"/>
  <c r="AT303" i="10"/>
  <c r="AS461" i="10"/>
  <c r="AR461" i="10"/>
  <c r="AJ642" i="9"/>
  <c r="AF715" i="9"/>
  <c r="P770" i="9"/>
  <c r="Q770" i="9" s="1"/>
  <c r="AE180" i="9"/>
  <c r="AF180" i="9" s="1"/>
  <c r="T702" i="9"/>
  <c r="J702" i="9"/>
  <c r="P660" i="9"/>
  <c r="Q660" i="9" s="1"/>
  <c r="P391" i="9"/>
  <c r="Q391" i="9" s="1"/>
  <c r="J423" i="9"/>
  <c r="AA391" i="9"/>
  <c r="Y391" i="9"/>
  <c r="Z391" i="9" s="1"/>
  <c r="AR449" i="10"/>
  <c r="AR392" i="10"/>
  <c r="AT364" i="10"/>
  <c r="AU364" i="10"/>
  <c r="AT489" i="10"/>
  <c r="AR387" i="10"/>
  <c r="AT294" i="10"/>
  <c r="AU294" i="10"/>
  <c r="AF757" i="9"/>
  <c r="AH757" i="9"/>
  <c r="AJ757" i="9" s="1"/>
  <c r="AE377" i="9"/>
  <c r="AF377" i="9" s="1"/>
  <c r="AE787" i="9"/>
  <c r="AF787" i="9" s="1"/>
  <c r="AC768" i="9"/>
  <c r="AB646" i="9"/>
  <c r="AC646" i="9" s="1"/>
  <c r="AD646" i="9"/>
  <c r="AF197" i="9"/>
  <c r="AH282" i="9"/>
  <c r="AE282" i="9"/>
  <c r="AF282" i="9" s="1"/>
  <c r="AU449" i="10"/>
  <c r="AT449" i="10"/>
  <c r="AT392" i="10"/>
  <c r="AU392" i="10"/>
  <c r="AS363" i="10"/>
  <c r="AR363" i="10"/>
  <c r="AS372" i="10"/>
  <c r="AR372" i="10"/>
  <c r="AT387" i="10"/>
  <c r="AU387" i="10"/>
  <c r="AT342" i="10"/>
  <c r="AU342" i="10"/>
  <c r="AF390" i="9"/>
  <c r="AB64" i="9"/>
  <c r="AC64" i="9" s="1"/>
  <c r="J830" i="9"/>
  <c r="Q688" i="9"/>
  <c r="AT714" i="10"/>
  <c r="AU714" i="10"/>
  <c r="AS750" i="10"/>
  <c r="AR750" i="10"/>
  <c r="AU730" i="10"/>
  <c r="AT730" i="10"/>
  <c r="AE827" i="9"/>
  <c r="AF827" i="9" s="1"/>
  <c r="AH388" i="9"/>
  <c r="AF109" i="9"/>
  <c r="AD792" i="9"/>
  <c r="AB553" i="9"/>
  <c r="AC553" i="9" s="1"/>
  <c r="AF373" i="9"/>
  <c r="AD295" i="9"/>
  <c r="AC566" i="9"/>
  <c r="N768" i="9"/>
  <c r="AA650" i="9"/>
  <c r="Y650" i="9"/>
  <c r="Z650" i="9" s="1"/>
  <c r="AD524" i="9"/>
  <c r="AB524" i="9"/>
  <c r="AC524" i="9" s="1"/>
  <c r="O388" i="9"/>
  <c r="N388" i="9"/>
  <c r="O756" i="9"/>
  <c r="Q756" i="9" s="1"/>
  <c r="AA821" i="9"/>
  <c r="Z785" i="9"/>
  <c r="N824" i="9"/>
  <c r="AB830" i="9"/>
  <c r="AC830" i="9" s="1"/>
  <c r="AD830" i="9" s="1"/>
  <c r="AD150" i="9"/>
  <c r="AB150" i="9"/>
  <c r="AC150" i="9" s="1"/>
  <c r="AJ418" i="9"/>
  <c r="AF805" i="9"/>
  <c r="AD366" i="9"/>
  <c r="Q109" i="9"/>
  <c r="Y331" i="9"/>
  <c r="Z331" i="9" s="1"/>
  <c r="Y718" i="9"/>
  <c r="Z718" i="9" s="1"/>
  <c r="Y715" i="9"/>
  <c r="Z715" i="9" s="1"/>
  <c r="AD811" i="9"/>
  <c r="N463" i="9"/>
  <c r="AC525" i="9"/>
  <c r="Z796" i="9"/>
  <c r="AR296" i="9"/>
  <c r="M824" i="9"/>
  <c r="J354" i="9"/>
  <c r="AU736" i="10"/>
  <c r="AT736" i="10"/>
  <c r="AU755" i="10"/>
  <c r="AT755" i="10"/>
  <c r="AU510" i="10"/>
  <c r="AT510" i="10"/>
  <c r="AT465" i="10"/>
  <c r="AU465" i="10"/>
  <c r="AU520" i="10"/>
  <c r="AT298" i="10"/>
  <c r="AU298" i="10"/>
  <c r="AU351" i="10"/>
  <c r="AT351" i="10"/>
  <c r="J714" i="9"/>
  <c r="AB251" i="9"/>
  <c r="AC251" i="9" s="1"/>
  <c r="Z585" i="9"/>
  <c r="Z786" i="9"/>
  <c r="Z781" i="9"/>
  <c r="J427" i="9"/>
  <c r="Z292" i="9"/>
  <c r="AA159" i="9"/>
  <c r="Y159" i="9"/>
  <c r="Z159" i="9" s="1"/>
  <c r="Z822" i="9"/>
  <c r="Z794" i="9"/>
  <c r="J338" i="9"/>
  <c r="K338" i="9"/>
  <c r="J170" i="9"/>
  <c r="AD202" i="9"/>
  <c r="AB202" i="9"/>
  <c r="AC202" i="9" s="1"/>
  <c r="AH687" i="9"/>
  <c r="AE687" i="9"/>
  <c r="AF687" i="9" s="1"/>
  <c r="Q282" i="9"/>
  <c r="AT799" i="10"/>
  <c r="AU799" i="10"/>
  <c r="AT525" i="10"/>
  <c r="AU525" i="10"/>
  <c r="AU390" i="10"/>
  <c r="AT390" i="10"/>
  <c r="AD122" i="9"/>
  <c r="J352" i="9"/>
  <c r="K352" i="9"/>
  <c r="F876" i="3"/>
  <c r="G876" i="3"/>
  <c r="H876" i="3" s="1"/>
  <c r="I875" i="1"/>
  <c r="J875" i="1" s="1"/>
  <c r="I759" i="1"/>
  <c r="J759" i="1" s="1"/>
  <c r="G77" i="3"/>
  <c r="H77" i="3" s="1"/>
  <c r="G905" i="3"/>
  <c r="H905" i="3" s="1"/>
  <c r="G298" i="3"/>
  <c r="I357" i="1"/>
  <c r="J357" i="1" s="1"/>
  <c r="F355" i="3"/>
  <c r="G355" i="3" s="1"/>
  <c r="H355" i="3" s="1"/>
  <c r="I85" i="1"/>
  <c r="J85" i="1" s="1"/>
  <c r="G44" i="3"/>
  <c r="H44" i="3" s="1"/>
  <c r="I882" i="1"/>
  <c r="J882" i="1" s="1"/>
  <c r="F379" i="3"/>
  <c r="G379" i="3" s="1"/>
  <c r="H379" i="3" s="1"/>
  <c r="I373" i="1"/>
  <c r="J373" i="1" s="1"/>
  <c r="G771" i="3"/>
  <c r="H771" i="3" s="1"/>
  <c r="I834" i="1"/>
  <c r="J834" i="1" s="1"/>
  <c r="F662" i="3"/>
  <c r="G662" i="3" s="1"/>
  <c r="H662" i="3" s="1"/>
  <c r="F76" i="3"/>
  <c r="G76" i="3"/>
  <c r="H76" i="3" s="1"/>
  <c r="G1116" i="4"/>
  <c r="H1116" i="4" s="1"/>
  <c r="G1021" i="4"/>
  <c r="H1021" i="4" s="1"/>
  <c r="I941" i="1"/>
  <c r="J941" i="1" s="1"/>
  <c r="I840" i="1"/>
  <c r="F941" i="3"/>
  <c r="G941" i="3" s="1"/>
  <c r="H941" i="3" s="1"/>
  <c r="G951" i="4"/>
  <c r="H951" i="4" s="1"/>
  <c r="I348" i="1"/>
  <c r="J348" i="1" s="1"/>
  <c r="G362" i="3"/>
  <c r="H362" i="3" s="1"/>
  <c r="G698" i="3"/>
  <c r="H698" i="3" s="1"/>
  <c r="F687" i="3"/>
  <c r="G687" i="3"/>
  <c r="H687" i="3" s="1"/>
  <c r="I917" i="1"/>
  <c r="I316" i="1"/>
  <c r="J316" i="1" s="1"/>
  <c r="I666" i="1"/>
  <c r="J666" i="1" s="1"/>
  <c r="G378" i="3"/>
  <c r="H378" i="3" s="1"/>
  <c r="G45" i="3"/>
  <c r="H45" i="3" s="1"/>
  <c r="F890" i="4"/>
  <c r="G890" i="4" s="1"/>
  <c r="H890" i="4" s="1"/>
  <c r="H935" i="1"/>
  <c r="I935" i="1" s="1"/>
  <c r="J935" i="1" s="1"/>
  <c r="I888" i="1"/>
  <c r="J888" i="1" s="1"/>
  <c r="I392" i="1"/>
  <c r="J392" i="1" s="1"/>
  <c r="G920" i="3"/>
  <c r="H920" i="3" s="1"/>
  <c r="F1073" i="4"/>
  <c r="G1073" i="4" s="1"/>
  <c r="H1073" i="4" s="1"/>
  <c r="G980" i="4"/>
  <c r="H980" i="4" s="1"/>
  <c r="G43" i="3"/>
  <c r="H43" i="3" s="1"/>
  <c r="F362" i="4"/>
  <c r="G362" i="4" s="1"/>
  <c r="H362" i="4" s="1"/>
  <c r="Q57" i="9"/>
  <c r="O69" i="9"/>
  <c r="M69" i="9"/>
  <c r="N69" i="9" s="1"/>
  <c r="X79" i="9"/>
  <c r="V79" i="9"/>
  <c r="W79" i="9" s="1"/>
  <c r="AB46" i="9"/>
  <c r="AC46" i="9" s="1"/>
  <c r="AE83" i="9"/>
  <c r="AF83" i="9" s="1"/>
  <c r="V224" i="9"/>
  <c r="W224" i="9" s="1"/>
  <c r="X224" i="9"/>
  <c r="AR275" i="9"/>
  <c r="AS275" i="9"/>
  <c r="I44" i="9"/>
  <c r="J44" i="9" s="1"/>
  <c r="K44" i="9" s="1"/>
  <c r="G60" i="4"/>
  <c r="H60" i="4" s="1"/>
  <c r="O22" i="9"/>
  <c r="N26" i="9"/>
  <c r="Z82" i="9"/>
  <c r="I131" i="9"/>
  <c r="K131" i="9" s="1"/>
  <c r="L131" i="9"/>
  <c r="X232" i="9"/>
  <c r="V232" i="9"/>
  <c r="W232" i="9" s="1"/>
  <c r="Y209" i="9"/>
  <c r="Z209" i="9" s="1"/>
  <c r="AA209" i="9"/>
  <c r="V288" i="9"/>
  <c r="W288" i="9" s="1"/>
  <c r="X288" i="9"/>
  <c r="J41" i="9"/>
  <c r="K41" i="9" s="1"/>
  <c r="AD58" i="9"/>
  <c r="O62" i="9"/>
  <c r="X75" i="9"/>
  <c r="V75" i="9"/>
  <c r="W75" i="9" s="1"/>
  <c r="AA129" i="9"/>
  <c r="K136" i="9"/>
  <c r="Y149" i="9"/>
  <c r="Z149" i="9" s="1"/>
  <c r="L191" i="9"/>
  <c r="I191" i="9"/>
  <c r="J191" i="9"/>
  <c r="K191" i="9" s="1"/>
  <c r="Z271" i="9"/>
  <c r="AA271" i="9"/>
  <c r="L368" i="9"/>
  <c r="I368" i="9"/>
  <c r="V95" i="9"/>
  <c r="W95" i="9" s="1"/>
  <c r="L105" i="9"/>
  <c r="AQ205" i="9"/>
  <c r="AO205" i="9"/>
  <c r="I220" i="9"/>
  <c r="J220" i="9" s="1"/>
  <c r="K220" i="9" s="1"/>
  <c r="L220" i="9"/>
  <c r="AA466" i="9"/>
  <c r="Y466" i="9"/>
  <c r="Z466" i="9" s="1"/>
  <c r="I157" i="9"/>
  <c r="J157" i="9" s="1"/>
  <c r="V191" i="9"/>
  <c r="W191" i="9"/>
  <c r="X191" i="9"/>
  <c r="I341" i="9"/>
  <c r="L341" i="9"/>
  <c r="AF25" i="9"/>
  <c r="W53" i="9"/>
  <c r="AD71" i="9"/>
  <c r="AB71" i="9"/>
  <c r="AC71" i="9" s="1"/>
  <c r="W101" i="9"/>
  <c r="N123" i="9"/>
  <c r="AQ229" i="9"/>
  <c r="AO229" i="9"/>
  <c r="AC49" i="9"/>
  <c r="AQ96" i="9"/>
  <c r="AO96" i="9"/>
  <c r="O144" i="9"/>
  <c r="X146" i="9"/>
  <c r="W146" i="9"/>
  <c r="AO198" i="9"/>
  <c r="I226" i="9"/>
  <c r="J226" i="9" s="1"/>
  <c r="K226" i="9" s="1"/>
  <c r="L226" i="9"/>
  <c r="J261" i="9"/>
  <c r="J42" i="9"/>
  <c r="K42" i="9" s="1"/>
  <c r="W58" i="9"/>
  <c r="L130" i="9"/>
  <c r="W213" i="9"/>
  <c r="AE91" i="9"/>
  <c r="AF91" i="9" s="1"/>
  <c r="X144" i="9"/>
  <c r="X158" i="9"/>
  <c r="AR217" i="9"/>
  <c r="AS217" i="9"/>
  <c r="AA221" i="9"/>
  <c r="Y221" i="9"/>
  <c r="Z221" i="9" s="1"/>
  <c r="AC59" i="9"/>
  <c r="V81" i="9"/>
  <c r="W81" i="9" s="1"/>
  <c r="X81" i="9"/>
  <c r="Y81" i="9" s="1"/>
  <c r="AC90" i="9"/>
  <c r="AC91" i="9"/>
  <c r="O120" i="9"/>
  <c r="Q120" i="9" s="1"/>
  <c r="J130" i="9"/>
  <c r="V144" i="9"/>
  <c r="W144" i="9" s="1"/>
  <c r="V158" i="9"/>
  <c r="W158" i="9" s="1"/>
  <c r="J198" i="9"/>
  <c r="K198" i="9" s="1"/>
  <c r="I293" i="9"/>
  <c r="J293" i="9" s="1"/>
  <c r="K293" i="9" s="1"/>
  <c r="L293" i="9"/>
  <c r="AQ474" i="9"/>
  <c r="AR474" i="9" s="1"/>
  <c r="AS474" i="9"/>
  <c r="J213" i="9"/>
  <c r="K213" i="9" s="1"/>
  <c r="I213" i="9"/>
  <c r="M216" i="9"/>
  <c r="N216" i="9" s="1"/>
  <c r="M231" i="9"/>
  <c r="N231" i="9" s="1"/>
  <c r="J236" i="9"/>
  <c r="K236" i="9" s="1"/>
  <c r="O251" i="9"/>
  <c r="M251" i="9"/>
  <c r="N251" i="9" s="1"/>
  <c r="Y261" i="9"/>
  <c r="Z261" i="9" s="1"/>
  <c r="Z278" i="9"/>
  <c r="AA278" i="9"/>
  <c r="AS293" i="9"/>
  <c r="AR293" i="9"/>
  <c r="L300" i="9"/>
  <c r="AQ310" i="9"/>
  <c r="AR310" i="9" s="1"/>
  <c r="AO310" i="9"/>
  <c r="L340" i="9"/>
  <c r="J340" i="9"/>
  <c r="I340" i="9"/>
  <c r="K340" i="9" s="1"/>
  <c r="W389" i="9"/>
  <c r="AR68" i="10"/>
  <c r="L232" i="9"/>
  <c r="I232" i="9"/>
  <c r="J232" i="9" s="1"/>
  <c r="K232" i="9" s="1"/>
  <c r="AR260" i="9"/>
  <c r="AS260" i="9"/>
  <c r="W418" i="9"/>
  <c r="Y470" i="9"/>
  <c r="Z470" i="9" s="1"/>
  <c r="AA470" i="9"/>
  <c r="AQ204" i="9"/>
  <c r="W205" i="9"/>
  <c r="L217" i="9"/>
  <c r="J217" i="9"/>
  <c r="K217" i="9" s="1"/>
  <c r="AR282" i="9"/>
  <c r="I319" i="9"/>
  <c r="J319" i="9" s="1"/>
  <c r="K319" i="9" s="1"/>
  <c r="I369" i="9"/>
  <c r="AQ467" i="9"/>
  <c r="AR467" i="9" s="1"/>
  <c r="AO467" i="9"/>
  <c r="V130" i="9"/>
  <c r="W130" i="9" s="1"/>
  <c r="X205" i="9"/>
  <c r="AO215" i="9"/>
  <c r="Z220" i="9"/>
  <c r="J295" i="9"/>
  <c r="K295" i="9" s="1"/>
  <c r="AS301" i="9"/>
  <c r="AR301" i="9"/>
  <c r="AO338" i="9"/>
  <c r="X130" i="9"/>
  <c r="V148" i="9"/>
  <c r="W148" i="9" s="1"/>
  <c r="AR181" i="9"/>
  <c r="AA220" i="9"/>
  <c r="X276" i="9"/>
  <c r="W276" i="9"/>
  <c r="L309" i="9"/>
  <c r="I313" i="9"/>
  <c r="J313" i="9" s="1"/>
  <c r="K313" i="9" s="1"/>
  <c r="L313" i="9"/>
  <c r="Y359" i="9"/>
  <c r="Z359" i="9" s="1"/>
  <c r="AA359" i="9"/>
  <c r="AQ373" i="9"/>
  <c r="AR373" i="9" s="1"/>
  <c r="L147" i="9"/>
  <c r="W157" i="9"/>
  <c r="L261" i="9"/>
  <c r="X318" i="9"/>
  <c r="W318" i="9"/>
  <c r="K144" i="9"/>
  <c r="J144" i="9"/>
  <c r="Z226" i="9"/>
  <c r="AO243" i="9"/>
  <c r="V299" i="9"/>
  <c r="W299" i="9" s="1"/>
  <c r="L364" i="9"/>
  <c r="I364" i="9"/>
  <c r="J391" i="9"/>
  <c r="Z490" i="9"/>
  <c r="L435" i="9"/>
  <c r="I435" i="9"/>
  <c r="X537" i="9"/>
  <c r="V537" i="9"/>
  <c r="W537" i="9" s="1"/>
  <c r="V136" i="9"/>
  <c r="W136" i="9" s="1"/>
  <c r="Z215" i="9"/>
  <c r="W226" i="9"/>
  <c r="AD236" i="9"/>
  <c r="J315" i="9"/>
  <c r="K315" i="9" s="1"/>
  <c r="AS525" i="9"/>
  <c r="AQ525" i="9"/>
  <c r="AR525" i="9" s="1"/>
  <c r="AR225" i="9"/>
  <c r="AS225" i="9"/>
  <c r="X386" i="9"/>
  <c r="AO206" i="9"/>
  <c r="L213" i="9"/>
  <c r="L236" i="9"/>
  <c r="W310" i="9"/>
  <c r="V314" i="9"/>
  <c r="W314" i="9" s="1"/>
  <c r="J342" i="9"/>
  <c r="AA343" i="9"/>
  <c r="Y343" i="9"/>
  <c r="Z343" i="9" s="1"/>
  <c r="AQ382" i="9"/>
  <c r="AR382" i="9" s="1"/>
  <c r="V386" i="9"/>
  <c r="W386" i="9" s="1"/>
  <c r="L459" i="9"/>
  <c r="I459" i="9"/>
  <c r="V343" i="9"/>
  <c r="W343" i="9" s="1"/>
  <c r="Y396" i="9"/>
  <c r="Z396" i="9" s="1"/>
  <c r="I397" i="9"/>
  <c r="L397" i="9"/>
  <c r="O437" i="9"/>
  <c r="M437" i="9"/>
  <c r="N437" i="9" s="1"/>
  <c r="W478" i="9"/>
  <c r="X478" i="9"/>
  <c r="V486" i="9"/>
  <c r="W486" i="9" s="1"/>
  <c r="X493" i="9"/>
  <c r="V494" i="9"/>
  <c r="W494" i="9" s="1"/>
  <c r="AS538" i="9"/>
  <c r="AQ538" i="9"/>
  <c r="AR538" i="9" s="1"/>
  <c r="AA560" i="9"/>
  <c r="Z560" i="9"/>
  <c r="X571" i="9"/>
  <c r="M714" i="9"/>
  <c r="N714" i="9" s="1"/>
  <c r="O788" i="9"/>
  <c r="M788" i="9"/>
  <c r="N788" i="9" s="1"/>
  <c r="AO236" i="9"/>
  <c r="W278" i="9"/>
  <c r="L288" i="9"/>
  <c r="W306" i="9"/>
  <c r="L310" i="9"/>
  <c r="AB339" i="9"/>
  <c r="AC339" i="9" s="1"/>
  <c r="AQ340" i="9"/>
  <c r="AR340" i="9" s="1"/>
  <c r="I361" i="9"/>
  <c r="AA362" i="9"/>
  <c r="AQ366" i="9"/>
  <c r="AR366" i="9" s="1"/>
  <c r="AS366" i="9"/>
  <c r="W393" i="9"/>
  <c r="L394" i="9"/>
  <c r="V478" i="9"/>
  <c r="AQ488" i="9"/>
  <c r="AR488" i="9" s="1"/>
  <c r="AS488" i="9"/>
  <c r="V493" i="9"/>
  <c r="W493" i="9" s="1"/>
  <c r="AQ503" i="9"/>
  <c r="AR503" i="9" s="1"/>
  <c r="X567" i="9"/>
  <c r="V567" i="9"/>
  <c r="W567" i="9" s="1"/>
  <c r="X754" i="9"/>
  <c r="W754" i="9"/>
  <c r="V779" i="9"/>
  <c r="W779" i="9" s="1"/>
  <c r="X779" i="9"/>
  <c r="J305" i="9"/>
  <c r="K305" i="9" s="1"/>
  <c r="W447" i="9"/>
  <c r="X486" i="9"/>
  <c r="AA494" i="9"/>
  <c r="Y494" i="9"/>
  <c r="Z494" i="9" s="1"/>
  <c r="AQ537" i="9"/>
  <c r="AR537" i="9" s="1"/>
  <c r="AS569" i="9"/>
  <c r="L653" i="9"/>
  <c r="J653" i="9"/>
  <c r="X682" i="9"/>
  <c r="J751" i="9"/>
  <c r="AQ771" i="9"/>
  <c r="AR771" i="9" s="1"/>
  <c r="AS771" i="9"/>
  <c r="N827" i="9"/>
  <c r="O827" i="9"/>
  <c r="Q827" i="9" s="1"/>
  <c r="W271" i="9"/>
  <c r="I296" i="9"/>
  <c r="J296" i="9" s="1"/>
  <c r="K296" i="9" s="1"/>
  <c r="V300" i="9"/>
  <c r="W300" i="9" s="1"/>
  <c r="I305" i="9"/>
  <c r="I310" i="9"/>
  <c r="J310" i="9" s="1"/>
  <c r="K310" i="9" s="1"/>
  <c r="V313" i="9"/>
  <c r="W313" i="9" s="1"/>
  <c r="AO318" i="9"/>
  <c r="V319" i="9"/>
  <c r="L326" i="9"/>
  <c r="N342" i="9"/>
  <c r="I383" i="9"/>
  <c r="V385" i="9"/>
  <c r="W385" i="9" s="1"/>
  <c r="Y395" i="9"/>
  <c r="Z395" i="9" s="1"/>
  <c r="X397" i="9"/>
  <c r="M398" i="9"/>
  <c r="N398" i="9" s="1"/>
  <c r="X447" i="9"/>
  <c r="W461" i="9"/>
  <c r="X461" i="9"/>
  <c r="V469" i="9"/>
  <c r="W469" i="9" s="1"/>
  <c r="X469" i="9"/>
  <c r="X499" i="9"/>
  <c r="W499" i="9"/>
  <c r="AS502" i="9"/>
  <c r="AQ502" i="9"/>
  <c r="AR502" i="9" s="1"/>
  <c r="Y519" i="9"/>
  <c r="Z519" i="9" s="1"/>
  <c r="AQ553" i="9"/>
  <c r="AR553" i="9" s="1"/>
  <c r="P587" i="9"/>
  <c r="Q587" i="9" s="1"/>
  <c r="V682" i="9"/>
  <c r="W682" i="9" s="1"/>
  <c r="X688" i="9"/>
  <c r="X704" i="9"/>
  <c r="V704" i="9"/>
  <c r="W704" i="9" s="1"/>
  <c r="AD738" i="9"/>
  <c r="N751" i="9"/>
  <c r="AO239" i="9"/>
  <c r="V282" i="9"/>
  <c r="W282" i="9" s="1"/>
  <c r="J288" i="9"/>
  <c r="K288" i="9" s="1"/>
  <c r="L299" i="9"/>
  <c r="AQ299" i="9"/>
  <c r="L306" i="9"/>
  <c r="AQ306" i="9"/>
  <c r="W319" i="9"/>
  <c r="I326" i="9"/>
  <c r="J326" i="9" s="1"/>
  <c r="X342" i="9"/>
  <c r="X350" i="9"/>
  <c r="J383" i="9"/>
  <c r="AS393" i="9"/>
  <c r="AA395" i="9"/>
  <c r="J396" i="9"/>
  <c r="AS396" i="9"/>
  <c r="V397" i="9"/>
  <c r="W397" i="9" s="1"/>
  <c r="Y435" i="9"/>
  <c r="Z435" i="9" s="1"/>
  <c r="AA476" i="9"/>
  <c r="Z476" i="9"/>
  <c r="AA492" i="9"/>
  <c r="Z492" i="9"/>
  <c r="AF736" i="9"/>
  <c r="AH736" i="9"/>
  <c r="AE736" i="9"/>
  <c r="I786" i="9"/>
  <c r="L786" i="9"/>
  <c r="V800" i="9"/>
  <c r="W800" i="9" s="1"/>
  <c r="X800" i="9"/>
  <c r="Y806" i="9"/>
  <c r="Z806" i="9" s="1"/>
  <c r="AA806" i="9"/>
  <c r="AQ243" i="9"/>
  <c r="X277" i="9"/>
  <c r="AO313" i="9"/>
  <c r="L328" i="9"/>
  <c r="AA364" i="9"/>
  <c r="AQ368" i="9"/>
  <c r="AR368" i="9" s="1"/>
  <c r="AQ371" i="9"/>
  <c r="AR371" i="9" s="1"/>
  <c r="Y385" i="9"/>
  <c r="Z385" i="9" s="1"/>
  <c r="W388" i="9"/>
  <c r="J390" i="9"/>
  <c r="V418" i="9"/>
  <c r="AS478" i="9"/>
  <c r="AS493" i="9"/>
  <c r="AQ501" i="9"/>
  <c r="AR501" i="9" s="1"/>
  <c r="AS703" i="9"/>
  <c r="AS705" i="9"/>
  <c r="AS717" i="9"/>
  <c r="AQ717" i="9"/>
  <c r="AR717" i="9" s="1"/>
  <c r="Y719" i="9"/>
  <c r="Z719" i="9" s="1"/>
  <c r="AQ736" i="9"/>
  <c r="AR736" i="9" s="1"/>
  <c r="Y768" i="9"/>
  <c r="Z768" i="9" s="1"/>
  <c r="Z770" i="9"/>
  <c r="AS304" i="9"/>
  <c r="AR304" i="9"/>
  <c r="W352" i="9"/>
  <c r="N419" i="9"/>
  <c r="V436" i="9"/>
  <c r="W436" i="9" s="1"/>
  <c r="X436" i="9"/>
  <c r="V472" i="9"/>
  <c r="W472" i="9" s="1"/>
  <c r="X489" i="9"/>
  <c r="V490" i="9"/>
  <c r="W490" i="9" s="1"/>
  <c r="AS523" i="9"/>
  <c r="AQ523" i="9"/>
  <c r="AR523" i="9" s="1"/>
  <c r="AH734" i="9"/>
  <c r="AE734" i="9"/>
  <c r="AF734" i="9" s="1"/>
  <c r="O758" i="9"/>
  <c r="Q758" i="9" s="1"/>
  <c r="N758" i="9"/>
  <c r="I41" i="10"/>
  <c r="J41" i="10" s="1"/>
  <c r="K41" i="10" s="1"/>
  <c r="AR43" i="10"/>
  <c r="X383" i="9"/>
  <c r="V383" i="9"/>
  <c r="W383" i="9" s="1"/>
  <c r="V394" i="9"/>
  <c r="W394" i="9"/>
  <c r="AO435" i="9"/>
  <c r="AQ435" i="9"/>
  <c r="AR435" i="9" s="1"/>
  <c r="AS435" i="9"/>
  <c r="AO436" i="9"/>
  <c r="AQ476" i="9"/>
  <c r="AR476" i="9" s="1"/>
  <c r="AS476" i="9"/>
  <c r="V489" i="9"/>
  <c r="W489" i="9" s="1"/>
  <c r="AQ492" i="9"/>
  <c r="AR492" i="9" s="1"/>
  <c r="AS492" i="9"/>
  <c r="V586" i="9"/>
  <c r="W586" i="9" s="1"/>
  <c r="P642" i="9"/>
  <c r="Q642" i="9" s="1"/>
  <c r="Z643" i="9"/>
  <c r="J758" i="9"/>
  <c r="V776" i="9"/>
  <c r="W776" i="9" s="1"/>
  <c r="X776" i="9"/>
  <c r="AT146" i="10"/>
  <c r="AU146" i="10"/>
  <c r="AA472" i="9"/>
  <c r="Y472" i="9"/>
  <c r="Z472" i="9" s="1"/>
  <c r="AA490" i="9"/>
  <c r="Y490" i="9"/>
  <c r="AS491" i="9"/>
  <c r="X656" i="9"/>
  <c r="AQ788" i="9"/>
  <c r="AR788" i="9" s="1"/>
  <c r="AS788" i="9"/>
  <c r="AQ511" i="9"/>
  <c r="AR511" i="9" s="1"/>
  <c r="AS511" i="9"/>
  <c r="AS524" i="9"/>
  <c r="AQ524" i="9"/>
  <c r="AR524" i="9" s="1"/>
  <c r="O636" i="9"/>
  <c r="N636" i="9"/>
  <c r="AE653" i="9"/>
  <c r="AF653" i="9" s="1"/>
  <c r="AH653" i="9"/>
  <c r="M660" i="9"/>
  <c r="N660" i="9" s="1"/>
  <c r="AB737" i="9"/>
  <c r="AC737" i="9" s="1"/>
  <c r="AD737" i="9"/>
  <c r="V773" i="9"/>
  <c r="W773" i="9" s="1"/>
  <c r="X773" i="9"/>
  <c r="AR53" i="10"/>
  <c r="AA488" i="9"/>
  <c r="Z488" i="9"/>
  <c r="X502" i="9"/>
  <c r="V502" i="9"/>
  <c r="W502" i="9" s="1"/>
  <c r="X516" i="9"/>
  <c r="O754" i="9"/>
  <c r="Q754" i="9" s="1"/>
  <c r="N754" i="9"/>
  <c r="AQ802" i="9"/>
  <c r="AR802" i="9" s="1"/>
  <c r="AS802" i="9"/>
  <c r="W474" i="9"/>
  <c r="W487" i="9"/>
  <c r="W491" i="9"/>
  <c r="W496" i="9"/>
  <c r="Y541" i="9"/>
  <c r="Z541" i="9" s="1"/>
  <c r="AA652" i="9"/>
  <c r="Y652" i="9"/>
  <c r="Z652" i="9" s="1"/>
  <c r="Z752" i="9"/>
  <c r="AS760" i="9"/>
  <c r="AQ803" i="9"/>
  <c r="AR803" i="9" s="1"/>
  <c r="AS809" i="9"/>
  <c r="M811" i="9"/>
  <c r="N811" i="9" s="1"/>
  <c r="O811" i="9"/>
  <c r="I812" i="9"/>
  <c r="L812" i="9"/>
  <c r="N813" i="9"/>
  <c r="AR64" i="10"/>
  <c r="AR74" i="10"/>
  <c r="AA83" i="10"/>
  <c r="Y83" i="10"/>
  <c r="Z83" i="10" s="1"/>
  <c r="I104" i="10"/>
  <c r="K104" i="10" s="1"/>
  <c r="X110" i="10"/>
  <c r="V110" i="10"/>
  <c r="W110" i="10" s="1"/>
  <c r="L165" i="10"/>
  <c r="I165" i="10"/>
  <c r="J165" i="10" s="1"/>
  <c r="X561" i="9"/>
  <c r="L567" i="9"/>
  <c r="AS653" i="9"/>
  <c r="AO721" i="9"/>
  <c r="AQ728" i="9"/>
  <c r="AR728" i="9" s="1"/>
  <c r="AQ740" i="9"/>
  <c r="AR740" i="9" s="1"/>
  <c r="AS777" i="9"/>
  <c r="AB75" i="10"/>
  <c r="AC75" i="10" s="1"/>
  <c r="AD75" i="10"/>
  <c r="X147" i="10"/>
  <c r="V147" i="10"/>
  <c r="W147" i="10" s="1"/>
  <c r="X299" i="10"/>
  <c r="V299" i="10"/>
  <c r="W299" i="10" s="1"/>
  <c r="V655" i="9"/>
  <c r="W655" i="9" s="1"/>
  <c r="X703" i="9"/>
  <c r="X810" i="9"/>
  <c r="P813" i="9"/>
  <c r="Q813" i="9" s="1"/>
  <c r="AD541" i="9"/>
  <c r="X683" i="9"/>
  <c r="V703" i="9"/>
  <c r="W703" i="9" s="1"/>
  <c r="AQ752" i="9"/>
  <c r="AR752" i="9" s="1"/>
  <c r="AS770" i="9"/>
  <c r="AQ770" i="9"/>
  <c r="AR770" i="9" s="1"/>
  <c r="V810" i="9"/>
  <c r="W810" i="9" s="1"/>
  <c r="V814" i="9"/>
  <c r="W814" i="9" s="1"/>
  <c r="V820" i="9"/>
  <c r="W820" i="9" s="1"/>
  <c r="X820" i="9"/>
  <c r="V822" i="9"/>
  <c r="W822" i="9" s="1"/>
  <c r="R19" i="10"/>
  <c r="T19" i="10" s="1"/>
  <c r="AA42" i="10"/>
  <c r="Y42" i="10"/>
  <c r="Z42" i="10" s="1"/>
  <c r="V46" i="10"/>
  <c r="W46" i="10" s="1"/>
  <c r="X46" i="10"/>
  <c r="AB89" i="10"/>
  <c r="AC89" i="10" s="1"/>
  <c r="X463" i="9"/>
  <c r="AS472" i="9"/>
  <c r="X474" i="9"/>
  <c r="V476" i="9"/>
  <c r="W476" i="9" s="1"/>
  <c r="AS486" i="9"/>
  <c r="X487" i="9"/>
  <c r="V488" i="9"/>
  <c r="W488" i="9" s="1"/>
  <c r="AS490" i="9"/>
  <c r="X491" i="9"/>
  <c r="V492" i="9"/>
  <c r="W492" i="9" s="1"/>
  <c r="AS494" i="9"/>
  <c r="X496" i="9"/>
  <c r="J541" i="9"/>
  <c r="X655" i="9"/>
  <c r="N688" i="9"/>
  <c r="W705" i="9"/>
  <c r="X705" i="9"/>
  <c r="V716" i="9"/>
  <c r="W716" i="9" s="1"/>
  <c r="AQ780" i="9"/>
  <c r="AR780" i="9" s="1"/>
  <c r="AS780" i="9"/>
  <c r="AS801" i="9"/>
  <c r="V41" i="10"/>
  <c r="W41" i="10" s="1"/>
  <c r="AR45" i="10"/>
  <c r="AT81" i="10"/>
  <c r="AU81" i="10"/>
  <c r="AT94" i="10"/>
  <c r="X157" i="10"/>
  <c r="V157" i="10"/>
  <c r="W157" i="10" s="1"/>
  <c r="I511" i="9"/>
  <c r="J511" i="9" s="1"/>
  <c r="W649" i="9"/>
  <c r="O657" i="9"/>
  <c r="N657" i="9"/>
  <c r="L682" i="9"/>
  <c r="I682" i="9"/>
  <c r="W719" i="9"/>
  <c r="AB736" i="9"/>
  <c r="AC736" i="9" s="1"/>
  <c r="X755" i="9"/>
  <c r="W755" i="9"/>
  <c r="W802" i="9"/>
  <c r="X812" i="9"/>
  <c r="V812" i="9"/>
  <c r="W812" i="9" s="1"/>
  <c r="V813" i="9"/>
  <c r="W813" i="9" s="1"/>
  <c r="X813" i="9"/>
  <c r="Y40" i="10"/>
  <c r="Z40" i="10" s="1"/>
  <c r="AR58" i="10"/>
  <c r="AU120" i="10"/>
  <c r="AT120" i="10"/>
  <c r="AT180" i="10"/>
  <c r="AU180" i="10"/>
  <c r="AO215" i="10"/>
  <c r="J788" i="9"/>
  <c r="V58" i="10"/>
  <c r="W58" i="10" s="1"/>
  <c r="AR63" i="10"/>
  <c r="AE82" i="10"/>
  <c r="AF82" i="10" s="1"/>
  <c r="AS100" i="10"/>
  <c r="AR100" i="10"/>
  <c r="AS175" i="10"/>
  <c r="AR175" i="10"/>
  <c r="AO203" i="10"/>
  <c r="J780" i="9"/>
  <c r="X809" i="9"/>
  <c r="AF13" i="10"/>
  <c r="AH13" i="10"/>
  <c r="AJ13" i="10" s="1"/>
  <c r="AL13" i="10" s="1"/>
  <c r="AT42" i="10"/>
  <c r="AU42" i="10"/>
  <c r="AU48" i="10"/>
  <c r="AT48" i="10"/>
  <c r="O63" i="10"/>
  <c r="M63" i="10"/>
  <c r="N63" i="10" s="1"/>
  <c r="AS169" i="10"/>
  <c r="AR169" i="10"/>
  <c r="AS731" i="9"/>
  <c r="AQ731" i="9"/>
  <c r="AR731" i="9" s="1"/>
  <c r="V809" i="9"/>
  <c r="W809" i="9" s="1"/>
  <c r="AT47" i="10"/>
  <c r="AU47" i="10"/>
  <c r="I76" i="10"/>
  <c r="J76" i="10" s="1"/>
  <c r="K76" i="10" s="1"/>
  <c r="V128" i="10"/>
  <c r="W128" i="10" s="1"/>
  <c r="X128" i="10"/>
  <c r="Z48" i="10"/>
  <c r="AR57" i="10"/>
  <c r="V80" i="10"/>
  <c r="W80" i="10" s="1"/>
  <c r="AT83" i="10"/>
  <c r="AU83" i="10"/>
  <c r="X129" i="10"/>
  <c r="V129" i="10"/>
  <c r="W129" i="10" s="1"/>
  <c r="I800" i="9"/>
  <c r="J800" i="9" s="1"/>
  <c r="V802" i="9"/>
  <c r="V804" i="9"/>
  <c r="W806" i="9"/>
  <c r="J813" i="9"/>
  <c r="X817" i="9"/>
  <c r="AU49" i="10"/>
  <c r="AT49" i="10"/>
  <c r="Y77" i="10"/>
  <c r="Z77" i="10" s="1"/>
  <c r="AR83" i="10"/>
  <c r="Z122" i="10"/>
  <c r="AT123" i="10"/>
  <c r="AU123" i="10"/>
  <c r="AT129" i="10"/>
  <c r="AU129" i="10"/>
  <c r="AO212" i="10"/>
  <c r="N238" i="10"/>
  <c r="O238" i="10"/>
  <c r="W687" i="9"/>
  <c r="AB740" i="9"/>
  <c r="AC740" i="9" s="1"/>
  <c r="I780" i="9"/>
  <c r="W804" i="9"/>
  <c r="V806" i="9"/>
  <c r="I813" i="9"/>
  <c r="W824" i="9"/>
  <c r="AR49" i="10"/>
  <c r="AC77" i="10"/>
  <c r="V95" i="10"/>
  <c r="W95" i="10" s="1"/>
  <c r="AT121" i="10"/>
  <c r="AU121" i="10"/>
  <c r="AT122" i="10"/>
  <c r="AU122" i="10"/>
  <c r="AT156" i="10"/>
  <c r="AU156" i="10"/>
  <c r="AT181" i="10"/>
  <c r="AU181" i="10"/>
  <c r="AR271" i="10"/>
  <c r="AS814" i="9"/>
  <c r="X824" i="9"/>
  <c r="AH22" i="10"/>
  <c r="AJ22" i="10" s="1"/>
  <c r="AL22" i="10" s="1"/>
  <c r="AA47" i="10"/>
  <c r="Y47" i="10"/>
  <c r="Z47" i="10" s="1"/>
  <c r="Z76" i="10"/>
  <c r="AO94" i="10"/>
  <c r="X144" i="10"/>
  <c r="V144" i="10"/>
  <c r="W144" i="10" s="1"/>
  <c r="I155" i="10"/>
  <c r="K155" i="10" s="1"/>
  <c r="AT276" i="10"/>
  <c r="V337" i="10"/>
  <c r="W337" i="10" s="1"/>
  <c r="I810" i="9"/>
  <c r="V811" i="9"/>
  <c r="W811" i="9" s="1"/>
  <c r="W818" i="9"/>
  <c r="I53" i="10"/>
  <c r="J53" i="10" s="1"/>
  <c r="K53" i="10" s="1"/>
  <c r="X105" i="10"/>
  <c r="V105" i="10"/>
  <c r="W105" i="10" s="1"/>
  <c r="AU159" i="10"/>
  <c r="AT159" i="10"/>
  <c r="AT176" i="10"/>
  <c r="AU176" i="10"/>
  <c r="AT273" i="10"/>
  <c r="AU273" i="10"/>
  <c r="AT41" i="10"/>
  <c r="W108" i="10"/>
  <c r="X108" i="10"/>
  <c r="L201" i="10"/>
  <c r="I201" i="10"/>
  <c r="J201" i="10" s="1"/>
  <c r="K201" i="10" s="1"/>
  <c r="AO220" i="10"/>
  <c r="AT260" i="10"/>
  <c r="AU260" i="10"/>
  <c r="O269" i="10"/>
  <c r="Q269" i="10" s="1"/>
  <c r="AU219" i="10"/>
  <c r="AT219" i="10"/>
  <c r="O268" i="10"/>
  <c r="Q268" i="10" s="1"/>
  <c r="X305" i="10"/>
  <c r="V305" i="10"/>
  <c r="W305" i="10" s="1"/>
  <c r="AT270" i="10"/>
  <c r="AU270" i="10"/>
  <c r="J811" i="9"/>
  <c r="AR52" i="10"/>
  <c r="AC56" i="10"/>
  <c r="AE78" i="10"/>
  <c r="AF78" i="10" s="1"/>
  <c r="AU110" i="10"/>
  <c r="AT110" i="10"/>
  <c r="Y130" i="10"/>
  <c r="Z130" i="10"/>
  <c r="AT174" i="10"/>
  <c r="AU174" i="10"/>
  <c r="AT238" i="10"/>
  <c r="AU238" i="10"/>
  <c r="AS389" i="10"/>
  <c r="AR389" i="10"/>
  <c r="AS422" i="10"/>
  <c r="AR422" i="10"/>
  <c r="AR69" i="10"/>
  <c r="W109" i="10"/>
  <c r="K135" i="10"/>
  <c r="AT158" i="10"/>
  <c r="AU158" i="10"/>
  <c r="L166" i="10"/>
  <c r="J166" i="10"/>
  <c r="AT214" i="10"/>
  <c r="AU214" i="10"/>
  <c r="I238" i="10"/>
  <c r="J238" i="10" s="1"/>
  <c r="K238" i="10" s="1"/>
  <c r="I426" i="10"/>
  <c r="L426" i="10"/>
  <c r="AS103" i="10"/>
  <c r="AR103" i="10"/>
  <c r="L146" i="10"/>
  <c r="J196" i="10"/>
  <c r="K196" i="10" s="1"/>
  <c r="AT201" i="10"/>
  <c r="AU201" i="10"/>
  <c r="X205" i="10"/>
  <c r="V205" i="10"/>
  <c r="W205" i="10" s="1"/>
  <c r="M228" i="10"/>
  <c r="N228" i="10" s="1"/>
  <c r="I260" i="10"/>
  <c r="K260" i="10" s="1"/>
  <c r="L260" i="10"/>
  <c r="L319" i="10"/>
  <c r="I319" i="10"/>
  <c r="J319" i="10" s="1"/>
  <c r="K319" i="10" s="1"/>
  <c r="L371" i="10"/>
  <c r="I371" i="10"/>
  <c r="K371" i="10" s="1"/>
  <c r="L377" i="10"/>
  <c r="I377" i="10"/>
  <c r="AS459" i="10"/>
  <c r="AR459" i="10"/>
  <c r="P462" i="10"/>
  <c r="Q462" i="10" s="1"/>
  <c r="V464" i="10"/>
  <c r="W464" i="10" s="1"/>
  <c r="X464" i="10"/>
  <c r="V130" i="10"/>
  <c r="W130" i="10" s="1"/>
  <c r="AT143" i="10"/>
  <c r="AU143" i="10"/>
  <c r="I146" i="10"/>
  <c r="J146" i="10" s="1"/>
  <c r="AT149" i="10"/>
  <c r="AU149" i="10"/>
  <c r="AC159" i="10"/>
  <c r="J172" i="10"/>
  <c r="AT205" i="10"/>
  <c r="AU205" i="10"/>
  <c r="X379" i="10"/>
  <c r="V379" i="10"/>
  <c r="W379" i="10" s="1"/>
  <c r="AB81" i="10"/>
  <c r="AC81" i="10" s="1"/>
  <c r="J103" i="10"/>
  <c r="K103" i="10" s="1"/>
  <c r="AA148" i="10"/>
  <c r="I230" i="10"/>
  <c r="J230" i="10" s="1"/>
  <c r="K230" i="10" s="1"/>
  <c r="L230" i="10"/>
  <c r="AT231" i="10"/>
  <c r="AU231" i="10"/>
  <c r="AT313" i="10"/>
  <c r="X378" i="10"/>
  <c r="V378" i="10"/>
  <c r="W378" i="10" s="1"/>
  <c r="AT62" i="10"/>
  <c r="W64" i="10"/>
  <c r="AB68" i="10"/>
  <c r="AC68" i="10" s="1"/>
  <c r="AD81" i="10"/>
  <c r="X109" i="10"/>
  <c r="V135" i="10"/>
  <c r="W135" i="10" s="1"/>
  <c r="AU144" i="10"/>
  <c r="AT144" i="10"/>
  <c r="Y148" i="10"/>
  <c r="Z148" i="10" s="1"/>
  <c r="AD159" i="10"/>
  <c r="W169" i="10"/>
  <c r="AT179" i="10"/>
  <c r="AU179" i="10"/>
  <c r="Z190" i="10"/>
  <c r="X191" i="10"/>
  <c r="V191" i="10"/>
  <c r="W191" i="10" s="1"/>
  <c r="I220" i="10"/>
  <c r="J220" i="10" s="1"/>
  <c r="K220" i="10" s="1"/>
  <c r="L220" i="10"/>
  <c r="V225" i="10"/>
  <c r="W225" i="10" s="1"/>
  <c r="I228" i="10"/>
  <c r="J228" i="10" s="1"/>
  <c r="K228" i="10" s="1"/>
  <c r="V259" i="10"/>
  <c r="W259" i="10" s="1"/>
  <c r="X259" i="10"/>
  <c r="X312" i="10"/>
  <c r="V312" i="10"/>
  <c r="W312" i="10" s="1"/>
  <c r="V371" i="10"/>
  <c r="W371" i="10" s="1"/>
  <c r="AR82" i="10"/>
  <c r="AR89" i="10"/>
  <c r="W146" i="10"/>
  <c r="AT155" i="10"/>
  <c r="AU155" i="10"/>
  <c r="AJ170" i="10"/>
  <c r="W172" i="10"/>
  <c r="I174" i="10"/>
  <c r="J174" i="10" s="1"/>
  <c r="AR312" i="10"/>
  <c r="X349" i="10"/>
  <c r="X351" i="10"/>
  <c r="V351" i="10"/>
  <c r="W351" i="10" s="1"/>
  <c r="AR75" i="10"/>
  <c r="AT76" i="10"/>
  <c r="AU76" i="10"/>
  <c r="AT77" i="10"/>
  <c r="AU77" i="10"/>
  <c r="AT78" i="10"/>
  <c r="AU78" i="10"/>
  <c r="AT82" i="10"/>
  <c r="AU82" i="10"/>
  <c r="V176" i="10"/>
  <c r="W176" i="10" s="1"/>
  <c r="AO196" i="10"/>
  <c r="AA271" i="10"/>
  <c r="V308" i="10"/>
  <c r="W308" i="10" s="1"/>
  <c r="AR322" i="10"/>
  <c r="I330" i="10"/>
  <c r="L330" i="10"/>
  <c r="V349" i="10"/>
  <c r="W349" i="10" s="1"/>
  <c r="AT56" i="10"/>
  <c r="AU56" i="10"/>
  <c r="AC62" i="10"/>
  <c r="V63" i="10"/>
  <c r="W63" i="10" s="1"/>
  <c r="AR77" i="10"/>
  <c r="AR78" i="10"/>
  <c r="AR84" i="10"/>
  <c r="AT90" i="10"/>
  <c r="AT130" i="10"/>
  <c r="K144" i="10"/>
  <c r="AS170" i="10"/>
  <c r="AR170" i="10"/>
  <c r="X174" i="10"/>
  <c r="W174" i="10"/>
  <c r="W175" i="10"/>
  <c r="AS223" i="10"/>
  <c r="AR223" i="10"/>
  <c r="AO225" i="10"/>
  <c r="AO242" i="10"/>
  <c r="AT275" i="10"/>
  <c r="AU275" i="10"/>
  <c r="J287" i="10"/>
  <c r="K287" i="10" s="1"/>
  <c r="L287" i="10"/>
  <c r="I339" i="10"/>
  <c r="L339" i="10"/>
  <c r="AS350" i="10"/>
  <c r="AR350" i="10"/>
  <c r="AT61" i="10"/>
  <c r="AU61" i="10"/>
  <c r="W155" i="10"/>
  <c r="AT191" i="10"/>
  <c r="AU191" i="10"/>
  <c r="I303" i="10"/>
  <c r="J303" i="10" s="1"/>
  <c r="K303" i="10" s="1"/>
  <c r="AO309" i="10"/>
  <c r="W338" i="10"/>
  <c r="AS378" i="10"/>
  <c r="AR378" i="10"/>
  <c r="V487" i="10"/>
  <c r="W487" i="10" s="1"/>
  <c r="X487" i="10"/>
  <c r="AU216" i="10"/>
  <c r="AT274" i="10"/>
  <c r="AU274" i="10"/>
  <c r="AO305" i="10"/>
  <c r="AS327" i="10"/>
  <c r="AR327" i="10"/>
  <c r="AS330" i="10"/>
  <c r="AR330" i="10"/>
  <c r="X376" i="10"/>
  <c r="V376" i="10"/>
  <c r="W376" i="10" s="1"/>
  <c r="AS377" i="10"/>
  <c r="AR377" i="10"/>
  <c r="AR434" i="10"/>
  <c r="J212" i="10"/>
  <c r="K212" i="10" s="1"/>
  <c r="AR274" i="10"/>
  <c r="AS281" i="10"/>
  <c r="AR281" i="10"/>
  <c r="L298" i="10"/>
  <c r="V303" i="10"/>
  <c r="W303" i="10" s="1"/>
  <c r="AD338" i="10"/>
  <c r="AC338" i="10"/>
  <c r="AS373" i="10"/>
  <c r="AR373" i="10"/>
  <c r="AS428" i="10"/>
  <c r="AR428" i="10"/>
  <c r="AS458" i="10"/>
  <c r="AR458" i="10"/>
  <c r="AS685" i="10"/>
  <c r="AR685" i="10"/>
  <c r="AS701" i="10"/>
  <c r="AR701" i="10"/>
  <c r="X155" i="10"/>
  <c r="X165" i="10"/>
  <c r="W201" i="10"/>
  <c r="I214" i="10"/>
  <c r="J214" i="10" s="1"/>
  <c r="K214" i="10" s="1"/>
  <c r="AO219" i="10"/>
  <c r="W238" i="10"/>
  <c r="AT259" i="10"/>
  <c r="AU259" i="10"/>
  <c r="I298" i="10"/>
  <c r="J298" i="10" s="1"/>
  <c r="K298" i="10" s="1"/>
  <c r="AT300" i="10"/>
  <c r="AU300" i="10"/>
  <c r="AO318" i="10"/>
  <c r="V323" i="10"/>
  <c r="W323" i="10" s="1"/>
  <c r="AO325" i="10"/>
  <c r="AU337" i="10"/>
  <c r="AT337" i="10"/>
  <c r="AB338" i="10"/>
  <c r="AO340" i="10"/>
  <c r="AS341" i="10"/>
  <c r="AR341" i="10"/>
  <c r="AT374" i="10"/>
  <c r="AU374" i="10"/>
  <c r="AS382" i="10"/>
  <c r="AR382" i="10"/>
  <c r="AS536" i="10"/>
  <c r="AR536" i="10"/>
  <c r="J203" i="10"/>
  <c r="K203" i="10" s="1"/>
  <c r="V209" i="10"/>
  <c r="W209" i="10" s="1"/>
  <c r="I224" i="10"/>
  <c r="J224" i="10" s="1"/>
  <c r="K224" i="10" s="1"/>
  <c r="AU269" i="10"/>
  <c r="AT269" i="10"/>
  <c r="AO292" i="10"/>
  <c r="X303" i="10"/>
  <c r="AO304" i="10"/>
  <c r="AU128" i="10"/>
  <c r="AT135" i="10"/>
  <c r="AU135" i="10"/>
  <c r="AT148" i="10"/>
  <c r="AU148" i="10"/>
  <c r="AR158" i="10"/>
  <c r="V190" i="10"/>
  <c r="W190" i="10" s="1"/>
  <c r="X197" i="10"/>
  <c r="AT208" i="10"/>
  <c r="AU208" i="10"/>
  <c r="W214" i="10"/>
  <c r="X220" i="10"/>
  <c r="I242" i="10"/>
  <c r="J242" i="10" s="1"/>
  <c r="K242" i="10" s="1"/>
  <c r="AR272" i="10"/>
  <c r="I299" i="10"/>
  <c r="J299" i="10" s="1"/>
  <c r="K299" i="10" s="1"/>
  <c r="I349" i="10"/>
  <c r="L349" i="10"/>
  <c r="AS381" i="10"/>
  <c r="AR381" i="10"/>
  <c r="V397" i="10"/>
  <c r="W397" i="10" s="1"/>
  <c r="X446" i="10"/>
  <c r="V446" i="10"/>
  <c r="W446" i="10" s="1"/>
  <c r="AS652" i="10"/>
  <c r="AR652" i="10"/>
  <c r="AO172" i="10"/>
  <c r="I191" i="10"/>
  <c r="J191" i="10" s="1"/>
  <c r="K191" i="10" s="1"/>
  <c r="AU197" i="10"/>
  <c r="AT197" i="10"/>
  <c r="AT209" i="10"/>
  <c r="AU209" i="10"/>
  <c r="I259" i="10"/>
  <c r="J259" i="10" s="1"/>
  <c r="AR269" i="10"/>
  <c r="I281" i="10"/>
  <c r="L281" i="10"/>
  <c r="AO339" i="10"/>
  <c r="X387" i="10"/>
  <c r="V387" i="10"/>
  <c r="W387" i="10" s="1"/>
  <c r="AO390" i="10"/>
  <c r="X397" i="10"/>
  <c r="AT514" i="10"/>
  <c r="AU514" i="10"/>
  <c r="AS421" i="10"/>
  <c r="AR421" i="10"/>
  <c r="I428" i="10"/>
  <c r="J428" i="10" s="1"/>
  <c r="L428" i="10"/>
  <c r="X497" i="10"/>
  <c r="V497" i="10"/>
  <c r="W497" i="10" s="1"/>
  <c r="AS518" i="10"/>
  <c r="AR518" i="10"/>
  <c r="J656" i="10"/>
  <c r="L656" i="10"/>
  <c r="AT338" i="10"/>
  <c r="AU338" i="10"/>
  <c r="V342" i="10"/>
  <c r="W342" i="10" s="1"/>
  <c r="AS385" i="10"/>
  <c r="AR385" i="10"/>
  <c r="AS469" i="10"/>
  <c r="AR469" i="10"/>
  <c r="AS477" i="10"/>
  <c r="AR477" i="10"/>
  <c r="AS642" i="10"/>
  <c r="AR642" i="10"/>
  <c r="AS654" i="10"/>
  <c r="AR654" i="10"/>
  <c r="AS718" i="10"/>
  <c r="AR718" i="10"/>
  <c r="AS754" i="10"/>
  <c r="AR754" i="10"/>
  <c r="AT277" i="10"/>
  <c r="AU277" i="10"/>
  <c r="AT349" i="10"/>
  <c r="AU349" i="10"/>
  <c r="V350" i="10"/>
  <c r="W350" i="10" s="1"/>
  <c r="I353" i="10"/>
  <c r="K353" i="10" s="1"/>
  <c r="L353" i="10"/>
  <c r="AS515" i="10"/>
  <c r="AR515" i="10"/>
  <c r="AS732" i="10"/>
  <c r="AR732" i="10"/>
  <c r="O775" i="10"/>
  <c r="X777" i="10"/>
  <c r="V777" i="10"/>
  <c r="W777" i="10" s="1"/>
  <c r="AR277" i="10"/>
  <c r="X350" i="10"/>
  <c r="AS435" i="10"/>
  <c r="AR435" i="10"/>
  <c r="AA503" i="10"/>
  <c r="Y503" i="10"/>
  <c r="Z503" i="10" s="1"/>
  <c r="X560" i="10"/>
  <c r="W560" i="10"/>
  <c r="P587" i="10"/>
  <c r="Q587" i="10" s="1"/>
  <c r="AS682" i="10"/>
  <c r="AR682" i="10"/>
  <c r="AS728" i="10"/>
  <c r="AR728" i="10"/>
  <c r="AE739" i="10"/>
  <c r="AF739" i="10" s="1"/>
  <c r="AT291" i="10"/>
  <c r="AU291" i="10"/>
  <c r="AR319" i="10"/>
  <c r="V352" i="10"/>
  <c r="W352" i="10" s="1"/>
  <c r="L387" i="10"/>
  <c r="AS424" i="10"/>
  <c r="AR424" i="10"/>
  <c r="AS470" i="10"/>
  <c r="AR470" i="10"/>
  <c r="AS490" i="10"/>
  <c r="AR490" i="10"/>
  <c r="AS492" i="10"/>
  <c r="AR492" i="10"/>
  <c r="V587" i="10"/>
  <c r="W587" i="10" s="1"/>
  <c r="X587" i="10"/>
  <c r="AS772" i="10"/>
  <c r="AR772" i="10"/>
  <c r="Z300" i="10"/>
  <c r="AR314" i="10"/>
  <c r="AR317" i="10"/>
  <c r="AT319" i="10"/>
  <c r="AU319" i="10"/>
  <c r="X352" i="10"/>
  <c r="V353" i="10"/>
  <c r="W353" i="10" s="1"/>
  <c r="AS370" i="10"/>
  <c r="AR370" i="10"/>
  <c r="J374" i="10"/>
  <c r="AS375" i="10"/>
  <c r="AR375" i="10"/>
  <c r="AS426" i="10"/>
  <c r="AR426" i="10"/>
  <c r="V466" i="10"/>
  <c r="W466" i="10" s="1"/>
  <c r="AS473" i="10"/>
  <c r="AR473" i="10"/>
  <c r="AS702" i="10"/>
  <c r="AR702" i="10"/>
  <c r="J308" i="10"/>
  <c r="K308" i="10" s="1"/>
  <c r="AO314" i="10"/>
  <c r="AO319" i="10"/>
  <c r="N445" i="10"/>
  <c r="AS487" i="10"/>
  <c r="AR487" i="10"/>
  <c r="AS649" i="10"/>
  <c r="AR649" i="10"/>
  <c r="AS650" i="10"/>
  <c r="AR650" i="10"/>
  <c r="AT384" i="10"/>
  <c r="AU384" i="10"/>
  <c r="AU452" i="10"/>
  <c r="AT452" i="10"/>
  <c r="AT497" i="10"/>
  <c r="AU497" i="10"/>
  <c r="AU498" i="10"/>
  <c r="AR568" i="10"/>
  <c r="X711" i="10"/>
  <c r="X713" i="10"/>
  <c r="AT726" i="10"/>
  <c r="AU726" i="10"/>
  <c r="AT733" i="10"/>
  <c r="AD736" i="10"/>
  <c r="AS739" i="10"/>
  <c r="AR739" i="10"/>
  <c r="AR384" i="10"/>
  <c r="AT460" i="10"/>
  <c r="AU460" i="10"/>
  <c r="AS486" i="10"/>
  <c r="AR486" i="10"/>
  <c r="AT496" i="10"/>
  <c r="AU568" i="10"/>
  <c r="AT568" i="10"/>
  <c r="N584" i="10"/>
  <c r="L648" i="10"/>
  <c r="J648" i="10"/>
  <c r="V713" i="10"/>
  <c r="W713" i="10" s="1"/>
  <c r="AJ720" i="10"/>
  <c r="AB736" i="10"/>
  <c r="AC736" i="10" s="1"/>
  <c r="AS756" i="10"/>
  <c r="AR756" i="10"/>
  <c r="I792" i="10"/>
  <c r="L792" i="10"/>
  <c r="L812" i="10"/>
  <c r="I812" i="10"/>
  <c r="J812" i="10" s="1"/>
  <c r="L397" i="10"/>
  <c r="AR418" i="10"/>
  <c r="V426" i="10"/>
  <c r="W426" i="10" s="1"/>
  <c r="AR452" i="10"/>
  <c r="AR464" i="10"/>
  <c r="AO497" i="10"/>
  <c r="W510" i="10"/>
  <c r="V523" i="10"/>
  <c r="W523" i="10" s="1"/>
  <c r="AU560" i="10"/>
  <c r="AT560" i="10"/>
  <c r="X565" i="10"/>
  <c r="AS585" i="10"/>
  <c r="AR585" i="10"/>
  <c r="AT713" i="10"/>
  <c r="AU713" i="10"/>
  <c r="AC734" i="10"/>
  <c r="AS768" i="10"/>
  <c r="AR768" i="10"/>
  <c r="J779" i="10"/>
  <c r="L779" i="10"/>
  <c r="AS780" i="10"/>
  <c r="AR780" i="10"/>
  <c r="AS809" i="10"/>
  <c r="AR809" i="10"/>
  <c r="AU418" i="10"/>
  <c r="AT418" i="10"/>
  <c r="AT464" i="10"/>
  <c r="AU464" i="10"/>
  <c r="AT522" i="10"/>
  <c r="AU522" i="10"/>
  <c r="AT636" i="10"/>
  <c r="AU636" i="10"/>
  <c r="X704" i="10"/>
  <c r="AT715" i="10"/>
  <c r="AU715" i="10"/>
  <c r="AC753" i="10"/>
  <c r="AD753" i="10"/>
  <c r="X771" i="10"/>
  <c r="V771" i="10"/>
  <c r="W771" i="10" s="1"/>
  <c r="V322" i="10"/>
  <c r="W322" i="10" s="1"/>
  <c r="V390" i="10"/>
  <c r="W390" i="10" s="1"/>
  <c r="X510" i="10"/>
  <c r="AU537" i="10"/>
  <c r="AT537" i="10"/>
  <c r="AR565" i="10"/>
  <c r="W656" i="10"/>
  <c r="AT686" i="10"/>
  <c r="AU686" i="10"/>
  <c r="V704" i="10"/>
  <c r="W704" i="10" s="1"/>
  <c r="AR713" i="10"/>
  <c r="AR715" i="10"/>
  <c r="AB729" i="10"/>
  <c r="AC729" i="10" s="1"/>
  <c r="AS795" i="10"/>
  <c r="AR795" i="10"/>
  <c r="AR514" i="10"/>
  <c r="AR522" i="10"/>
  <c r="W536" i="10"/>
  <c r="AT565" i="10"/>
  <c r="AU565" i="10"/>
  <c r="N587" i="10"/>
  <c r="N635" i="10"/>
  <c r="AR636" i="10"/>
  <c r="X656" i="10"/>
  <c r="AT687" i="10"/>
  <c r="AU687" i="10"/>
  <c r="W755" i="10"/>
  <c r="AS771" i="10"/>
  <c r="AR771" i="10"/>
  <c r="Y779" i="10"/>
  <c r="Z779" i="10" s="1"/>
  <c r="AA779" i="10"/>
  <c r="AS787" i="10"/>
  <c r="AR787" i="10"/>
  <c r="AS803" i="10"/>
  <c r="AR803" i="10"/>
  <c r="AT727" i="10"/>
  <c r="AU727" i="10"/>
  <c r="AS751" i="10"/>
  <c r="AR751" i="10"/>
  <c r="AS753" i="10"/>
  <c r="AR753" i="10"/>
  <c r="AA759" i="10"/>
  <c r="Y759" i="10"/>
  <c r="Z461" i="10"/>
  <c r="AS511" i="10"/>
  <c r="AR511" i="10"/>
  <c r="X536" i="10"/>
  <c r="AS583" i="10"/>
  <c r="AR583" i="10"/>
  <c r="AT637" i="10"/>
  <c r="AU637" i="10"/>
  <c r="AU641" i="10"/>
  <c r="AT641" i="10"/>
  <c r="V654" i="10"/>
  <c r="W654" i="10" s="1"/>
  <c r="AT657" i="10"/>
  <c r="AU657" i="10"/>
  <c r="N713" i="10"/>
  <c r="AB735" i="10"/>
  <c r="AC735" i="10" s="1"/>
  <c r="AS779" i="10"/>
  <c r="AR779" i="10"/>
  <c r="AS811" i="10"/>
  <c r="AR811" i="10"/>
  <c r="AU475" i="10"/>
  <c r="AT475" i="10"/>
  <c r="AU488" i="10"/>
  <c r="AT488" i="10"/>
  <c r="AR500" i="10"/>
  <c r="AS500" i="10"/>
  <c r="J510" i="10"/>
  <c r="Y552" i="10"/>
  <c r="Z552" i="10" s="1"/>
  <c r="I565" i="10"/>
  <c r="V652" i="10"/>
  <c r="W652" i="10" s="1"/>
  <c r="AT653" i="10"/>
  <c r="AU653" i="10"/>
  <c r="AR656" i="10"/>
  <c r="AR657" i="10"/>
  <c r="AT704" i="10"/>
  <c r="AU704" i="10"/>
  <c r="W718" i="10"/>
  <c r="AR727" i="10"/>
  <c r="AR735" i="10"/>
  <c r="J750" i="10"/>
  <c r="L750" i="10"/>
  <c r="M776" i="10"/>
  <c r="N776" i="10" s="1"/>
  <c r="O776" i="10"/>
  <c r="AR778" i="10"/>
  <c r="AS786" i="10"/>
  <c r="AR786" i="10"/>
  <c r="AS805" i="10"/>
  <c r="AR805" i="10"/>
  <c r="AS548" i="10"/>
  <c r="AR548" i="10"/>
  <c r="AU656" i="10"/>
  <c r="AT656" i="10"/>
  <c r="AT689" i="10"/>
  <c r="AU689" i="10"/>
  <c r="AB728" i="10"/>
  <c r="AC728" i="10" s="1"/>
  <c r="AT735" i="10"/>
  <c r="AU735" i="10"/>
  <c r="AU778" i="10"/>
  <c r="AT778" i="10"/>
  <c r="W462" i="10"/>
  <c r="AR488" i="10"/>
  <c r="J523" i="10"/>
  <c r="AR653" i="10"/>
  <c r="V702" i="10"/>
  <c r="W702" i="10" s="1"/>
  <c r="AE705" i="10"/>
  <c r="AF705" i="10" s="1"/>
  <c r="X718" i="10"/>
  <c r="AB726" i="10"/>
  <c r="AC726" i="10" s="1"/>
  <c r="AD728" i="10"/>
  <c r="AS801" i="10"/>
  <c r="AR801" i="10"/>
  <c r="AT777" i="10"/>
  <c r="AU777" i="10"/>
  <c r="AS810" i="10"/>
  <c r="AR810" i="10"/>
  <c r="AS813" i="10"/>
  <c r="AR813" i="10"/>
  <c r="AU817" i="10"/>
  <c r="AT817" i="10"/>
  <c r="X820" i="10"/>
  <c r="V820" i="10"/>
  <c r="W820" i="10" s="1"/>
  <c r="AT503" i="10"/>
  <c r="AU503" i="10"/>
  <c r="V759" i="10"/>
  <c r="W759" i="10" s="1"/>
  <c r="X769" i="10"/>
  <c r="W769" i="10"/>
  <c r="I800" i="10"/>
  <c r="AS820" i="10"/>
  <c r="AR820" i="10"/>
  <c r="AS827" i="10"/>
  <c r="AR827" i="10"/>
  <c r="AH830" i="10"/>
  <c r="AE830" i="10"/>
  <c r="AF830" i="10" s="1"/>
  <c r="X757" i="10"/>
  <c r="W757" i="10"/>
  <c r="I768" i="10"/>
  <c r="J768" i="10" s="1"/>
  <c r="L768" i="10"/>
  <c r="AT793" i="10"/>
  <c r="AS804" i="10"/>
  <c r="AR804" i="10"/>
  <c r="AU607" i="10"/>
  <c r="AT607" i="10"/>
  <c r="AU617" i="10"/>
  <c r="AT617" i="10"/>
  <c r="AT608" i="10"/>
  <c r="AU608" i="10"/>
  <c r="X826" i="10"/>
  <c r="V826" i="10"/>
  <c r="W826" i="10" s="1"/>
  <c r="J755" i="10"/>
  <c r="L755" i="10"/>
  <c r="AS769" i="10"/>
  <c r="AR769" i="10"/>
  <c r="AU819" i="10"/>
  <c r="AT819" i="10"/>
  <c r="V794" i="10"/>
  <c r="W794" i="10" s="1"/>
  <c r="V802" i="10"/>
  <c r="W802" i="10" s="1"/>
  <c r="AS812" i="10"/>
  <c r="AR812" i="10"/>
  <c r="X788" i="10"/>
  <c r="AS791" i="10"/>
  <c r="AR791" i="10"/>
  <c r="AU796" i="10"/>
  <c r="AS802" i="10"/>
  <c r="AR802" i="10"/>
  <c r="AS808" i="10"/>
  <c r="AR808" i="10"/>
  <c r="AU818" i="10"/>
  <c r="AT818" i="10"/>
  <c r="AR819" i="10"/>
  <c r="X823" i="10"/>
  <c r="V823" i="10"/>
  <c r="W823" i="10" s="1"/>
  <c r="AS770" i="10"/>
  <c r="AR770" i="10"/>
  <c r="AR818" i="10"/>
  <c r="AS823" i="10"/>
  <c r="AR823" i="10"/>
  <c r="V778" i="10"/>
  <c r="W778" i="10" s="1"/>
  <c r="AR817" i="10"/>
  <c r="AU609" i="10"/>
  <c r="AU623" i="10"/>
  <c r="AT623" i="10"/>
  <c r="AS816" i="10"/>
  <c r="AU624" i="10"/>
  <c r="AT624" i="10"/>
  <c r="AU615" i="10"/>
  <c r="AT615" i="10"/>
  <c r="AU625" i="10"/>
  <c r="AT625" i="10"/>
  <c r="AS794" i="10"/>
  <c r="AU99" i="10"/>
  <c r="AT616" i="10"/>
  <c r="AU616" i="10"/>
  <c r="AU792" i="10"/>
  <c r="AU599" i="10"/>
  <c r="AT599" i="10"/>
  <c r="AT690" i="10"/>
  <c r="AU690" i="10"/>
  <c r="W793" i="10"/>
  <c r="J821" i="10"/>
  <c r="V827" i="10"/>
  <c r="W827" i="10" s="1"/>
  <c r="AU600" i="10"/>
  <c r="AT600" i="10"/>
  <c r="AT691" i="10"/>
  <c r="AU691" i="10"/>
  <c r="AU591" i="10"/>
  <c r="AT591" i="10"/>
  <c r="AU601" i="10"/>
  <c r="AT601" i="10"/>
  <c r="AT592" i="10"/>
  <c r="AU592" i="10"/>
  <c r="AT684" i="10"/>
  <c r="AT696" i="10"/>
  <c r="AU603" i="10"/>
  <c r="AU611" i="10"/>
  <c r="AU627" i="10"/>
  <c r="K429" i="9"/>
  <c r="K379" i="9"/>
  <c r="K386" i="9"/>
  <c r="K388" i="9"/>
  <c r="K516" i="9"/>
  <c r="K377" i="9"/>
  <c r="K423" i="9"/>
  <c r="K830" i="9"/>
  <c r="K389" i="9"/>
  <c r="K788" i="9"/>
  <c r="K373" i="9"/>
  <c r="K813" i="9"/>
  <c r="K801" i="9"/>
  <c r="K702" i="9"/>
  <c r="K809" i="9"/>
  <c r="K382" i="9"/>
  <c r="K511" i="9"/>
  <c r="K780" i="9"/>
  <c r="K800" i="9"/>
  <c r="K422" i="9"/>
  <c r="K385" i="9"/>
  <c r="K718" i="9"/>
  <c r="K383" i="9"/>
  <c r="K397" i="9"/>
  <c r="K424" i="10"/>
  <c r="K799" i="10"/>
  <c r="K418" i="10"/>
  <c r="K823" i="10"/>
  <c r="K718" i="10"/>
  <c r="K776" i="10"/>
  <c r="K374" i="10"/>
  <c r="K422" i="10"/>
  <c r="K376" i="10"/>
  <c r="K787" i="10"/>
  <c r="K703" i="10"/>
  <c r="K522" i="10"/>
  <c r="K394" i="10"/>
  <c r="K384" i="10"/>
  <c r="K393" i="10"/>
  <c r="K396" i="10"/>
  <c r="K395" i="10"/>
  <c r="K827" i="10"/>
  <c r="K785" i="10"/>
  <c r="K811" i="10"/>
  <c r="K381" i="10"/>
  <c r="K524" i="10"/>
  <c r="K434" i="10"/>
  <c r="K777" i="10"/>
  <c r="K436" i="10"/>
  <c r="K711" i="10"/>
  <c r="K808" i="10"/>
  <c r="K682" i="10"/>
  <c r="K382" i="10"/>
  <c r="K809" i="10"/>
  <c r="K708" i="10"/>
  <c r="K810" i="10"/>
  <c r="K819" i="10"/>
  <c r="K714" i="10"/>
  <c r="K709" i="10"/>
  <c r="K375" i="10"/>
  <c r="K377" i="10"/>
  <c r="K812" i="10"/>
  <c r="K793" i="10"/>
  <c r="K816" i="10"/>
  <c r="K392" i="10"/>
  <c r="K784" i="10"/>
  <c r="K452" i="10"/>
  <c r="K817" i="10"/>
  <c r="K792" i="10"/>
  <c r="AR15" i="10" l="1"/>
  <c r="AU15" i="10"/>
  <c r="AS15" i="10"/>
  <c r="J176" i="10"/>
  <c r="AU788" i="10"/>
  <c r="AT681" i="10"/>
  <c r="AH657" i="10"/>
  <c r="AD260" i="10"/>
  <c r="AB260" i="10"/>
  <c r="AC260" i="10" s="1"/>
  <c r="AB181" i="10"/>
  <c r="AC181" i="10" s="1"/>
  <c r="AD181" i="10"/>
  <c r="AD804" i="10"/>
  <c r="AB804" i="10"/>
  <c r="AC804" i="10" s="1"/>
  <c r="AA52" i="10"/>
  <c r="AB52" i="10" s="1"/>
  <c r="AC52" i="10" s="1"/>
  <c r="Y52" i="10"/>
  <c r="P105" i="10"/>
  <c r="Q105" i="10"/>
  <c r="AA203" i="10"/>
  <c r="Y203" i="10"/>
  <c r="Z203" i="10" s="1"/>
  <c r="AH358" i="10"/>
  <c r="AI358" i="10" s="1"/>
  <c r="AJ358" i="10" s="1"/>
  <c r="AE358" i="10"/>
  <c r="AF358" i="10" s="1"/>
  <c r="AR313" i="10"/>
  <c r="AU105" i="10"/>
  <c r="AH703" i="10"/>
  <c r="M767" i="10"/>
  <c r="N767" i="10" s="1"/>
  <c r="AB787" i="10"/>
  <c r="AC787" i="10" s="1"/>
  <c r="AH645" i="10"/>
  <c r="Q460" i="10"/>
  <c r="Q158" i="10"/>
  <c r="AD396" i="10"/>
  <c r="AH396" i="10" s="1"/>
  <c r="AI396" i="10" s="1"/>
  <c r="AJ396" i="10" s="1"/>
  <c r="AB49" i="10"/>
  <c r="AC49" i="10" s="1"/>
  <c r="AB212" i="10"/>
  <c r="AC212" i="10" s="1"/>
  <c r="Q259" i="10"/>
  <c r="AD145" i="10"/>
  <c r="AB145" i="10"/>
  <c r="AC145" i="10" s="1"/>
  <c r="Y219" i="10"/>
  <c r="Z219" i="10" s="1"/>
  <c r="AA219" i="10"/>
  <c r="Y64" i="10"/>
  <c r="Z64" i="10" s="1"/>
  <c r="AA64" i="10"/>
  <c r="AU358" i="10"/>
  <c r="AJ511" i="10"/>
  <c r="AH680" i="10"/>
  <c r="AF645" i="10"/>
  <c r="AH754" i="10"/>
  <c r="AJ754" i="10" s="1"/>
  <c r="AB340" i="10"/>
  <c r="AC340" i="10" s="1"/>
  <c r="AA277" i="10"/>
  <c r="Z277" i="10"/>
  <c r="AR721" i="10"/>
  <c r="Y471" i="10"/>
  <c r="Z471" i="10" s="1"/>
  <c r="J260" i="10"/>
  <c r="AT157" i="10"/>
  <c r="AU165" i="10"/>
  <c r="AA586" i="10"/>
  <c r="AD586" i="10" s="1"/>
  <c r="K170" i="10"/>
  <c r="Y170" i="10"/>
  <c r="Z170" i="10" s="1"/>
  <c r="AA170" i="10"/>
  <c r="J823" i="10"/>
  <c r="O424" i="10"/>
  <c r="P424" i="10" s="1"/>
  <c r="Q424" i="10" s="1"/>
  <c r="M424" i="10"/>
  <c r="N424" i="10" s="1"/>
  <c r="J552" i="10"/>
  <c r="K552" i="10"/>
  <c r="J418" i="10"/>
  <c r="AB214" i="10"/>
  <c r="AC214" i="10" s="1"/>
  <c r="AD214" i="10"/>
  <c r="Y799" i="10"/>
  <c r="Z799" i="10" s="1"/>
  <c r="AA799" i="10"/>
  <c r="O325" i="10"/>
  <c r="P325" i="10" s="1"/>
  <c r="Q325" i="10" s="1"/>
  <c r="M325" i="10"/>
  <c r="N325" i="10" s="1"/>
  <c r="Y223" i="10"/>
  <c r="Z223" i="10" s="1"/>
  <c r="AA223" i="10"/>
  <c r="AA158" i="10"/>
  <c r="Y158" i="10"/>
  <c r="Z158" i="10" s="1"/>
  <c r="AH339" i="10"/>
  <c r="AE339" i="10"/>
  <c r="AF339" i="10" s="1"/>
  <c r="J799" i="10"/>
  <c r="AA385" i="10"/>
  <c r="Y385" i="10"/>
  <c r="Z385" i="10" s="1"/>
  <c r="AB570" i="10"/>
  <c r="AC570" i="10" s="1"/>
  <c r="AD570" i="10"/>
  <c r="AF570" i="10" s="1"/>
  <c r="AA489" i="10"/>
  <c r="AD489" i="10" s="1"/>
  <c r="AA300" i="10"/>
  <c r="AT245" i="10"/>
  <c r="AT417" i="10"/>
  <c r="K174" i="10"/>
  <c r="J371" i="10"/>
  <c r="AU147" i="10"/>
  <c r="P523" i="10"/>
  <c r="Q523" i="10" s="1"/>
  <c r="AD270" i="10"/>
  <c r="AH270" i="10" s="1"/>
  <c r="AJ270" i="10" s="1"/>
  <c r="AA801" i="10"/>
  <c r="O651" i="10"/>
  <c r="Z270" i="10"/>
  <c r="AF122" i="10"/>
  <c r="AH122" i="10"/>
  <c r="AJ122" i="10" s="1"/>
  <c r="M510" i="10"/>
  <c r="N510" i="10"/>
  <c r="AA649" i="10"/>
  <c r="Y649" i="10"/>
  <c r="Z649" i="10" s="1"/>
  <c r="Z276" i="10"/>
  <c r="AA276" i="10"/>
  <c r="O219" i="10"/>
  <c r="P219" i="10" s="1"/>
  <c r="Q219" i="10" s="1"/>
  <c r="M219" i="10"/>
  <c r="N219" i="10" s="1"/>
  <c r="M827" i="10"/>
  <c r="N827" i="10"/>
  <c r="O827" i="10"/>
  <c r="O799" i="10"/>
  <c r="P799" i="10" s="1"/>
  <c r="Q799" i="10" s="1"/>
  <c r="M799" i="10"/>
  <c r="N799" i="10" s="1"/>
  <c r="AA496" i="10"/>
  <c r="Y496" i="10"/>
  <c r="Z496" i="10" s="1"/>
  <c r="AU323" i="10"/>
  <c r="AU104" i="10"/>
  <c r="AU436" i="10"/>
  <c r="AD462" i="10"/>
  <c r="AB462" i="10"/>
  <c r="AC462" i="10" s="1"/>
  <c r="AA477" i="10"/>
  <c r="Y477" i="10"/>
  <c r="Z477" i="10" s="1"/>
  <c r="AA215" i="10"/>
  <c r="Y215" i="10"/>
  <c r="Z215" i="10" s="1"/>
  <c r="M823" i="10"/>
  <c r="N823" i="10"/>
  <c r="O823" i="10"/>
  <c r="J424" i="10"/>
  <c r="P175" i="10"/>
  <c r="Q175" i="10" s="1"/>
  <c r="AE212" i="10"/>
  <c r="AF212" i="10" s="1"/>
  <c r="AH212" i="10"/>
  <c r="Y681" i="10"/>
  <c r="Z681" i="10" s="1"/>
  <c r="AA681" i="10"/>
  <c r="AD176" i="10"/>
  <c r="AB176" i="10"/>
  <c r="AC176" i="10" s="1"/>
  <c r="AB390" i="10"/>
  <c r="AC390" i="10" s="1"/>
  <c r="AD390" i="10"/>
  <c r="N650" i="10"/>
  <c r="O650" i="10"/>
  <c r="AU109" i="10"/>
  <c r="AT40" i="10"/>
  <c r="AR438" i="10"/>
  <c r="AU767" i="10"/>
  <c r="AJ130" i="10"/>
  <c r="K147" i="10"/>
  <c r="K350" i="10"/>
  <c r="AE421" i="10"/>
  <c r="AF421" i="10" s="1"/>
  <c r="AJ367" i="10"/>
  <c r="AF559" i="10"/>
  <c r="AB808" i="10"/>
  <c r="AC808" i="10" s="1"/>
  <c r="Y800" i="10"/>
  <c r="Z800" i="10" s="1"/>
  <c r="AA800" i="10"/>
  <c r="AS287" i="10"/>
  <c r="AR287" i="10"/>
  <c r="AH714" i="10"/>
  <c r="AI714" i="10" s="1"/>
  <c r="AJ714" i="10" s="1"/>
  <c r="AE714" i="10"/>
  <c r="AF714" i="10" s="1"/>
  <c r="AA330" i="10"/>
  <c r="Y330" i="10"/>
  <c r="Z330" i="10" s="1"/>
  <c r="Y375" i="10"/>
  <c r="Z375" i="10" s="1"/>
  <c r="AA375" i="10"/>
  <c r="P299" i="10"/>
  <c r="Q299" i="10" s="1"/>
  <c r="AB63" i="10"/>
  <c r="AC63" i="10" s="1"/>
  <c r="AD63" i="10"/>
  <c r="AE63" i="10" s="1"/>
  <c r="AF63" i="10" s="1"/>
  <c r="AD371" i="10"/>
  <c r="AB371" i="10"/>
  <c r="AC371" i="10" s="1"/>
  <c r="O292" i="10"/>
  <c r="P292" i="10" s="1"/>
  <c r="Q292" i="10" s="1"/>
  <c r="M292" i="10"/>
  <c r="N292" i="10" s="1"/>
  <c r="AB209" i="10"/>
  <c r="AC209" i="10" s="1"/>
  <c r="AD209" i="10"/>
  <c r="AD428" i="10"/>
  <c r="AB428" i="10"/>
  <c r="AC428" i="10" s="1"/>
  <c r="M225" i="10"/>
  <c r="N225" i="10" s="1"/>
  <c r="O225" i="10"/>
  <c r="P225" i="10" s="1"/>
  <c r="Q225" i="10" s="1"/>
  <c r="AS224" i="10"/>
  <c r="AR224" i="10"/>
  <c r="AH514" i="10"/>
  <c r="AI514" i="10" s="1"/>
  <c r="AJ514" i="10" s="1"/>
  <c r="AE514" i="10"/>
  <c r="AF514" i="10" s="1"/>
  <c r="AH362" i="10"/>
  <c r="AI362" i="10" s="1"/>
  <c r="AJ362" i="10" s="1"/>
  <c r="AE362" i="10"/>
  <c r="AF362" i="10" s="1"/>
  <c r="Y768" i="10"/>
  <c r="Z768" i="10" s="1"/>
  <c r="AA120" i="10"/>
  <c r="AT70" i="10"/>
  <c r="AU172" i="10"/>
  <c r="AU365" i="10"/>
  <c r="AU705" i="10"/>
  <c r="AH756" i="10"/>
  <c r="AJ756" i="10" s="1"/>
  <c r="Q363" i="10"/>
  <c r="Y172" i="10"/>
  <c r="Z172" i="10" s="1"/>
  <c r="O681" i="10"/>
  <c r="P681" i="10" s="1"/>
  <c r="Q681" i="10" s="1"/>
  <c r="M681" i="10"/>
  <c r="N681" i="10" s="1"/>
  <c r="M390" i="10"/>
  <c r="O390" i="10"/>
  <c r="N390" i="10"/>
  <c r="M208" i="10"/>
  <c r="N208" i="10" s="1"/>
  <c r="O208" i="10"/>
  <c r="P208" i="10" s="1"/>
  <c r="Q208" i="10" s="1"/>
  <c r="O170" i="10"/>
  <c r="M170" i="10"/>
  <c r="N170" i="10" s="1"/>
  <c r="M393" i="10"/>
  <c r="N393" i="10" s="1"/>
  <c r="O393" i="10"/>
  <c r="P393" i="10" s="1"/>
  <c r="Q393" i="10" s="1"/>
  <c r="AS295" i="10"/>
  <c r="AR295" i="10"/>
  <c r="J776" i="10"/>
  <c r="M382" i="10"/>
  <c r="N382" i="10" s="1"/>
  <c r="O382" i="10"/>
  <c r="P382" i="10" s="1"/>
  <c r="Q382" i="10" s="1"/>
  <c r="O318" i="10"/>
  <c r="M318" i="10"/>
  <c r="N318" i="10" s="1"/>
  <c r="Y84" i="10"/>
  <c r="Z84" i="10"/>
  <c r="J718" i="10"/>
  <c r="J157" i="10"/>
  <c r="AT145" i="10"/>
  <c r="AU44" i="10"/>
  <c r="V104" i="10"/>
  <c r="W104" i="10" s="1"/>
  <c r="Y212" i="10"/>
  <c r="Z212" i="10" s="1"/>
  <c r="AE805" i="10"/>
  <c r="AF805" i="10" s="1"/>
  <c r="S104" i="10"/>
  <c r="T104" i="10" s="1"/>
  <c r="AE727" i="10"/>
  <c r="AF727" i="10" s="1"/>
  <c r="AH727" i="10"/>
  <c r="Y776" i="10"/>
  <c r="AA776" i="10"/>
  <c r="Z776" i="10"/>
  <c r="AB515" i="10"/>
  <c r="AC515" i="10" s="1"/>
  <c r="AD515" i="10"/>
  <c r="AS250" i="10"/>
  <c r="AR250" i="10"/>
  <c r="AS235" i="10"/>
  <c r="AR235" i="10"/>
  <c r="AA119" i="10"/>
  <c r="Z119" i="10"/>
  <c r="AB44" i="10"/>
  <c r="AC44" i="10" s="1"/>
  <c r="AD44" i="10"/>
  <c r="AE44" i="10" s="1"/>
  <c r="AF44" i="10" s="1"/>
  <c r="AE250" i="10"/>
  <c r="AF250" i="10" s="1"/>
  <c r="AD811" i="10"/>
  <c r="AB811" i="10"/>
  <c r="AC811" i="10" s="1"/>
  <c r="AE396" i="10"/>
  <c r="AF396" i="10" s="1"/>
  <c r="J373" i="10"/>
  <c r="J795" i="10"/>
  <c r="O829" i="10"/>
  <c r="P829" i="10" s="1"/>
  <c r="Q829" i="10" s="1"/>
  <c r="M829" i="10"/>
  <c r="N829" i="10" s="1"/>
  <c r="M145" i="10"/>
  <c r="N145" i="10" s="1"/>
  <c r="O145" i="10"/>
  <c r="P145" i="10" s="1"/>
  <c r="Q145" i="10" s="1"/>
  <c r="K322" i="10"/>
  <c r="J322" i="10"/>
  <c r="Y242" i="10"/>
  <c r="Z242" i="10"/>
  <c r="AA242" i="10"/>
  <c r="AE422" i="10"/>
  <c r="AF422" i="10" s="1"/>
  <c r="AH422" i="10"/>
  <c r="AA269" i="10"/>
  <c r="AC269" i="10" s="1"/>
  <c r="AU108" i="10"/>
  <c r="AU95" i="10"/>
  <c r="AT485" i="10"/>
  <c r="AH523" i="10"/>
  <c r="AI523" i="10" s="1"/>
  <c r="AJ523" i="10" s="1"/>
  <c r="AE523" i="10"/>
  <c r="AF523" i="10" s="1"/>
  <c r="AA418" i="10"/>
  <c r="Y418" i="10"/>
  <c r="Z418" i="10" s="1"/>
  <c r="AA709" i="10"/>
  <c r="Y709" i="10"/>
  <c r="Z709" i="10" s="1"/>
  <c r="AB568" i="10"/>
  <c r="AC568" i="10" s="1"/>
  <c r="AD568" i="10"/>
  <c r="J339" i="10"/>
  <c r="K339" i="10"/>
  <c r="O379" i="10"/>
  <c r="P379" i="10" s="1"/>
  <c r="Q379" i="10" s="1"/>
  <c r="M379" i="10"/>
  <c r="N379" i="10" s="1"/>
  <c r="AA460" i="10"/>
  <c r="AB460" i="10" s="1"/>
  <c r="AC460" i="10" s="1"/>
  <c r="J375" i="10"/>
  <c r="AU559" i="10"/>
  <c r="AT559" i="10"/>
  <c r="AD809" i="10"/>
  <c r="AB809" i="10"/>
  <c r="AC809" i="10" s="1"/>
  <c r="M103" i="10"/>
  <c r="N103" i="10" s="1"/>
  <c r="AA522" i="10"/>
  <c r="Y522" i="10"/>
  <c r="Z522" i="10" s="1"/>
  <c r="AA389" i="10"/>
  <c r="Y389" i="10"/>
  <c r="Z389" i="10" s="1"/>
  <c r="AU680" i="10"/>
  <c r="AT680" i="10"/>
  <c r="AH179" i="10"/>
  <c r="AI179" i="10" s="1"/>
  <c r="AJ179" i="10" s="1"/>
  <c r="AE179" i="10"/>
  <c r="AF179" i="10" s="1"/>
  <c r="P129" i="10"/>
  <c r="Q129" i="10" s="1"/>
  <c r="AS119" i="10"/>
  <c r="AR119" i="10"/>
  <c r="AB817" i="10"/>
  <c r="AC817" i="10" s="1"/>
  <c r="O372" i="10"/>
  <c r="M372" i="10"/>
  <c r="N372" i="10" s="1"/>
  <c r="J769" i="10"/>
  <c r="O352" i="10"/>
  <c r="P352" i="10" s="1"/>
  <c r="Q352" i="10" s="1"/>
  <c r="M352" i="10"/>
  <c r="N352" i="10" s="1"/>
  <c r="AD686" i="10"/>
  <c r="AB686" i="10"/>
  <c r="AC686" i="10" s="1"/>
  <c r="AB635" i="10"/>
  <c r="AC635" i="10"/>
  <c r="AD635" i="10"/>
  <c r="AB810" i="10"/>
  <c r="AC810" i="10" s="1"/>
  <c r="AD810" i="10"/>
  <c r="Y372" i="10"/>
  <c r="Z372" i="10" s="1"/>
  <c r="AA372" i="10"/>
  <c r="Y325" i="10"/>
  <c r="Z325" i="10" s="1"/>
  <c r="AA325" i="10"/>
  <c r="AA156" i="10"/>
  <c r="Y156" i="10"/>
  <c r="Z156" i="10" s="1"/>
  <c r="AA520" i="10"/>
  <c r="Y520" i="10"/>
  <c r="Z520" i="10" s="1"/>
  <c r="AA829" i="10"/>
  <c r="Y829" i="10"/>
  <c r="Z829" i="10" s="1"/>
  <c r="M373" i="10"/>
  <c r="N373" i="10" s="1"/>
  <c r="O373" i="10"/>
  <c r="P373" i="10" s="1"/>
  <c r="Q373" i="10" s="1"/>
  <c r="M769" i="10"/>
  <c r="N769" i="10" s="1"/>
  <c r="O769" i="10"/>
  <c r="AB465" i="10"/>
  <c r="AC465" i="10" s="1"/>
  <c r="AD465" i="10"/>
  <c r="J352" i="10"/>
  <c r="K352" i="10"/>
  <c r="AE808" i="10"/>
  <c r="AF808" i="10" s="1"/>
  <c r="AH808" i="10"/>
  <c r="AI808" i="10" s="1"/>
  <c r="AJ808" i="10" s="1"/>
  <c r="AH585" i="10"/>
  <c r="AI585" i="10" s="1"/>
  <c r="AJ585" i="10" s="1"/>
  <c r="AE585" i="10"/>
  <c r="AF585" i="10" s="1"/>
  <c r="O809" i="10"/>
  <c r="M809" i="10"/>
  <c r="N809" i="10" s="1"/>
  <c r="AI733" i="10"/>
  <c r="AJ733" i="10"/>
  <c r="AH552" i="10"/>
  <c r="AI552" i="10" s="1"/>
  <c r="AJ552" i="10" s="1"/>
  <c r="AE552" i="10"/>
  <c r="AF552" i="10" s="1"/>
  <c r="AD103" i="10"/>
  <c r="AB103" i="10"/>
  <c r="AC103" i="10" s="1"/>
  <c r="AA780" i="10"/>
  <c r="Y780" i="10"/>
  <c r="Z780" i="10" s="1"/>
  <c r="O376" i="10"/>
  <c r="P376" i="10" s="1"/>
  <c r="Q376" i="10" s="1"/>
  <c r="M376" i="10"/>
  <c r="N376" i="10" s="1"/>
  <c r="AR308" i="10"/>
  <c r="AA231" i="10"/>
  <c r="Y231" i="10"/>
  <c r="Z231" i="10" s="1"/>
  <c r="AA198" i="10"/>
  <c r="Y198" i="10"/>
  <c r="Z198" i="10" s="1"/>
  <c r="Y169" i="10"/>
  <c r="Z169" i="10" s="1"/>
  <c r="AA169" i="10"/>
  <c r="AE819" i="10"/>
  <c r="AF819" i="10" s="1"/>
  <c r="AH819" i="10"/>
  <c r="Q308" i="10"/>
  <c r="AH734" i="10"/>
  <c r="AE734" i="10"/>
  <c r="AF734" i="10" s="1"/>
  <c r="Y388" i="10"/>
  <c r="Z388" i="10" s="1"/>
  <c r="AA388" i="10"/>
  <c r="Z274" i="10"/>
  <c r="AA274" i="10"/>
  <c r="J783" i="10"/>
  <c r="AA417" i="10"/>
  <c r="Y417" i="10"/>
  <c r="Z417" i="10" s="1"/>
  <c r="O375" i="10"/>
  <c r="P375" i="10" s="1"/>
  <c r="Q375" i="10" s="1"/>
  <c r="M375" i="10"/>
  <c r="N375" i="10" s="1"/>
  <c r="J372" i="10"/>
  <c r="M795" i="10"/>
  <c r="N795" i="10" s="1"/>
  <c r="O795" i="10"/>
  <c r="P795" i="10" s="1"/>
  <c r="Q795" i="10" s="1"/>
  <c r="AA767" i="10"/>
  <c r="Y767" i="10"/>
  <c r="Z767" i="10" s="1"/>
  <c r="J829" i="10"/>
  <c r="J145" i="10"/>
  <c r="K145" i="10"/>
  <c r="AB40" i="10"/>
  <c r="AC40" i="10" s="1"/>
  <c r="AD40" i="10"/>
  <c r="AE40" i="10" s="1"/>
  <c r="AF40" i="10" s="1"/>
  <c r="AD53" i="10"/>
  <c r="AE53" i="10" s="1"/>
  <c r="AF53" i="10" s="1"/>
  <c r="AB53" i="10"/>
  <c r="AC53" i="10" s="1"/>
  <c r="AA795" i="10"/>
  <c r="Y795" i="10"/>
  <c r="Z795" i="10" s="1"/>
  <c r="AA641" i="10"/>
  <c r="Y641" i="10"/>
  <c r="Z641" i="10" s="1"/>
  <c r="AH469" i="10"/>
  <c r="AE469" i="10"/>
  <c r="AF469" i="10" s="1"/>
  <c r="M322" i="10"/>
  <c r="N322" i="10"/>
  <c r="O322" i="10"/>
  <c r="P322" i="10" s="1"/>
  <c r="Q322" i="10" s="1"/>
  <c r="AB180" i="10"/>
  <c r="AC180" i="10" s="1"/>
  <c r="AD180" i="10"/>
  <c r="O109" i="10"/>
  <c r="P109" i="10" s="1"/>
  <c r="Q109" i="10" s="1"/>
  <c r="M109" i="10"/>
  <c r="N109" i="10" s="1"/>
  <c r="AA796" i="10"/>
  <c r="Y796" i="10"/>
  <c r="Z796" i="10" s="1"/>
  <c r="AB294" i="10"/>
  <c r="AC294" i="10" s="1"/>
  <c r="AD294" i="10"/>
  <c r="M293" i="10"/>
  <c r="N293" i="10" s="1"/>
  <c r="O293" i="10"/>
  <c r="P293" i="10" s="1"/>
  <c r="Q293" i="10" s="1"/>
  <c r="AS190" i="10"/>
  <c r="AR190" i="10"/>
  <c r="AB434" i="10"/>
  <c r="AC434" i="10" s="1"/>
  <c r="AD434" i="10"/>
  <c r="AH502" i="10"/>
  <c r="AE502" i="10"/>
  <c r="AF502" i="10"/>
  <c r="J776" i="9"/>
  <c r="Y780" i="9"/>
  <c r="Z780" i="9" s="1"/>
  <c r="AA780" i="9"/>
  <c r="M801" i="9"/>
  <c r="N801" i="9"/>
  <c r="O801" i="9"/>
  <c r="P801" i="9" s="1"/>
  <c r="Q801" i="9" s="1"/>
  <c r="O167" i="9"/>
  <c r="P167" i="9" s="1"/>
  <c r="Q167" i="9" s="1"/>
  <c r="M167" i="9"/>
  <c r="N167" i="9" s="1"/>
  <c r="AA524" i="10"/>
  <c r="Y524" i="10"/>
  <c r="Z524" i="10" s="1"/>
  <c r="AT552" i="10"/>
  <c r="J792" i="10"/>
  <c r="AE710" i="9"/>
  <c r="AC243" i="9"/>
  <c r="AA793" i="10"/>
  <c r="Y793" i="10"/>
  <c r="Z793" i="10" s="1"/>
  <c r="O147" i="10"/>
  <c r="P147" i="10" s="1"/>
  <c r="Q147" i="10" s="1"/>
  <c r="M147" i="10"/>
  <c r="N147" i="10" s="1"/>
  <c r="AA313" i="10"/>
  <c r="Y313" i="10"/>
  <c r="Z313" i="10" s="1"/>
  <c r="J791" i="10"/>
  <c r="AA515" i="9"/>
  <c r="Y515" i="9"/>
  <c r="Z515" i="9" s="1"/>
  <c r="O540" i="10"/>
  <c r="M540" i="10"/>
  <c r="N540" i="10" s="1"/>
  <c r="Y364" i="9"/>
  <c r="Z364" i="9"/>
  <c r="AA584" i="9"/>
  <c r="Y584" i="9"/>
  <c r="Z584" i="9" s="1"/>
  <c r="Y101" i="9"/>
  <c r="AA101" i="9"/>
  <c r="Z101" i="9"/>
  <c r="AA120" i="9"/>
  <c r="Z120" i="9"/>
  <c r="O202" i="9"/>
  <c r="P202" i="9" s="1"/>
  <c r="Q202" i="9" s="1"/>
  <c r="M202" i="9"/>
  <c r="N202" i="9"/>
  <c r="J512" i="9"/>
  <c r="M198" i="9"/>
  <c r="N198" i="9" s="1"/>
  <c r="O198" i="9"/>
  <c r="AR221" i="9"/>
  <c r="AS221" i="9"/>
  <c r="AB467" i="9"/>
  <c r="AC467" i="9" s="1"/>
  <c r="AD467" i="9"/>
  <c r="AC341" i="9"/>
  <c r="AB341" i="9"/>
  <c r="AD341" i="9"/>
  <c r="AB785" i="9"/>
  <c r="AC785" i="9" s="1"/>
  <c r="AD785" i="9"/>
  <c r="P657" i="10"/>
  <c r="Q657" i="10" s="1"/>
  <c r="P452" i="10"/>
  <c r="Q452" i="10" s="1"/>
  <c r="P524" i="10"/>
  <c r="Q524" i="10" s="1"/>
  <c r="AE360" i="10"/>
  <c r="AF360" i="10" s="1"/>
  <c r="AH360" i="10"/>
  <c r="AI645" i="10"/>
  <c r="AJ645" i="10" s="1"/>
  <c r="AE585" i="9"/>
  <c r="AF585" i="9" s="1"/>
  <c r="AH585" i="9"/>
  <c r="AE190" i="10"/>
  <c r="AF190" i="10" s="1"/>
  <c r="AH190" i="10"/>
  <c r="AI190" i="10" s="1"/>
  <c r="AJ190" i="10" s="1"/>
  <c r="AD802" i="10"/>
  <c r="AB802" i="10"/>
  <c r="AC802" i="10" s="1"/>
  <c r="AI458" i="10"/>
  <c r="AJ458" i="10" s="1"/>
  <c r="AE292" i="10"/>
  <c r="AF292" i="10" s="1"/>
  <c r="AH292" i="10"/>
  <c r="AI292" i="10" s="1"/>
  <c r="AJ292" i="10" s="1"/>
  <c r="AI212" i="10"/>
  <c r="AJ212" i="10" s="1"/>
  <c r="AH636" i="9"/>
  <c r="AE636" i="9"/>
  <c r="AF636" i="9" s="1"/>
  <c r="AB495" i="10"/>
  <c r="AC495" i="10" s="1"/>
  <c r="AD495" i="10"/>
  <c r="AA685" i="10"/>
  <c r="Y685" i="10"/>
  <c r="Z685" i="10" s="1"/>
  <c r="AA319" i="10"/>
  <c r="Y319" i="10"/>
  <c r="Z319" i="10" s="1"/>
  <c r="AA566" i="10"/>
  <c r="Y566" i="10"/>
  <c r="Z566" i="10" s="1"/>
  <c r="J525" i="9"/>
  <c r="M714" i="10"/>
  <c r="N714" i="10"/>
  <c r="M791" i="10"/>
  <c r="N791" i="10" s="1"/>
  <c r="O791" i="10"/>
  <c r="P791" i="10" s="1"/>
  <c r="Q791" i="10" s="1"/>
  <c r="Y791" i="10"/>
  <c r="Z791" i="10"/>
  <c r="AA791" i="10"/>
  <c r="M512" i="9"/>
  <c r="N512" i="9" s="1"/>
  <c r="AS202" i="9"/>
  <c r="AR202" i="9"/>
  <c r="P652" i="9"/>
  <c r="Q652" i="9" s="1"/>
  <c r="S708" i="10"/>
  <c r="T708" i="10" s="1"/>
  <c r="U708" i="10"/>
  <c r="AD368" i="9"/>
  <c r="AB368" i="9"/>
  <c r="AC368" i="9" s="1"/>
  <c r="AD812" i="10"/>
  <c r="AB812" i="10"/>
  <c r="AC812" i="10" s="1"/>
  <c r="AI452" i="10"/>
  <c r="AJ452" i="10" s="1"/>
  <c r="AD288" i="10"/>
  <c r="AB288" i="10"/>
  <c r="AC288" i="10" s="1"/>
  <c r="AH770" i="9"/>
  <c r="AE770" i="9"/>
  <c r="AF770" i="9" s="1"/>
  <c r="AI490" i="10"/>
  <c r="AJ490" i="10" s="1"/>
  <c r="AD146" i="10"/>
  <c r="AB146" i="10"/>
  <c r="AC146" i="10" s="1"/>
  <c r="J554" i="9"/>
  <c r="J540" i="10"/>
  <c r="J379" i="10"/>
  <c r="J436" i="9"/>
  <c r="Y156" i="9"/>
  <c r="Z156" i="9" s="1"/>
  <c r="AA156" i="9"/>
  <c r="AH323" i="9"/>
  <c r="AE323" i="9"/>
  <c r="AF323" i="9" s="1"/>
  <c r="AA171" i="9"/>
  <c r="Y171" i="9"/>
  <c r="Z171" i="9" s="1"/>
  <c r="J353" i="10"/>
  <c r="AJ710" i="9"/>
  <c r="U100" i="9"/>
  <c r="J337" i="10"/>
  <c r="K337" i="10"/>
  <c r="O216" i="10"/>
  <c r="P216" i="10" s="1"/>
  <c r="Q216" i="10" s="1"/>
  <c r="M216" i="10"/>
  <c r="N216" i="10" s="1"/>
  <c r="J389" i="10"/>
  <c r="AS228" i="10"/>
  <c r="AR228" i="10"/>
  <c r="M554" i="9"/>
  <c r="N554" i="9" s="1"/>
  <c r="AA224" i="10"/>
  <c r="Y224" i="10"/>
  <c r="Z224" i="10" s="1"/>
  <c r="AA803" i="9"/>
  <c r="Z803" i="9"/>
  <c r="Y803" i="9"/>
  <c r="M295" i="9"/>
  <c r="N295" i="9" s="1"/>
  <c r="O295" i="9"/>
  <c r="O136" i="9"/>
  <c r="M136" i="9"/>
  <c r="N136" i="9" s="1"/>
  <c r="AD793" i="9"/>
  <c r="AB793" i="9"/>
  <c r="AC793" i="9" s="1"/>
  <c r="M378" i="10"/>
  <c r="N378" i="10" s="1"/>
  <c r="O378" i="10"/>
  <c r="P378" i="10" s="1"/>
  <c r="Q378" i="10" s="1"/>
  <c r="J177" i="9"/>
  <c r="AD314" i="9"/>
  <c r="AB314" i="9"/>
  <c r="AC314" i="9" s="1"/>
  <c r="AE828" i="9"/>
  <c r="AF828" i="9" s="1"/>
  <c r="AH828" i="9"/>
  <c r="P514" i="10"/>
  <c r="Q514" i="10" s="1"/>
  <c r="AE772" i="10"/>
  <c r="AF772" i="10" s="1"/>
  <c r="AH772" i="10"/>
  <c r="AE785" i="10"/>
  <c r="AF785" i="10" s="1"/>
  <c r="AH785" i="10"/>
  <c r="P759" i="10"/>
  <c r="Q759" i="10" s="1"/>
  <c r="AH394" i="10"/>
  <c r="AE394" i="10"/>
  <c r="AF394" i="10" s="1"/>
  <c r="AH395" i="10"/>
  <c r="AE395" i="10"/>
  <c r="AF395" i="10" s="1"/>
  <c r="AD651" i="10"/>
  <c r="AB651" i="10"/>
  <c r="AC651" i="10" s="1"/>
  <c r="M417" i="10"/>
  <c r="N417" i="10" s="1"/>
  <c r="O417" i="10"/>
  <c r="P417" i="10" s="1"/>
  <c r="Q417" i="10" s="1"/>
  <c r="M358" i="10"/>
  <c r="N358" i="10" s="1"/>
  <c r="O358" i="10"/>
  <c r="P358" i="10" s="1"/>
  <c r="Q358" i="10" s="1"/>
  <c r="AR204" i="10"/>
  <c r="O351" i="10"/>
  <c r="P351" i="10" s="1"/>
  <c r="Q351" i="10" s="1"/>
  <c r="M351" i="10"/>
  <c r="N351" i="10" s="1"/>
  <c r="M389" i="10"/>
  <c r="N389" i="10" s="1"/>
  <c r="O389" i="10"/>
  <c r="P389" i="10" s="1"/>
  <c r="Q389" i="10" s="1"/>
  <c r="Y380" i="9"/>
  <c r="Z380" i="9" s="1"/>
  <c r="AA380" i="9"/>
  <c r="O318" i="9"/>
  <c r="M318" i="9"/>
  <c r="N318" i="9" s="1"/>
  <c r="Y317" i="10"/>
  <c r="Z317" i="10" s="1"/>
  <c r="AA317" i="10"/>
  <c r="J328" i="9"/>
  <c r="AA538" i="9"/>
  <c r="Y538" i="9"/>
  <c r="Z538" i="9" s="1"/>
  <c r="AA104" i="9"/>
  <c r="Y104" i="9"/>
  <c r="Z104" i="9" s="1"/>
  <c r="AB145" i="9"/>
  <c r="AC145" i="9"/>
  <c r="AD145" i="9"/>
  <c r="Y369" i="9"/>
  <c r="Z369" i="9" s="1"/>
  <c r="AA369" i="9"/>
  <c r="AD772" i="9"/>
  <c r="AB772" i="9"/>
  <c r="AC772" i="9" s="1"/>
  <c r="AH770" i="10"/>
  <c r="AE770" i="10"/>
  <c r="AF770" i="10" s="1"/>
  <c r="AB794" i="10"/>
  <c r="AC794" i="10" s="1"/>
  <c r="AD794" i="10"/>
  <c r="AE500" i="10"/>
  <c r="AF500" i="10" s="1"/>
  <c r="AH795" i="9"/>
  <c r="AE795" i="9"/>
  <c r="AF795" i="9" s="1"/>
  <c r="AD175" i="9"/>
  <c r="AB175" i="9"/>
  <c r="AC175" i="9" s="1"/>
  <c r="O177" i="9"/>
  <c r="P177" i="9" s="1"/>
  <c r="Q177" i="9" s="1"/>
  <c r="M177" i="9"/>
  <c r="N177" i="9"/>
  <c r="AD655" i="10"/>
  <c r="AB655" i="10"/>
  <c r="AC655" i="10" s="1"/>
  <c r="P804" i="10"/>
  <c r="Q804" i="10" s="1"/>
  <c r="AD816" i="10"/>
  <c r="AB816" i="10"/>
  <c r="AC816" i="10" s="1"/>
  <c r="Y485" i="10"/>
  <c r="Z485" i="10" s="1"/>
  <c r="AA485" i="10"/>
  <c r="Z752" i="10"/>
  <c r="AA752" i="10"/>
  <c r="K128" i="10"/>
  <c r="J128" i="10"/>
  <c r="M204" i="10"/>
  <c r="N204" i="10" s="1"/>
  <c r="O204" i="10"/>
  <c r="P204" i="10" s="1"/>
  <c r="Q204" i="10" s="1"/>
  <c r="AD274" i="9"/>
  <c r="AC274" i="9"/>
  <c r="AD501" i="9"/>
  <c r="AB501" i="9"/>
  <c r="AC501" i="9" s="1"/>
  <c r="AI157" i="9"/>
  <c r="AJ157" i="9" s="1"/>
  <c r="AE492" i="10"/>
  <c r="AF492" i="10" s="1"/>
  <c r="AH492" i="10"/>
  <c r="AI492" i="10" s="1"/>
  <c r="AJ492" i="10" s="1"/>
  <c r="AB777" i="9"/>
  <c r="AC777" i="9" s="1"/>
  <c r="AD777" i="9"/>
  <c r="AD429" i="9"/>
  <c r="AB429" i="9"/>
  <c r="AC429" i="9" s="1"/>
  <c r="AB261" i="9"/>
  <c r="AC261" i="9"/>
  <c r="AD261" i="9"/>
  <c r="AD100" i="10"/>
  <c r="AB100" i="10"/>
  <c r="AC100" i="10" s="1"/>
  <c r="AH717" i="9"/>
  <c r="AE717" i="9"/>
  <c r="AF717" i="9"/>
  <c r="AH363" i="10"/>
  <c r="AI363" i="10" s="1"/>
  <c r="AJ363" i="10" s="1"/>
  <c r="AE363" i="10"/>
  <c r="P701" i="10"/>
  <c r="Q701" i="10" s="1"/>
  <c r="R701" i="10"/>
  <c r="AI657" i="10"/>
  <c r="AJ657" i="10" s="1"/>
  <c r="AH424" i="10"/>
  <c r="AI424" i="10" s="1"/>
  <c r="AJ424" i="10" s="1"/>
  <c r="AE424" i="10"/>
  <c r="AF424" i="10" s="1"/>
  <c r="AA354" i="9"/>
  <c r="Y354" i="9"/>
  <c r="Z354" i="9"/>
  <c r="O304" i="9"/>
  <c r="P304" i="9" s="1"/>
  <c r="Q304" i="9" s="1"/>
  <c r="M304" i="9"/>
  <c r="N304" i="9" s="1"/>
  <c r="AD361" i="9"/>
  <c r="AB361" i="9"/>
  <c r="AC361" i="9" s="1"/>
  <c r="AT524" i="10"/>
  <c r="AT720" i="10"/>
  <c r="AT288" i="10"/>
  <c r="Y204" i="10"/>
  <c r="Z204" i="10" s="1"/>
  <c r="J104" i="10"/>
  <c r="K326" i="9"/>
  <c r="AT716" i="10"/>
  <c r="AH787" i="10"/>
  <c r="AD76" i="10"/>
  <c r="AB76" i="10"/>
  <c r="AC76" i="10" s="1"/>
  <c r="O753" i="10"/>
  <c r="Q753" i="10" s="1"/>
  <c r="N753" i="10"/>
  <c r="AA504" i="9"/>
  <c r="Y504" i="9"/>
  <c r="Z504" i="9" s="1"/>
  <c r="M197" i="10"/>
  <c r="N197" i="10" s="1"/>
  <c r="O197" i="10"/>
  <c r="P197" i="10" s="1"/>
  <c r="Q197" i="10" s="1"/>
  <c r="M350" i="10"/>
  <c r="N350" i="10" s="1"/>
  <c r="O350" i="10"/>
  <c r="M156" i="10"/>
  <c r="N156" i="10" s="1"/>
  <c r="O156" i="10"/>
  <c r="M260" i="9"/>
  <c r="N260" i="9" s="1"/>
  <c r="O260" i="9"/>
  <c r="K130" i="10"/>
  <c r="AD642" i="10"/>
  <c r="AB642" i="10"/>
  <c r="AC642" i="10" s="1"/>
  <c r="Y228" i="10"/>
  <c r="Z228" i="10" s="1"/>
  <c r="AA228" i="10"/>
  <c r="O360" i="9"/>
  <c r="M360" i="9"/>
  <c r="N360" i="9" s="1"/>
  <c r="O225" i="9"/>
  <c r="P225" i="9" s="1"/>
  <c r="Q225" i="9" s="1"/>
  <c r="M225" i="9"/>
  <c r="N225" i="9"/>
  <c r="AA526" i="9"/>
  <c r="Y526" i="9"/>
  <c r="Z526" i="9" s="1"/>
  <c r="AA41" i="9"/>
  <c r="Y41" i="9"/>
  <c r="Z41" i="9" s="1"/>
  <c r="AA453" i="9"/>
  <c r="Y453" i="9"/>
  <c r="Z453" i="9" s="1"/>
  <c r="AA131" i="9"/>
  <c r="Y131" i="9"/>
  <c r="Z131" i="9"/>
  <c r="AB389" i="9"/>
  <c r="AC389" i="9" s="1"/>
  <c r="AD389" i="9"/>
  <c r="Y654" i="9"/>
  <c r="Z654" i="9" s="1"/>
  <c r="AA654" i="9"/>
  <c r="AA192" i="9"/>
  <c r="Y192" i="9"/>
  <c r="Z192" i="9" s="1"/>
  <c r="AF166" i="9"/>
  <c r="AH166" i="9"/>
  <c r="AI166" i="9" s="1"/>
  <c r="AJ166" i="9" s="1"/>
  <c r="AE166" i="9"/>
  <c r="P172" i="10"/>
  <c r="Q172" i="10" s="1"/>
  <c r="P289" i="9"/>
  <c r="Q289" i="9" s="1"/>
  <c r="AD315" i="9"/>
  <c r="AB315" i="9"/>
  <c r="AC315" i="9" s="1"/>
  <c r="AE170" i="9"/>
  <c r="AH170" i="9"/>
  <c r="AF170" i="9"/>
  <c r="AD304" i="10"/>
  <c r="AB304" i="10"/>
  <c r="AC304" i="10" s="1"/>
  <c r="P515" i="10"/>
  <c r="Q515" i="10" s="1"/>
  <c r="AB652" i="10"/>
  <c r="AC652" i="10" s="1"/>
  <c r="AD652" i="10"/>
  <c r="P434" i="10"/>
  <c r="Q434" i="10"/>
  <c r="AI583" i="10"/>
  <c r="AJ583" i="10" s="1"/>
  <c r="AH651" i="9"/>
  <c r="AE651" i="9"/>
  <c r="AF651" i="9" s="1"/>
  <c r="AD459" i="10"/>
  <c r="AB459" i="10"/>
  <c r="AC459" i="10" s="1"/>
  <c r="AH729" i="9"/>
  <c r="AE729" i="9"/>
  <c r="AF729" i="9" s="1"/>
  <c r="Z751" i="9"/>
  <c r="AA751" i="9"/>
  <c r="AA377" i="10"/>
  <c r="Y377" i="10"/>
  <c r="Z377" i="10" s="1"/>
  <c r="M128" i="10"/>
  <c r="N128" i="10" s="1"/>
  <c r="O128" i="10"/>
  <c r="P128" i="10" s="1"/>
  <c r="Q128" i="10" s="1"/>
  <c r="Y143" i="10"/>
  <c r="Z143" i="10" s="1"/>
  <c r="AA143" i="10"/>
  <c r="AH687" i="10"/>
  <c r="AE687" i="10"/>
  <c r="AF687" i="10" s="1"/>
  <c r="AM16" i="9"/>
  <c r="AQ16" i="9" s="1"/>
  <c r="AO16" i="9"/>
  <c r="AI225" i="10"/>
  <c r="AJ225" i="10" s="1"/>
  <c r="AI381" i="10"/>
  <c r="AJ381" i="10" s="1"/>
  <c r="Q704" i="9"/>
  <c r="AF363" i="10"/>
  <c r="AF787" i="10"/>
  <c r="AF196" i="10"/>
  <c r="O157" i="10"/>
  <c r="M157" i="10"/>
  <c r="N157" i="10" s="1"/>
  <c r="AH730" i="10"/>
  <c r="AE730" i="10"/>
  <c r="AF730" i="10" s="1"/>
  <c r="AA588" i="9"/>
  <c r="Y588" i="9"/>
  <c r="Z588" i="9"/>
  <c r="O130" i="10"/>
  <c r="P130" i="10" s="1"/>
  <c r="Q130" i="10" s="1"/>
  <c r="M130" i="10"/>
  <c r="N130" i="10" s="1"/>
  <c r="Z121" i="10"/>
  <c r="AA121" i="10"/>
  <c r="Y788" i="9"/>
  <c r="Z788" i="9" s="1"/>
  <c r="AA788" i="9"/>
  <c r="Z756" i="9"/>
  <c r="AA756" i="9"/>
  <c r="AE435" i="9"/>
  <c r="AF435" i="9" s="1"/>
  <c r="AH435" i="9"/>
  <c r="O129" i="9"/>
  <c r="M129" i="9"/>
  <c r="N129" i="9"/>
  <c r="AD246" i="9"/>
  <c r="AB246" i="9"/>
  <c r="AC246" i="9"/>
  <c r="P425" i="9"/>
  <c r="Q425" i="9" s="1"/>
  <c r="O389" i="9"/>
  <c r="P389" i="9" s="1"/>
  <c r="Q389" i="9" s="1"/>
  <c r="M389" i="9"/>
  <c r="N389" i="9"/>
  <c r="O158" i="9"/>
  <c r="P158" i="9" s="1"/>
  <c r="Q158" i="9" s="1"/>
  <c r="M158" i="9"/>
  <c r="N158" i="9" s="1"/>
  <c r="Y260" i="9"/>
  <c r="Z260" i="9"/>
  <c r="AA260" i="9"/>
  <c r="O110" i="9"/>
  <c r="M110" i="9"/>
  <c r="N110" i="9"/>
  <c r="Y760" i="9"/>
  <c r="AA760" i="9"/>
  <c r="AA177" i="9"/>
  <c r="Y177" i="9"/>
  <c r="Z177" i="9" s="1"/>
  <c r="AE382" i="10"/>
  <c r="AF382" i="10" s="1"/>
  <c r="AH382" i="10"/>
  <c r="AA275" i="9"/>
  <c r="Z275" i="9"/>
  <c r="AD124" i="9"/>
  <c r="AC124" i="9"/>
  <c r="AD553" i="10"/>
  <c r="AB553" i="10"/>
  <c r="AC553" i="10" s="1"/>
  <c r="AE314" i="10"/>
  <c r="AF314" i="10" s="1"/>
  <c r="AH314" i="10"/>
  <c r="AB199" i="9"/>
  <c r="AC199" i="9"/>
  <c r="AD199" i="9"/>
  <c r="AH196" i="10"/>
  <c r="AA475" i="10"/>
  <c r="Y475" i="10"/>
  <c r="Z475" i="10" s="1"/>
  <c r="AA436" i="10"/>
  <c r="Y436" i="10"/>
  <c r="Z436" i="10" s="1"/>
  <c r="AE719" i="9"/>
  <c r="AF719" i="9" s="1"/>
  <c r="AH719" i="9"/>
  <c r="AI719" i="9" s="1"/>
  <c r="AJ719" i="9" s="1"/>
  <c r="Y525" i="10"/>
  <c r="Z525" i="10" s="1"/>
  <c r="AA525" i="10"/>
  <c r="M176" i="10"/>
  <c r="N176" i="10" s="1"/>
  <c r="O176" i="10"/>
  <c r="P176" i="10" s="1"/>
  <c r="Q176" i="10" s="1"/>
  <c r="J773" i="9"/>
  <c r="AA393" i="9"/>
  <c r="Y393" i="9"/>
  <c r="Z393" i="9"/>
  <c r="O568" i="10"/>
  <c r="M568" i="10"/>
  <c r="N568" i="10"/>
  <c r="AA353" i="9"/>
  <c r="Y353" i="9"/>
  <c r="Z353" i="9" s="1"/>
  <c r="AA206" i="9"/>
  <c r="Y206" i="9"/>
  <c r="Z206" i="9"/>
  <c r="P541" i="9"/>
  <c r="Q541" i="9"/>
  <c r="Y235" i="10"/>
  <c r="Z235" i="10" s="1"/>
  <c r="AA235" i="10"/>
  <c r="J129" i="9"/>
  <c r="K129" i="9"/>
  <c r="AD292" i="9"/>
  <c r="AB292" i="9"/>
  <c r="AC292" i="9" s="1"/>
  <c r="AB110" i="9"/>
  <c r="AD110" i="9"/>
  <c r="AC110" i="9"/>
  <c r="P64" i="9"/>
  <c r="Q64" i="9" s="1"/>
  <c r="AS224" i="9"/>
  <c r="AR224" i="9"/>
  <c r="AH423" i="9"/>
  <c r="AI423" i="9" s="1"/>
  <c r="AJ423" i="9" s="1"/>
  <c r="AE423" i="9"/>
  <c r="AF423" i="9" s="1"/>
  <c r="M386" i="9"/>
  <c r="N386" i="9" s="1"/>
  <c r="O386" i="9"/>
  <c r="Z272" i="10"/>
  <c r="AA272" i="10"/>
  <c r="AH466" i="10"/>
  <c r="AI466" i="10" s="1"/>
  <c r="AJ466" i="10" s="1"/>
  <c r="AE466" i="10"/>
  <c r="AF466" i="10" s="1"/>
  <c r="Z121" i="9"/>
  <c r="AA121" i="9"/>
  <c r="AD238" i="10"/>
  <c r="AB238" i="10"/>
  <c r="AC238" i="10" s="1"/>
  <c r="AE473" i="10"/>
  <c r="AF473" i="10" s="1"/>
  <c r="AH473" i="10"/>
  <c r="AI473" i="10" s="1"/>
  <c r="AJ473" i="10" s="1"/>
  <c r="AH801" i="9"/>
  <c r="AE801" i="9"/>
  <c r="AF801" i="9" s="1"/>
  <c r="AH498" i="10"/>
  <c r="AI498" i="10" s="1"/>
  <c r="AJ498" i="10" s="1"/>
  <c r="AE498" i="10"/>
  <c r="AF498" i="10"/>
  <c r="AB446" i="9"/>
  <c r="AC446" i="9" s="1"/>
  <c r="AB342" i="10"/>
  <c r="AC342" i="10" s="1"/>
  <c r="AD342" i="10"/>
  <c r="Y437" i="9"/>
  <c r="Z437" i="9" s="1"/>
  <c r="AA437" i="9"/>
  <c r="AE523" i="9"/>
  <c r="AF523" i="9" s="1"/>
  <c r="AH523" i="9"/>
  <c r="Z275" i="10"/>
  <c r="AR293" i="10"/>
  <c r="J155" i="10"/>
  <c r="AR199" i="9"/>
  <c r="AB770" i="10"/>
  <c r="AC770" i="10" s="1"/>
  <c r="N654" i="10"/>
  <c r="O654" i="10"/>
  <c r="P654" i="10" s="1"/>
  <c r="Q654" i="10" s="1"/>
  <c r="M388" i="10"/>
  <c r="N388" i="10" s="1"/>
  <c r="O388" i="10"/>
  <c r="P388" i="10" s="1"/>
  <c r="Q388" i="10" s="1"/>
  <c r="P641" i="10"/>
  <c r="Q641" i="10"/>
  <c r="J342" i="10"/>
  <c r="K342" i="10"/>
  <c r="AA216" i="10"/>
  <c r="Y216" i="10"/>
  <c r="Z216" i="10" s="1"/>
  <c r="Z712" i="9"/>
  <c r="Y712" i="9"/>
  <c r="AA712" i="9"/>
  <c r="AB712" i="9" s="1"/>
  <c r="AC712" i="9" s="1"/>
  <c r="N571" i="9"/>
  <c r="O571" i="9"/>
  <c r="M571" i="9"/>
  <c r="O99" i="10"/>
  <c r="M99" i="10"/>
  <c r="N99" i="10" s="1"/>
  <c r="J801" i="10"/>
  <c r="O773" i="9"/>
  <c r="P773" i="9" s="1"/>
  <c r="Q773" i="9" s="1"/>
  <c r="M773" i="9"/>
  <c r="N773" i="9" s="1"/>
  <c r="AA468" i="10"/>
  <c r="Y468" i="10"/>
  <c r="Z468" i="10" s="1"/>
  <c r="Y382" i="9"/>
  <c r="Z382" i="9" s="1"/>
  <c r="AA382" i="9"/>
  <c r="J568" i="10"/>
  <c r="Z123" i="10"/>
  <c r="AA123" i="10"/>
  <c r="P342" i="9"/>
  <c r="Q342" i="9"/>
  <c r="AE160" i="9"/>
  <c r="AF160" i="9"/>
  <c r="AH160" i="9"/>
  <c r="AB236" i="9"/>
  <c r="AC236" i="9" s="1"/>
  <c r="AI309" i="9"/>
  <c r="AJ309" i="9" s="1"/>
  <c r="AJ319" i="9"/>
  <c r="AI319" i="9"/>
  <c r="AD681" i="9"/>
  <c r="AB681" i="9"/>
  <c r="AC681" i="9"/>
  <c r="AI682" i="10"/>
  <c r="AJ682" i="10" s="1"/>
  <c r="AH525" i="9"/>
  <c r="AF525" i="9"/>
  <c r="AE525" i="9"/>
  <c r="AR173" i="9"/>
  <c r="AS173" i="9"/>
  <c r="Z129" i="9"/>
  <c r="Y129" i="9"/>
  <c r="Y521" i="9"/>
  <c r="Z521" i="9" s="1"/>
  <c r="AA521" i="9"/>
  <c r="Q319" i="9"/>
  <c r="P319" i="9"/>
  <c r="AI135" i="10"/>
  <c r="AJ135" i="10"/>
  <c r="AD172" i="10"/>
  <c r="AB172" i="10"/>
  <c r="AC172" i="10"/>
  <c r="AB175" i="10"/>
  <c r="AC175" i="10" s="1"/>
  <c r="AD175" i="10"/>
  <c r="AB210" i="9"/>
  <c r="AC210" i="9" s="1"/>
  <c r="AD210" i="9"/>
  <c r="AE498" i="9"/>
  <c r="AF498" i="9" s="1"/>
  <c r="AH498" i="9"/>
  <c r="AH281" i="10"/>
  <c r="AI281" i="10" s="1"/>
  <c r="AJ281" i="10" s="1"/>
  <c r="AE281" i="10"/>
  <c r="AF281" i="10" s="1"/>
  <c r="AB204" i="10"/>
  <c r="AC204" i="10" s="1"/>
  <c r="AD204" i="10"/>
  <c r="AA166" i="10"/>
  <c r="Y166" i="10"/>
  <c r="Z166" i="10" s="1"/>
  <c r="AA231" i="9"/>
  <c r="Y231" i="9"/>
  <c r="Z231" i="9" s="1"/>
  <c r="AB518" i="10"/>
  <c r="AC518" i="10" s="1"/>
  <c r="AD518" i="10"/>
  <c r="Y459" i="9"/>
  <c r="Z459" i="9"/>
  <c r="AA459" i="9"/>
  <c r="AH584" i="10"/>
  <c r="AE584" i="10"/>
  <c r="AF584" i="10" s="1"/>
  <c r="AI786" i="10"/>
  <c r="AJ786" i="10" s="1"/>
  <c r="AT353" i="10"/>
  <c r="AR559" i="10"/>
  <c r="AT703" i="10"/>
  <c r="K259" i="10"/>
  <c r="Y146" i="10"/>
  <c r="Z146" i="10" s="1"/>
  <c r="J801" i="9"/>
  <c r="J324" i="9"/>
  <c r="AU361" i="10"/>
  <c r="O821" i="10"/>
  <c r="P821" i="10" s="1"/>
  <c r="Q821" i="10" s="1"/>
  <c r="M821" i="10"/>
  <c r="N821" i="10" s="1"/>
  <c r="AA298" i="10"/>
  <c r="Y298" i="10"/>
  <c r="Z298" i="10" s="1"/>
  <c r="J802" i="10"/>
  <c r="AH471" i="9"/>
  <c r="AE471" i="9"/>
  <c r="AF471" i="9" s="1"/>
  <c r="AD396" i="9"/>
  <c r="AB396" i="9"/>
  <c r="AC396" i="9"/>
  <c r="O784" i="9"/>
  <c r="M784" i="9"/>
  <c r="N784" i="9" s="1"/>
  <c r="AA648" i="10"/>
  <c r="Y648" i="10"/>
  <c r="Z648" i="10" s="1"/>
  <c r="M801" i="10"/>
  <c r="N801" i="10"/>
  <c r="O801" i="10"/>
  <c r="P801" i="10" s="1"/>
  <c r="Q801" i="10" s="1"/>
  <c r="AE450" i="9"/>
  <c r="AF450" i="9" s="1"/>
  <c r="AH450" i="9"/>
  <c r="AI450" i="9" s="1"/>
  <c r="AJ450" i="9" s="1"/>
  <c r="AA714" i="9"/>
  <c r="Y714" i="9"/>
  <c r="Z714" i="9" s="1"/>
  <c r="Y360" i="9"/>
  <c r="AA360" i="9"/>
  <c r="Z360" i="9"/>
  <c r="AE328" i="9"/>
  <c r="AF328" i="9"/>
  <c r="AH328" i="9"/>
  <c r="O339" i="9"/>
  <c r="P339" i="9" s="1"/>
  <c r="Q339" i="9" s="1"/>
  <c r="M339" i="9"/>
  <c r="N339" i="9" s="1"/>
  <c r="AI727" i="9"/>
  <c r="AJ727" i="9"/>
  <c r="P205" i="9"/>
  <c r="Q205" i="9" s="1"/>
  <c r="AJ728" i="9"/>
  <c r="AI728" i="9"/>
  <c r="AH804" i="9"/>
  <c r="AE804" i="9"/>
  <c r="AF804" i="9" s="1"/>
  <c r="Y363" i="9"/>
  <c r="Z363" i="9" s="1"/>
  <c r="AA363" i="9"/>
  <c r="AE245" i="10"/>
  <c r="AF245" i="10" s="1"/>
  <c r="AH245" i="10"/>
  <c r="AI245" i="10" s="1"/>
  <c r="AJ245" i="10" s="1"/>
  <c r="AD326" i="9"/>
  <c r="AB326" i="9"/>
  <c r="AC326" i="9"/>
  <c r="AB540" i="10"/>
  <c r="AC540" i="10" s="1"/>
  <c r="AD540" i="10"/>
  <c r="AI718" i="9"/>
  <c r="AJ718" i="9" s="1"/>
  <c r="AD778" i="10"/>
  <c r="AB778" i="10"/>
  <c r="AC778" i="10" s="1"/>
  <c r="P767" i="10"/>
  <c r="Q767" i="10" s="1"/>
  <c r="AA352" i="9"/>
  <c r="Y352" i="9"/>
  <c r="Z352" i="9"/>
  <c r="J360" i="9"/>
  <c r="K360" i="9"/>
  <c r="O649" i="9"/>
  <c r="N649" i="9"/>
  <c r="AR720" i="10"/>
  <c r="J397" i="9"/>
  <c r="K159" i="9"/>
  <c r="AF710" i="9"/>
  <c r="M323" i="10"/>
  <c r="N323" i="10" s="1"/>
  <c r="O323" i="10"/>
  <c r="O288" i="10"/>
  <c r="P288" i="10" s="1"/>
  <c r="Q288" i="10" s="1"/>
  <c r="M288" i="10"/>
  <c r="N288" i="10" s="1"/>
  <c r="AA374" i="10"/>
  <c r="Y374" i="10"/>
  <c r="Z374" i="10" s="1"/>
  <c r="Y775" i="10"/>
  <c r="Z775" i="10" s="1"/>
  <c r="AA775" i="10"/>
  <c r="M553" i="9"/>
  <c r="N553" i="9" s="1"/>
  <c r="Y373" i="10"/>
  <c r="Z373" i="10" s="1"/>
  <c r="AA373" i="10"/>
  <c r="AS230" i="10"/>
  <c r="AR230" i="10"/>
  <c r="N652" i="10"/>
  <c r="O652" i="10"/>
  <c r="P652" i="10" s="1"/>
  <c r="Q652" i="10" s="1"/>
  <c r="J784" i="9"/>
  <c r="Y650" i="10"/>
  <c r="Z650" i="10" s="1"/>
  <c r="AA650" i="10"/>
  <c r="K147" i="9"/>
  <c r="AE378" i="9"/>
  <c r="AF378" i="9"/>
  <c r="AH378" i="9"/>
  <c r="AA803" i="10"/>
  <c r="Y803" i="10"/>
  <c r="Z803" i="10" s="1"/>
  <c r="AC306" i="9"/>
  <c r="AD306" i="9"/>
  <c r="AB306" i="9"/>
  <c r="P659" i="10"/>
  <c r="Q659" i="10" s="1"/>
  <c r="AS295" i="9"/>
  <c r="AR295" i="9"/>
  <c r="AD778" i="9"/>
  <c r="AB778" i="9"/>
  <c r="AC778" i="9"/>
  <c r="AS166" i="10"/>
  <c r="AR166" i="10"/>
  <c r="AE167" i="9"/>
  <c r="AF167" i="9" s="1"/>
  <c r="AH167" i="9"/>
  <c r="AE497" i="9"/>
  <c r="AF497" i="9" s="1"/>
  <c r="AH497" i="9"/>
  <c r="AB365" i="10"/>
  <c r="AC365" i="10" s="1"/>
  <c r="AD365" i="10"/>
  <c r="AE147" i="9"/>
  <c r="AF147" i="9"/>
  <c r="AF270" i="10"/>
  <c r="AD801" i="10"/>
  <c r="AB801" i="10"/>
  <c r="AC801" i="10" s="1"/>
  <c r="AF568" i="10"/>
  <c r="AH568" i="10"/>
  <c r="AJ568" i="10" s="1"/>
  <c r="AH361" i="10"/>
  <c r="AI361" i="10" s="1"/>
  <c r="AJ361" i="10" s="1"/>
  <c r="AE361" i="10"/>
  <c r="AF361" i="10" s="1"/>
  <c r="AB501" i="10"/>
  <c r="AC501" i="10" s="1"/>
  <c r="AD501" i="10"/>
  <c r="AH830" i="9"/>
  <c r="AE830" i="9"/>
  <c r="AF830" i="9" s="1"/>
  <c r="AA777" i="10"/>
  <c r="Y777" i="10"/>
  <c r="Z777" i="10" s="1"/>
  <c r="AA387" i="10"/>
  <c r="Y387" i="10"/>
  <c r="Z387" i="10" s="1"/>
  <c r="AA205" i="9"/>
  <c r="Y205" i="9"/>
  <c r="Z205" i="9"/>
  <c r="AT470" i="10"/>
  <c r="AU470" i="10"/>
  <c r="AU732" i="10"/>
  <c r="AT732" i="10"/>
  <c r="N656" i="10"/>
  <c r="O656" i="10"/>
  <c r="J281" i="10"/>
  <c r="K281" i="10"/>
  <c r="AT373" i="10"/>
  <c r="AU373" i="10"/>
  <c r="M339" i="10"/>
  <c r="N339" i="10" s="1"/>
  <c r="O339" i="10"/>
  <c r="Y351" i="10"/>
  <c r="Z351" i="10" s="1"/>
  <c r="AA351" i="10"/>
  <c r="Z128" i="10"/>
  <c r="Y128" i="10"/>
  <c r="AA128" i="10"/>
  <c r="J682" i="9"/>
  <c r="AB42" i="10"/>
  <c r="AC42" i="10" s="1"/>
  <c r="AD42" i="10"/>
  <c r="AA516" i="9"/>
  <c r="Y516" i="9"/>
  <c r="Z516" i="9" s="1"/>
  <c r="Y436" i="9"/>
  <c r="Z436" i="9" s="1"/>
  <c r="AA436" i="9"/>
  <c r="Y567" i="9"/>
  <c r="Z567" i="9" s="1"/>
  <c r="AA567" i="9"/>
  <c r="AA571" i="9"/>
  <c r="Y571" i="9"/>
  <c r="Z571" i="9" s="1"/>
  <c r="O364" i="9"/>
  <c r="M364" i="9"/>
  <c r="N364" i="9"/>
  <c r="O226" i="9"/>
  <c r="M226" i="9"/>
  <c r="N226" i="9" s="1"/>
  <c r="Y232" i="9"/>
  <c r="Z232" i="9"/>
  <c r="AA232" i="9"/>
  <c r="AI814" i="9"/>
  <c r="AJ814" i="9" s="1"/>
  <c r="AU769" i="10"/>
  <c r="AT769" i="10"/>
  <c r="AI830" i="10"/>
  <c r="AJ830" i="10" s="1"/>
  <c r="AU801" i="10"/>
  <c r="AT801" i="10"/>
  <c r="AU805" i="10"/>
  <c r="AT805" i="10"/>
  <c r="AT585" i="10"/>
  <c r="AU585" i="10"/>
  <c r="AU702" i="10"/>
  <c r="AT702" i="10"/>
  <c r="AD300" i="10"/>
  <c r="AB300" i="10"/>
  <c r="AC300" i="10" s="1"/>
  <c r="AU728" i="10"/>
  <c r="AT728" i="10"/>
  <c r="AU642" i="10"/>
  <c r="AT642" i="10"/>
  <c r="AT293" i="10"/>
  <c r="AU293" i="10"/>
  <c r="AD364" i="9"/>
  <c r="AB364" i="9"/>
  <c r="AC364" i="9" s="1"/>
  <c r="AD395" i="9"/>
  <c r="AB395" i="9"/>
  <c r="AC395" i="9"/>
  <c r="M147" i="9"/>
  <c r="N147" i="9" s="1"/>
  <c r="O147" i="9"/>
  <c r="AA224" i="9"/>
  <c r="Y224" i="9"/>
  <c r="Z224" i="9"/>
  <c r="AT750" i="10"/>
  <c r="AU750" i="10"/>
  <c r="AU770" i="10"/>
  <c r="AT770" i="10"/>
  <c r="AU804" i="10"/>
  <c r="AT804" i="10"/>
  <c r="AA820" i="10"/>
  <c r="Y820" i="10"/>
  <c r="Z820" i="10" s="1"/>
  <c r="AH728" i="10"/>
  <c r="AE728" i="10"/>
  <c r="AF728" i="10"/>
  <c r="AU511" i="10"/>
  <c r="AT511" i="10"/>
  <c r="AU809" i="10"/>
  <c r="AT809" i="10"/>
  <c r="AA565" i="10"/>
  <c r="Y565" i="10"/>
  <c r="Z565" i="10" s="1"/>
  <c r="AT721" i="10"/>
  <c r="AU721" i="10"/>
  <c r="AU486" i="10"/>
  <c r="AT486" i="10"/>
  <c r="AT424" i="10"/>
  <c r="AU424" i="10"/>
  <c r="AA350" i="10"/>
  <c r="Y350" i="10"/>
  <c r="Z350" i="10" s="1"/>
  <c r="AT515" i="10"/>
  <c r="AU515" i="10"/>
  <c r="AT652" i="10"/>
  <c r="AU652" i="10"/>
  <c r="AU536" i="10"/>
  <c r="AT536" i="10"/>
  <c r="AS340" i="10"/>
  <c r="AR340" i="10"/>
  <c r="AA155" i="10"/>
  <c r="Y155" i="10"/>
  <c r="Z155" i="10" s="1"/>
  <c r="AH338" i="10"/>
  <c r="AE338" i="10"/>
  <c r="AF338" i="10" s="1"/>
  <c r="AT377" i="10"/>
  <c r="AU377" i="10"/>
  <c r="AT84" i="10"/>
  <c r="AU84" i="10"/>
  <c r="AT322" i="10"/>
  <c r="AU322" i="10"/>
  <c r="Y349" i="10"/>
  <c r="Z349" i="10" s="1"/>
  <c r="AA349" i="10"/>
  <c r="AA259" i="10"/>
  <c r="Y259" i="10"/>
  <c r="Z259" i="10" s="1"/>
  <c r="AH159" i="10"/>
  <c r="AE159" i="10"/>
  <c r="AF159" i="10" s="1"/>
  <c r="AT271" i="10"/>
  <c r="AU271" i="10"/>
  <c r="Y655" i="9"/>
  <c r="Z655" i="9" s="1"/>
  <c r="AA655" i="9"/>
  <c r="AA474" i="9"/>
  <c r="Y474" i="9"/>
  <c r="Z474" i="9" s="1"/>
  <c r="AA683" i="9"/>
  <c r="Y683" i="9"/>
  <c r="Z683" i="9"/>
  <c r="AA703" i="9"/>
  <c r="Y703" i="9"/>
  <c r="Z703" i="9"/>
  <c r="K165" i="10"/>
  <c r="AU64" i="10"/>
  <c r="AT64" i="10"/>
  <c r="AB652" i="9"/>
  <c r="AC652" i="9" s="1"/>
  <c r="AD652" i="9"/>
  <c r="AI653" i="9"/>
  <c r="AJ653" i="9" s="1"/>
  <c r="AI734" i="9"/>
  <c r="AJ734" i="9"/>
  <c r="M328" i="9"/>
  <c r="N328" i="9" s="1"/>
  <c r="O328" i="9"/>
  <c r="AD560" i="9"/>
  <c r="AC560" i="9"/>
  <c r="P437" i="9"/>
  <c r="Q437" i="9"/>
  <c r="K369" i="9"/>
  <c r="J369" i="9"/>
  <c r="AR229" i="9"/>
  <c r="AS229" i="9"/>
  <c r="K368" i="9"/>
  <c r="J368" i="9"/>
  <c r="AA75" i="9"/>
  <c r="Y75" i="9"/>
  <c r="Z75" i="9"/>
  <c r="O131" i="9"/>
  <c r="M131" i="9"/>
  <c r="N131" i="9" s="1"/>
  <c r="AT394" i="10"/>
  <c r="AU394" i="10"/>
  <c r="AI394" i="9"/>
  <c r="AJ394" i="9"/>
  <c r="AE817" i="10"/>
  <c r="AF817" i="10" s="1"/>
  <c r="AH817" i="10"/>
  <c r="AI461" i="10"/>
  <c r="AJ461" i="10" s="1"/>
  <c r="AI196" i="10"/>
  <c r="AU771" i="10"/>
  <c r="AT771" i="10"/>
  <c r="AH736" i="10"/>
  <c r="AE736" i="10"/>
  <c r="AF736" i="10" s="1"/>
  <c r="AT435" i="10"/>
  <c r="AU435" i="10"/>
  <c r="AT434" i="10"/>
  <c r="AU434" i="10"/>
  <c r="AT223" i="10"/>
  <c r="AU223" i="10"/>
  <c r="O230" i="10"/>
  <c r="M230" i="10"/>
  <c r="N230" i="10" s="1"/>
  <c r="Y464" i="10"/>
  <c r="Z464" i="10" s="1"/>
  <c r="AA464" i="10"/>
  <c r="M426" i="10"/>
  <c r="N426" i="10" s="1"/>
  <c r="O426" i="10"/>
  <c r="Y810" i="9"/>
  <c r="Z810" i="9"/>
  <c r="AA810" i="9"/>
  <c r="AT74" i="10"/>
  <c r="AU74" i="10"/>
  <c r="O786" i="9"/>
  <c r="M786" i="9"/>
  <c r="N786" i="9"/>
  <c r="M299" i="9"/>
  <c r="N299" i="9"/>
  <c r="O299" i="9"/>
  <c r="AA486" i="9"/>
  <c r="Y486" i="9"/>
  <c r="Z486" i="9" s="1"/>
  <c r="K361" i="9"/>
  <c r="J361" i="9"/>
  <c r="P69" i="9"/>
  <c r="Q69" i="9" s="1"/>
  <c r="AT709" i="10"/>
  <c r="AU709" i="10"/>
  <c r="AU649" i="10"/>
  <c r="AT649" i="10"/>
  <c r="AA303" i="10"/>
  <c r="Y303" i="10"/>
  <c r="Z303" i="10" s="1"/>
  <c r="Y165" i="10"/>
  <c r="Z165" i="10" s="1"/>
  <c r="AA165" i="10"/>
  <c r="O371" i="10"/>
  <c r="M371" i="10"/>
  <c r="N371" i="10" s="1"/>
  <c r="J426" i="10"/>
  <c r="AS220" i="10"/>
  <c r="AR220" i="10"/>
  <c r="Y105" i="10"/>
  <c r="Z105" i="10" s="1"/>
  <c r="AA105" i="10"/>
  <c r="P238" i="10"/>
  <c r="Q238" i="10" s="1"/>
  <c r="M682" i="9"/>
  <c r="N682" i="9" s="1"/>
  <c r="O682" i="9"/>
  <c r="O165" i="10"/>
  <c r="M165" i="10"/>
  <c r="N165" i="10" s="1"/>
  <c r="J786" i="9"/>
  <c r="AA386" i="9"/>
  <c r="Z386" i="9"/>
  <c r="Y386" i="9"/>
  <c r="AA130" i="9"/>
  <c r="Y130" i="9"/>
  <c r="Z130" i="9"/>
  <c r="Z158" i="9"/>
  <c r="AA158" i="9"/>
  <c r="Y158" i="9"/>
  <c r="AD159" i="9"/>
  <c r="AB159" i="9"/>
  <c r="AC159" i="9" s="1"/>
  <c r="AB821" i="9"/>
  <c r="AC821" i="9"/>
  <c r="AD821" i="9"/>
  <c r="AU791" i="10"/>
  <c r="AT791" i="10"/>
  <c r="N755" i="10"/>
  <c r="O755" i="10"/>
  <c r="Q755" i="10" s="1"/>
  <c r="AU827" i="10"/>
  <c r="AT827" i="10"/>
  <c r="AU786" i="10"/>
  <c r="AT786" i="10"/>
  <c r="O397" i="10"/>
  <c r="M397" i="10"/>
  <c r="N397" i="10" s="1"/>
  <c r="AU370" i="10"/>
  <c r="AT370" i="10"/>
  <c r="AT772" i="10"/>
  <c r="AU772" i="10"/>
  <c r="M387" i="10"/>
  <c r="N387" i="10" s="1"/>
  <c r="O387" i="10"/>
  <c r="AU682" i="10"/>
  <c r="AT682" i="10"/>
  <c r="AU477" i="10"/>
  <c r="AT477" i="10"/>
  <c r="AT518" i="10"/>
  <c r="AU518" i="10"/>
  <c r="M287" i="10"/>
  <c r="N287" i="10" s="1"/>
  <c r="O287" i="10"/>
  <c r="Y174" i="10"/>
  <c r="Z174" i="10"/>
  <c r="AA174" i="10"/>
  <c r="AD148" i="10"/>
  <c r="AB148" i="10"/>
  <c r="AC148" i="10" s="1"/>
  <c r="M319" i="10"/>
  <c r="N319" i="10" s="1"/>
  <c r="O319" i="10"/>
  <c r="Y144" i="10"/>
  <c r="Z144" i="10" s="1"/>
  <c r="AA144" i="10"/>
  <c r="Z129" i="10"/>
  <c r="Y129" i="10"/>
  <c r="AA129" i="10"/>
  <c r="P63" i="10"/>
  <c r="Q63" i="10" s="1"/>
  <c r="AR203" i="10"/>
  <c r="AS215" i="10"/>
  <c r="AR215" i="10"/>
  <c r="P657" i="9"/>
  <c r="Q657" i="9" s="1"/>
  <c r="AU45" i="10"/>
  <c r="AT45" i="10"/>
  <c r="AE541" i="9"/>
  <c r="AF541" i="9" s="1"/>
  <c r="AH541" i="9"/>
  <c r="AA502" i="9"/>
  <c r="Y502" i="9"/>
  <c r="Z502" i="9" s="1"/>
  <c r="AD490" i="9"/>
  <c r="AB490" i="9"/>
  <c r="AC490" i="9" s="1"/>
  <c r="AI736" i="9"/>
  <c r="AJ736" i="9"/>
  <c r="AA397" i="9"/>
  <c r="Y397" i="9"/>
  <c r="Z397" i="9" s="1"/>
  <c r="M310" i="9"/>
  <c r="N310" i="9" s="1"/>
  <c r="O310" i="9"/>
  <c r="M397" i="9"/>
  <c r="O397" i="9"/>
  <c r="N397" i="9"/>
  <c r="AA537" i="9"/>
  <c r="Y537" i="9"/>
  <c r="Z537" i="9" s="1"/>
  <c r="AD359" i="9"/>
  <c r="AB359" i="9"/>
  <c r="AC359" i="9" s="1"/>
  <c r="M300" i="9"/>
  <c r="N300" i="9" s="1"/>
  <c r="O300" i="9"/>
  <c r="AA144" i="9"/>
  <c r="Z144" i="9"/>
  <c r="Y144" i="9"/>
  <c r="K157" i="9"/>
  <c r="M368" i="9"/>
  <c r="N368" i="9" s="1"/>
  <c r="O368" i="9"/>
  <c r="P62" i="9"/>
  <c r="Q62" i="9" s="1"/>
  <c r="J131" i="9"/>
  <c r="AE366" i="9"/>
  <c r="AF366" i="9" s="1"/>
  <c r="AH366" i="9"/>
  <c r="AI388" i="9"/>
  <c r="AJ388" i="9" s="1"/>
  <c r="AI282" i="9"/>
  <c r="AJ282" i="9" s="1"/>
  <c r="AD391" i="9"/>
  <c r="AB391" i="9"/>
  <c r="AC391" i="9" s="1"/>
  <c r="AT461" i="10"/>
  <c r="AU461" i="10"/>
  <c r="AT466" i="10"/>
  <c r="AU466" i="10"/>
  <c r="AE789" i="9"/>
  <c r="AF789" i="9"/>
  <c r="AH789" i="9"/>
  <c r="X100" i="9"/>
  <c r="V100" i="9"/>
  <c r="W100" i="9" s="1"/>
  <c r="AI680" i="10"/>
  <c r="AJ680" i="10" s="1"/>
  <c r="AA299" i="10"/>
  <c r="Y299" i="10"/>
  <c r="Z299" i="10" s="1"/>
  <c r="AT375" i="10"/>
  <c r="AU375" i="10"/>
  <c r="AT816" i="10"/>
  <c r="AU816" i="10"/>
  <c r="AA823" i="10"/>
  <c r="Y823" i="10"/>
  <c r="Z823" i="10" s="1"/>
  <c r="AA788" i="10"/>
  <c r="Y788" i="10"/>
  <c r="Z788" i="10" s="1"/>
  <c r="Y718" i="10"/>
  <c r="Z718" i="10" s="1"/>
  <c r="AA718" i="10"/>
  <c r="AA704" i="10"/>
  <c r="Y704" i="10"/>
  <c r="Z704" i="10" s="1"/>
  <c r="AT780" i="10"/>
  <c r="AU780" i="10"/>
  <c r="AB768" i="10"/>
  <c r="AC768" i="10" s="1"/>
  <c r="AD768" i="10"/>
  <c r="M353" i="10"/>
  <c r="N353" i="10" s="1"/>
  <c r="O353" i="10"/>
  <c r="Y397" i="10"/>
  <c r="Z397" i="10" s="1"/>
  <c r="AA397" i="10"/>
  <c r="AT272" i="10"/>
  <c r="AU272" i="10"/>
  <c r="AS292" i="10"/>
  <c r="AR292" i="10"/>
  <c r="AB471" i="10"/>
  <c r="AC471" i="10"/>
  <c r="AD471" i="10"/>
  <c r="AU701" i="10"/>
  <c r="AT701" i="10"/>
  <c r="AT312" i="10"/>
  <c r="AU312" i="10"/>
  <c r="AA378" i="10"/>
  <c r="Y378" i="10"/>
  <c r="Z378" i="10" s="1"/>
  <c r="AT69" i="10"/>
  <c r="AU69" i="10"/>
  <c r="AS212" i="10"/>
  <c r="AR212" i="10"/>
  <c r="AA812" i="9"/>
  <c r="Y812" i="9"/>
  <c r="Z812" i="9" s="1"/>
  <c r="Y463" i="9"/>
  <c r="Z463" i="9" s="1"/>
  <c r="AA463" i="9"/>
  <c r="AA383" i="9"/>
  <c r="Y383" i="9"/>
  <c r="Z383" i="9" s="1"/>
  <c r="AA277" i="9"/>
  <c r="Z277" i="9"/>
  <c r="AA682" i="9"/>
  <c r="Y682" i="9"/>
  <c r="Z682" i="9" s="1"/>
  <c r="AD343" i="9"/>
  <c r="AB343" i="9"/>
  <c r="AC343" i="9" s="1"/>
  <c r="J435" i="9"/>
  <c r="AD271" i="9"/>
  <c r="AC271" i="9"/>
  <c r="AE58" i="9"/>
  <c r="AF58" i="9"/>
  <c r="AI687" i="9"/>
  <c r="AJ687" i="9" s="1"/>
  <c r="Q388" i="9"/>
  <c r="P388" i="9"/>
  <c r="AH818" i="9"/>
  <c r="AE818" i="9"/>
  <c r="AF818" i="9" s="1"/>
  <c r="AH587" i="9"/>
  <c r="AE587" i="9"/>
  <c r="AF587" i="9" s="1"/>
  <c r="AE341" i="10"/>
  <c r="AF341" i="10" s="1"/>
  <c r="AH341" i="10"/>
  <c r="O768" i="10"/>
  <c r="M768" i="10"/>
  <c r="N768" i="10" s="1"/>
  <c r="AT779" i="10"/>
  <c r="AU779" i="10"/>
  <c r="Y773" i="9"/>
  <c r="Z773" i="9" s="1"/>
  <c r="AA773" i="9"/>
  <c r="AU820" i="10"/>
  <c r="AT820" i="10"/>
  <c r="P776" i="10"/>
  <c r="Q776" i="10" s="1"/>
  <c r="AB759" i="10"/>
  <c r="AC759" i="10" s="1"/>
  <c r="AD759" i="10"/>
  <c r="AU803" i="10"/>
  <c r="AT803" i="10"/>
  <c r="AA656" i="10"/>
  <c r="Y656" i="10"/>
  <c r="Z656" i="10" s="1"/>
  <c r="AA510" i="10"/>
  <c r="Y510" i="10"/>
  <c r="Z510" i="10" s="1"/>
  <c r="O779" i="10"/>
  <c r="M779" i="10"/>
  <c r="N779" i="10" s="1"/>
  <c r="AU487" i="10"/>
  <c r="AT487" i="10"/>
  <c r="AA352" i="10"/>
  <c r="Y352" i="10"/>
  <c r="Z352" i="10" s="1"/>
  <c r="Y587" i="10"/>
  <c r="Z587" i="10" s="1"/>
  <c r="AA587" i="10"/>
  <c r="AT469" i="10"/>
  <c r="AU469" i="10"/>
  <c r="Y446" i="10"/>
  <c r="Z446" i="10"/>
  <c r="AA446" i="10"/>
  <c r="M298" i="10"/>
  <c r="N298" i="10" s="1"/>
  <c r="O298" i="10"/>
  <c r="AA376" i="10"/>
  <c r="Y376" i="10"/>
  <c r="Z376" i="10" s="1"/>
  <c r="AT170" i="10"/>
  <c r="AU170" i="10"/>
  <c r="AD271" i="10"/>
  <c r="AC271" i="10"/>
  <c r="O260" i="10"/>
  <c r="M260" i="10"/>
  <c r="N260" i="10" s="1"/>
  <c r="AT175" i="10"/>
  <c r="AU175" i="10"/>
  <c r="AA496" i="9"/>
  <c r="Y496" i="9"/>
  <c r="Z496" i="9" s="1"/>
  <c r="Y110" i="10"/>
  <c r="Z110" i="10" s="1"/>
  <c r="AA110" i="10"/>
  <c r="M812" i="9"/>
  <c r="N812" i="9"/>
  <c r="O812" i="9"/>
  <c r="AD488" i="9"/>
  <c r="AB488" i="9"/>
  <c r="AC488" i="9"/>
  <c r="P636" i="9"/>
  <c r="Q636" i="9" s="1"/>
  <c r="AD472" i="9"/>
  <c r="AB472" i="9"/>
  <c r="AC472" i="9" s="1"/>
  <c r="AS243" i="9"/>
  <c r="AR243" i="9"/>
  <c r="Y350" i="9"/>
  <c r="Z350" i="9" s="1"/>
  <c r="AA350" i="9"/>
  <c r="M288" i="9"/>
  <c r="O288" i="9"/>
  <c r="N288" i="9"/>
  <c r="M435" i="9"/>
  <c r="N435" i="9" s="1"/>
  <c r="O435" i="9"/>
  <c r="M313" i="9"/>
  <c r="N313" i="9"/>
  <c r="O313" i="9"/>
  <c r="M232" i="9"/>
  <c r="N232" i="9" s="1"/>
  <c r="O232" i="9"/>
  <c r="AA146" i="9"/>
  <c r="Y146" i="9"/>
  <c r="Z146" i="9" s="1"/>
  <c r="AB466" i="9"/>
  <c r="AC466" i="9" s="1"/>
  <c r="AD466" i="9"/>
  <c r="AE295" i="9"/>
  <c r="AF295" i="9" s="1"/>
  <c r="AH295" i="9"/>
  <c r="P350" i="9"/>
  <c r="Q350" i="9" s="1"/>
  <c r="AU493" i="10"/>
  <c r="AT493" i="10"/>
  <c r="AI147" i="9"/>
  <c r="AJ147" i="9" s="1"/>
  <c r="AT655" i="10"/>
  <c r="AU655" i="10"/>
  <c r="AH243" i="9"/>
  <c r="AE243" i="9"/>
  <c r="AF243" i="9" s="1"/>
  <c r="AI500" i="10"/>
  <c r="AJ500" i="10" s="1"/>
  <c r="AB783" i="10"/>
  <c r="AC783" i="10" s="1"/>
  <c r="AD783" i="10"/>
  <c r="AU784" i="10"/>
  <c r="AT784" i="10"/>
  <c r="AI393" i="10"/>
  <c r="AJ393" i="10" s="1"/>
  <c r="AA769" i="10"/>
  <c r="Y769" i="10"/>
  <c r="Z769" i="10" s="1"/>
  <c r="AU492" i="10"/>
  <c r="AT492" i="10"/>
  <c r="O648" i="10"/>
  <c r="N648" i="10"/>
  <c r="AA713" i="10"/>
  <c r="Y713" i="10"/>
  <c r="Z713" i="10" s="1"/>
  <c r="AU473" i="10"/>
  <c r="AT473" i="10"/>
  <c r="Y497" i="10"/>
  <c r="Z497" i="10" s="1"/>
  <c r="AA497" i="10"/>
  <c r="Y220" i="10"/>
  <c r="Z220" i="10" s="1"/>
  <c r="AA220" i="10"/>
  <c r="AC275" i="10"/>
  <c r="AD275" i="10"/>
  <c r="AU382" i="10"/>
  <c r="AT382" i="10"/>
  <c r="AT685" i="10"/>
  <c r="AU685" i="10"/>
  <c r="AA487" i="10"/>
  <c r="Y487" i="10"/>
  <c r="Z487" i="10" s="1"/>
  <c r="AU89" i="10"/>
  <c r="AT89" i="10"/>
  <c r="M220" i="10"/>
  <c r="N220" i="10" s="1"/>
  <c r="O220" i="10"/>
  <c r="AT459" i="10"/>
  <c r="AU459" i="10"/>
  <c r="O146" i="10"/>
  <c r="M146" i="10"/>
  <c r="N146" i="10" s="1"/>
  <c r="AU422" i="10"/>
  <c r="AT422" i="10"/>
  <c r="Y305" i="10"/>
  <c r="Z305" i="10" s="1"/>
  <c r="AA305" i="10"/>
  <c r="O201" i="10"/>
  <c r="M201" i="10"/>
  <c r="N201" i="10" s="1"/>
  <c r="Y820" i="9"/>
  <c r="Z820" i="9" s="1"/>
  <c r="AA820" i="9"/>
  <c r="J812" i="9"/>
  <c r="AT43" i="10"/>
  <c r="AU43" i="10"/>
  <c r="AD492" i="9"/>
  <c r="AB492" i="9"/>
  <c r="AC492" i="9"/>
  <c r="Y342" i="9"/>
  <c r="Z342" i="9" s="1"/>
  <c r="AA342" i="9"/>
  <c r="AH738" i="9"/>
  <c r="AE738" i="9"/>
  <c r="AF738" i="9" s="1"/>
  <c r="Y499" i="9"/>
  <c r="Z499" i="9" s="1"/>
  <c r="AA499" i="9"/>
  <c r="N653" i="9"/>
  <c r="O653" i="9"/>
  <c r="M217" i="9"/>
  <c r="N217" i="9" s="1"/>
  <c r="O217" i="9"/>
  <c r="AD278" i="9"/>
  <c r="AC278" i="9"/>
  <c r="P144" i="9"/>
  <c r="Q144" i="9" s="1"/>
  <c r="AE71" i="9"/>
  <c r="AF71" i="9" s="1"/>
  <c r="AA288" i="9"/>
  <c r="Y288" i="9"/>
  <c r="Z288" i="9" s="1"/>
  <c r="AE202" i="9"/>
  <c r="AF202" i="9" s="1"/>
  <c r="AH202" i="9"/>
  <c r="Z702" i="9"/>
  <c r="AA702" i="9"/>
  <c r="Y702" i="9"/>
  <c r="AT360" i="10"/>
  <c r="AU360" i="10"/>
  <c r="AE372" i="9"/>
  <c r="AF372" i="9" s="1"/>
  <c r="AH372" i="9"/>
  <c r="AU371" i="10"/>
  <c r="AT371" i="10"/>
  <c r="AE301" i="9"/>
  <c r="AF301" i="9" s="1"/>
  <c r="AH301" i="9"/>
  <c r="AU566" i="10"/>
  <c r="AT566" i="10"/>
  <c r="AE821" i="10"/>
  <c r="AF821" i="10" s="1"/>
  <c r="AH821" i="10"/>
  <c r="AD813" i="10"/>
  <c r="AB813" i="10"/>
  <c r="AC813" i="10" s="1"/>
  <c r="Y104" i="10"/>
  <c r="Z104" i="10" s="1"/>
  <c r="AA104" i="10"/>
  <c r="AH653" i="10"/>
  <c r="AE653" i="10"/>
  <c r="AF653" i="10" s="1"/>
  <c r="AU810" i="10"/>
  <c r="AT810" i="10"/>
  <c r="AD779" i="10"/>
  <c r="AB779" i="10"/>
  <c r="AC779" i="10" s="1"/>
  <c r="AU768" i="10"/>
  <c r="AT768" i="10"/>
  <c r="M428" i="10"/>
  <c r="N428" i="10" s="1"/>
  <c r="O428" i="10"/>
  <c r="AU458" i="10"/>
  <c r="AT458" i="10"/>
  <c r="AU389" i="10"/>
  <c r="AT389" i="10"/>
  <c r="J810" i="9"/>
  <c r="AM13" i="10"/>
  <c r="AQ13" i="10" s="1"/>
  <c r="AO13" i="10"/>
  <c r="AA157" i="10"/>
  <c r="Y157" i="10"/>
  <c r="Z157" i="10" s="1"/>
  <c r="AA491" i="9"/>
  <c r="Y491" i="9"/>
  <c r="Z491" i="9" s="1"/>
  <c r="AT795" i="10"/>
  <c r="AU795" i="10"/>
  <c r="AT812" i="10"/>
  <c r="AU812" i="10"/>
  <c r="AA826" i="10"/>
  <c r="Z826" i="10"/>
  <c r="J800" i="10"/>
  <c r="AT813" i="10"/>
  <c r="AU813" i="10"/>
  <c r="AT811" i="10"/>
  <c r="AU811" i="10"/>
  <c r="O812" i="10"/>
  <c r="M812" i="10"/>
  <c r="N812" i="10" s="1"/>
  <c r="N750" i="10"/>
  <c r="O750" i="10"/>
  <c r="Q750" i="10" s="1"/>
  <c r="J565" i="10"/>
  <c r="AU753" i="10"/>
  <c r="AT753" i="10"/>
  <c r="AU787" i="10"/>
  <c r="AT787" i="10"/>
  <c r="M792" i="10"/>
  <c r="N792" i="10" s="1"/>
  <c r="O792" i="10"/>
  <c r="AA711" i="10"/>
  <c r="Y711" i="10"/>
  <c r="Z711" i="10" s="1"/>
  <c r="AA560" i="10"/>
  <c r="Z560" i="10"/>
  <c r="AU754" i="10"/>
  <c r="AT754" i="10"/>
  <c r="AU385" i="10"/>
  <c r="AT385" i="10"/>
  <c r="AR198" i="10"/>
  <c r="AS325" i="10"/>
  <c r="AR325" i="10"/>
  <c r="AU330" i="10"/>
  <c r="AT330" i="10"/>
  <c r="AS242" i="10"/>
  <c r="AR242" i="10"/>
  <c r="J377" i="10"/>
  <c r="K146" i="10"/>
  <c r="M166" i="10"/>
  <c r="N166" i="10" s="1"/>
  <c r="O166" i="10"/>
  <c r="Y817" i="9"/>
  <c r="Z817" i="9" s="1"/>
  <c r="AA817" i="9"/>
  <c r="AU100" i="10"/>
  <c r="AT100" i="10"/>
  <c r="P811" i="9"/>
  <c r="Q811" i="9" s="1"/>
  <c r="AT53" i="10"/>
  <c r="AU53" i="10"/>
  <c r="AD806" i="9"/>
  <c r="AB806" i="9"/>
  <c r="AC806" i="9"/>
  <c r="AA469" i="9"/>
  <c r="Y469" i="9"/>
  <c r="Z469" i="9" s="1"/>
  <c r="AA779" i="9"/>
  <c r="Y779" i="9"/>
  <c r="Z779" i="9" s="1"/>
  <c r="O394" i="9"/>
  <c r="M394" i="9"/>
  <c r="N394" i="9" s="1"/>
  <c r="AA493" i="9"/>
  <c r="Y493" i="9"/>
  <c r="Z493" i="9"/>
  <c r="AH236" i="9"/>
  <c r="AE236" i="9"/>
  <c r="AF236" i="9" s="1"/>
  <c r="M309" i="9"/>
  <c r="N309" i="9" s="1"/>
  <c r="O309" i="9"/>
  <c r="AU68" i="10"/>
  <c r="AT68" i="10"/>
  <c r="M293" i="9"/>
  <c r="N293" i="9" s="1"/>
  <c r="O293" i="9"/>
  <c r="M220" i="9"/>
  <c r="N220" i="9" s="1"/>
  <c r="O220" i="9"/>
  <c r="Q22" i="9"/>
  <c r="R22" i="9"/>
  <c r="T22" i="9" s="1"/>
  <c r="AT372" i="10"/>
  <c r="AU372" i="10"/>
  <c r="AE646" i="9"/>
  <c r="AF646" i="9" s="1"/>
  <c r="AH646" i="9"/>
  <c r="AT367" i="10"/>
  <c r="AU367" i="10"/>
  <c r="AT708" i="10"/>
  <c r="AU708" i="10"/>
  <c r="AB554" i="9"/>
  <c r="AC554" i="9"/>
  <c r="AD554" i="9"/>
  <c r="AI786" i="9"/>
  <c r="AJ786" i="9"/>
  <c r="AI822" i="9"/>
  <c r="AJ822" i="9"/>
  <c r="AU821" i="10"/>
  <c r="AT821" i="10"/>
  <c r="AI250" i="10"/>
  <c r="AJ250" i="10" s="1"/>
  <c r="AH435" i="10"/>
  <c r="AE435" i="10"/>
  <c r="AF435" i="10" s="1"/>
  <c r="AA489" i="9"/>
  <c r="Y489" i="9"/>
  <c r="Z489" i="9" s="1"/>
  <c r="M130" i="9"/>
  <c r="N130" i="9" s="1"/>
  <c r="O130" i="9"/>
  <c r="AS96" i="9"/>
  <c r="AR96" i="9"/>
  <c r="M191" i="9"/>
  <c r="N191" i="9" s="1"/>
  <c r="O191" i="9"/>
  <c r="AE524" i="9"/>
  <c r="AF524" i="9" s="1"/>
  <c r="AH524" i="9"/>
  <c r="AB294" i="9"/>
  <c r="AC294" i="9" s="1"/>
  <c r="AD294" i="9"/>
  <c r="AJ296" i="9"/>
  <c r="AI296" i="9"/>
  <c r="AH293" i="9"/>
  <c r="AE293" i="9"/>
  <c r="AF293" i="9" s="1"/>
  <c r="AI488" i="10"/>
  <c r="AJ488" i="10" s="1"/>
  <c r="AE370" i="10"/>
  <c r="AF370" i="10"/>
  <c r="AH370" i="10"/>
  <c r="AH717" i="10"/>
  <c r="AE717" i="10"/>
  <c r="AF717" i="10" s="1"/>
  <c r="AU281" i="10"/>
  <c r="AT281" i="10"/>
  <c r="Z755" i="9"/>
  <c r="AA755" i="9"/>
  <c r="O567" i="9"/>
  <c r="M567" i="9"/>
  <c r="N567" i="9" s="1"/>
  <c r="AD476" i="9"/>
  <c r="AB476" i="9"/>
  <c r="AC476" i="9" s="1"/>
  <c r="AT794" i="10"/>
  <c r="AU794" i="10"/>
  <c r="AU808" i="10"/>
  <c r="AT808" i="10"/>
  <c r="AU583" i="10"/>
  <c r="AT583" i="10"/>
  <c r="AU751" i="10"/>
  <c r="AT751" i="10"/>
  <c r="AT317" i="10"/>
  <c r="AU317" i="10"/>
  <c r="AU718" i="10"/>
  <c r="AT718" i="10"/>
  <c r="AT381" i="10"/>
  <c r="AU381" i="10"/>
  <c r="AD460" i="10"/>
  <c r="AU327" i="10"/>
  <c r="AT327" i="10"/>
  <c r="AT378" i="10"/>
  <c r="AU378" i="10"/>
  <c r="AR196" i="10"/>
  <c r="AT75" i="10"/>
  <c r="AU75" i="10"/>
  <c r="AA191" i="10"/>
  <c r="Y191" i="10"/>
  <c r="Z191" i="10" s="1"/>
  <c r="AE81" i="10"/>
  <c r="AF81" i="10" s="1"/>
  <c r="M377" i="10"/>
  <c r="N377" i="10" s="1"/>
  <c r="O377" i="10"/>
  <c r="AB47" i="10"/>
  <c r="AC47" i="10" s="1"/>
  <c r="AD47" i="10"/>
  <c r="Y46" i="10"/>
  <c r="Z46" i="10"/>
  <c r="AA561" i="9"/>
  <c r="Z561" i="9"/>
  <c r="Y776" i="9"/>
  <c r="Z776" i="9" s="1"/>
  <c r="AA776" i="9"/>
  <c r="Y800" i="9"/>
  <c r="Z800" i="9" s="1"/>
  <c r="AA800" i="9"/>
  <c r="AS306" i="9"/>
  <c r="AR306" i="9"/>
  <c r="AA704" i="9"/>
  <c r="Y704" i="9"/>
  <c r="Z704" i="9" s="1"/>
  <c r="AA461" i="9"/>
  <c r="Y461" i="9"/>
  <c r="Z461" i="9" s="1"/>
  <c r="M326" i="9"/>
  <c r="N326" i="9" s="1"/>
  <c r="O326" i="9"/>
  <c r="J459" i="9"/>
  <c r="M213" i="9"/>
  <c r="N213" i="9" s="1"/>
  <c r="O213" i="9"/>
  <c r="AA318" i="9"/>
  <c r="Y318" i="9"/>
  <c r="Z318" i="9" s="1"/>
  <c r="Z276" i="9"/>
  <c r="AA276" i="9"/>
  <c r="AB470" i="9"/>
  <c r="AC470" i="9" s="1"/>
  <c r="AD470" i="9"/>
  <c r="AB221" i="9"/>
  <c r="AC221" i="9" s="1"/>
  <c r="AD221" i="9"/>
  <c r="M341" i="9"/>
  <c r="N341" i="9" s="1"/>
  <c r="O341" i="9"/>
  <c r="AD209" i="9"/>
  <c r="AB209" i="9"/>
  <c r="AC209" i="9" s="1"/>
  <c r="AH811" i="9"/>
  <c r="AE811" i="9"/>
  <c r="AF811" i="9" s="1"/>
  <c r="AE150" i="9"/>
  <c r="AF150" i="9" s="1"/>
  <c r="AH150" i="9"/>
  <c r="AT363" i="10"/>
  <c r="AU363" i="10"/>
  <c r="AD427" i="9"/>
  <c r="AB427" i="9"/>
  <c r="AC427" i="9" s="1"/>
  <c r="AD771" i="9"/>
  <c r="AB771" i="9"/>
  <c r="AC771" i="9"/>
  <c r="AI781" i="9"/>
  <c r="AJ781" i="9"/>
  <c r="AH709" i="9"/>
  <c r="AE709" i="9"/>
  <c r="AF709" i="9"/>
  <c r="AU729" i="10"/>
  <c r="AT729" i="10"/>
  <c r="AH225" i="9"/>
  <c r="AE225" i="9"/>
  <c r="AF225" i="9" s="1"/>
  <c r="AU800" i="10"/>
  <c r="AT800" i="10"/>
  <c r="AI703" i="10"/>
  <c r="AJ703" i="10" s="1"/>
  <c r="AT426" i="10"/>
  <c r="AU426" i="10"/>
  <c r="AB503" i="10"/>
  <c r="AC503" i="10" s="1"/>
  <c r="AD503" i="10"/>
  <c r="P775" i="10"/>
  <c r="Q775" i="10"/>
  <c r="AS339" i="10"/>
  <c r="AR339" i="10"/>
  <c r="M349" i="10"/>
  <c r="N349" i="10" s="1"/>
  <c r="O349" i="10"/>
  <c r="AT428" i="10"/>
  <c r="AU428" i="10"/>
  <c r="AS225" i="10"/>
  <c r="AR225" i="10"/>
  <c r="Y108" i="10"/>
  <c r="Z108" i="10" s="1"/>
  <c r="AA108" i="10"/>
  <c r="AO22" i="10"/>
  <c r="AM22" i="10"/>
  <c r="AD120" i="10"/>
  <c r="AC120" i="10"/>
  <c r="AT57" i="10"/>
  <c r="AU57" i="10"/>
  <c r="AA809" i="9"/>
  <c r="Y809" i="9"/>
  <c r="Z809" i="9" s="1"/>
  <c r="AT58" i="10"/>
  <c r="AU58" i="10"/>
  <c r="AB83" i="10"/>
  <c r="AC83" i="10" s="1"/>
  <c r="AE737" i="9"/>
  <c r="AF737" i="9" s="1"/>
  <c r="AH737" i="9"/>
  <c r="M306" i="9"/>
  <c r="N306" i="9" s="1"/>
  <c r="O306" i="9"/>
  <c r="Y688" i="9"/>
  <c r="Z688" i="9"/>
  <c r="AA688" i="9"/>
  <c r="Z754" i="9"/>
  <c r="AA754" i="9"/>
  <c r="P788" i="9"/>
  <c r="Q788" i="9" s="1"/>
  <c r="M459" i="9"/>
  <c r="N459" i="9" s="1"/>
  <c r="O459" i="9"/>
  <c r="AB220" i="9"/>
  <c r="AC220" i="9" s="1"/>
  <c r="AD220" i="9"/>
  <c r="J341" i="9"/>
  <c r="K341" i="9"/>
  <c r="Y79" i="9"/>
  <c r="Z79" i="9"/>
  <c r="AT462" i="10"/>
  <c r="AU462" i="10"/>
  <c r="AE148" i="9"/>
  <c r="AF148" i="9" s="1"/>
  <c r="AH148" i="9"/>
  <c r="AI320" i="9"/>
  <c r="AJ320" i="9" s="1"/>
  <c r="AU734" i="10"/>
  <c r="AT734" i="10"/>
  <c r="AI340" i="10"/>
  <c r="AJ340" i="10" s="1"/>
  <c r="AD818" i="10"/>
  <c r="AB818" i="10"/>
  <c r="AC818" i="10" s="1"/>
  <c r="AT500" i="10"/>
  <c r="AU500" i="10"/>
  <c r="Y771" i="10"/>
  <c r="Z771" i="10" s="1"/>
  <c r="AA771" i="10"/>
  <c r="AU739" i="10"/>
  <c r="AT739" i="10"/>
  <c r="AT490" i="10"/>
  <c r="AU490" i="10"/>
  <c r="AR318" i="10"/>
  <c r="AU823" i="10"/>
  <c r="AT823" i="10"/>
  <c r="AU802" i="10"/>
  <c r="AT802" i="10"/>
  <c r="Z757" i="10"/>
  <c r="AA757" i="10"/>
  <c r="AT548" i="10"/>
  <c r="AU548" i="10"/>
  <c r="AH753" i="10"/>
  <c r="AJ753" i="10" s="1"/>
  <c r="AF753" i="10"/>
  <c r="AU756" i="10"/>
  <c r="AT756" i="10"/>
  <c r="AU650" i="10"/>
  <c r="AT650" i="10"/>
  <c r="AT314" i="10"/>
  <c r="AU314" i="10"/>
  <c r="AT654" i="10"/>
  <c r="AU654" i="10"/>
  <c r="AU421" i="10"/>
  <c r="AT421" i="10"/>
  <c r="M281" i="10"/>
  <c r="N281" i="10" s="1"/>
  <c r="O281" i="10"/>
  <c r="J349" i="10"/>
  <c r="K349" i="10"/>
  <c r="Y197" i="10"/>
  <c r="Z197" i="10" s="1"/>
  <c r="AA197" i="10"/>
  <c r="AS304" i="10"/>
  <c r="AR304" i="10"/>
  <c r="AS305" i="10"/>
  <c r="AR305" i="10"/>
  <c r="AR309" i="10"/>
  <c r="AT350" i="10"/>
  <c r="AU350" i="10"/>
  <c r="M330" i="10"/>
  <c r="N330" i="10" s="1"/>
  <c r="O330" i="10"/>
  <c r="AA312" i="10"/>
  <c r="Y312" i="10"/>
  <c r="Z312" i="10" s="1"/>
  <c r="AA379" i="10"/>
  <c r="Y379" i="10"/>
  <c r="Z379" i="10" s="1"/>
  <c r="Y205" i="10"/>
  <c r="Z205" i="10" s="1"/>
  <c r="AA205" i="10"/>
  <c r="AT103" i="10"/>
  <c r="AU103" i="10"/>
  <c r="AT52" i="10"/>
  <c r="AU52" i="10"/>
  <c r="AA824" i="9"/>
  <c r="Y824" i="9"/>
  <c r="Z824" i="9" s="1"/>
  <c r="AT169" i="10"/>
  <c r="AU169" i="10"/>
  <c r="AT63" i="10"/>
  <c r="AU63" i="10"/>
  <c r="AA705" i="9"/>
  <c r="Y705" i="9"/>
  <c r="Z705" i="9" s="1"/>
  <c r="AA487" i="9"/>
  <c r="Y487" i="9"/>
  <c r="Z487" i="9"/>
  <c r="Y147" i="10"/>
  <c r="Z147" i="10" s="1"/>
  <c r="AA147" i="10"/>
  <c r="AU438" i="10"/>
  <c r="AT438" i="10"/>
  <c r="AS299" i="9"/>
  <c r="AR299" i="9"/>
  <c r="Y447" i="9"/>
  <c r="Z447" i="9" s="1"/>
  <c r="AA447" i="9"/>
  <c r="AD494" i="9"/>
  <c r="AB494" i="9"/>
  <c r="AC494" i="9"/>
  <c r="AD362" i="9"/>
  <c r="AB362" i="9"/>
  <c r="AC362" i="9" s="1"/>
  <c r="AA478" i="9"/>
  <c r="Y478" i="9"/>
  <c r="Z478" i="9"/>
  <c r="J364" i="9"/>
  <c r="K364" i="9"/>
  <c r="O261" i="9"/>
  <c r="M261" i="9"/>
  <c r="N261" i="9" s="1"/>
  <c r="O340" i="9"/>
  <c r="M340" i="9"/>
  <c r="N340" i="9" s="1"/>
  <c r="P251" i="9"/>
  <c r="Q251" i="9" s="1"/>
  <c r="AA191" i="9"/>
  <c r="Y191" i="9"/>
  <c r="Z191" i="9" s="1"/>
  <c r="AS205" i="9"/>
  <c r="AR205" i="9"/>
  <c r="AD129" i="9"/>
  <c r="AB129" i="9"/>
  <c r="AC129" i="9" s="1"/>
  <c r="AH122" i="9"/>
  <c r="AJ122" i="9" s="1"/>
  <c r="AF122" i="9"/>
  <c r="AB650" i="9"/>
  <c r="AC650" i="9" s="1"/>
  <c r="AD650" i="9"/>
  <c r="AE792" i="9"/>
  <c r="AF792" i="9" s="1"/>
  <c r="AH792" i="9"/>
  <c r="AI422" i="9"/>
  <c r="AJ422" i="9" s="1"/>
  <c r="AU397" i="10"/>
  <c r="AT397" i="10"/>
  <c r="AT587" i="10"/>
  <c r="AU587" i="10"/>
  <c r="AI371" i="9"/>
  <c r="AJ371" i="9" s="1"/>
  <c r="AI426" i="10"/>
  <c r="AJ426" i="10" s="1"/>
  <c r="M236" i="9"/>
  <c r="N236" i="9" s="1"/>
  <c r="O236" i="9"/>
  <c r="Y536" i="10"/>
  <c r="Z536" i="10"/>
  <c r="AA536" i="10"/>
  <c r="AT341" i="10"/>
  <c r="AU341" i="10"/>
  <c r="J330" i="10"/>
  <c r="K330" i="10"/>
  <c r="Z813" i="9"/>
  <c r="Y813" i="9"/>
  <c r="AA813" i="9"/>
  <c r="AA656" i="9"/>
  <c r="Y656" i="9"/>
  <c r="Z656" i="9" s="1"/>
  <c r="AB784" i="10"/>
  <c r="AC784" i="10" s="1"/>
  <c r="AD784" i="10"/>
  <c r="Y109" i="10"/>
  <c r="Z109" i="10" s="1"/>
  <c r="AA109" i="10"/>
  <c r="AS204" i="9"/>
  <c r="AR204" i="9"/>
  <c r="AE75" i="10"/>
  <c r="AF75" i="10" s="1"/>
  <c r="M105" i="9"/>
  <c r="N105" i="9" s="1"/>
  <c r="O105" i="9"/>
  <c r="AE77" i="9"/>
  <c r="AF77" i="9" s="1"/>
  <c r="AI784" i="9"/>
  <c r="AJ784" i="9"/>
  <c r="AI465" i="9"/>
  <c r="AJ465" i="9" s="1"/>
  <c r="AI109" i="9"/>
  <c r="AJ109" i="9" s="1"/>
  <c r="AI686" i="9"/>
  <c r="AJ686" i="9"/>
  <c r="AE392" i="10"/>
  <c r="AF392" i="10"/>
  <c r="AH392" i="10"/>
  <c r="AI486" i="10"/>
  <c r="AJ486" i="10" s="1"/>
  <c r="AT362" i="10"/>
  <c r="AU362" i="10"/>
  <c r="K786" i="9"/>
  <c r="K776" i="9"/>
  <c r="K784" i="9"/>
  <c r="K554" i="9"/>
  <c r="K682" i="9"/>
  <c r="K773" i="9"/>
  <c r="K525" i="9"/>
  <c r="K437" i="9"/>
  <c r="K810" i="9"/>
  <c r="K459" i="9"/>
  <c r="K435" i="9"/>
  <c r="K812" i="9"/>
  <c r="K512" i="9"/>
  <c r="K378" i="10"/>
  <c r="K372" i="10"/>
  <c r="K568" i="10"/>
  <c r="K565" i="10"/>
  <c r="K769" i="10"/>
  <c r="K373" i="10"/>
  <c r="K783" i="10"/>
  <c r="K802" i="10"/>
  <c r="K795" i="10"/>
  <c r="K829" i="10"/>
  <c r="K428" i="10"/>
  <c r="K801" i="10"/>
  <c r="K804" i="10"/>
  <c r="K540" i="10"/>
  <c r="K379" i="10"/>
  <c r="K426" i="10"/>
  <c r="K800" i="10"/>
  <c r="K389" i="10"/>
  <c r="K791" i="10"/>
  <c r="K768" i="10"/>
  <c r="AB64" i="10" l="1"/>
  <c r="AC64" i="10"/>
  <c r="AD269" i="10"/>
  <c r="AH804" i="10"/>
  <c r="AE804" i="10"/>
  <c r="AF804" i="10" s="1"/>
  <c r="AE260" i="10"/>
  <c r="AF260" i="10" s="1"/>
  <c r="AH260" i="10"/>
  <c r="AI260" i="10" s="1"/>
  <c r="AJ260" i="10" s="1"/>
  <c r="AH181" i="10"/>
  <c r="AI181" i="10" s="1"/>
  <c r="AJ181" i="10" s="1"/>
  <c r="AE181" i="10"/>
  <c r="AF181" i="10" s="1"/>
  <c r="AC277" i="10"/>
  <c r="AD277" i="10"/>
  <c r="AH145" i="10"/>
  <c r="AI145" i="10" s="1"/>
  <c r="AJ145" i="10" s="1"/>
  <c r="AE145" i="10"/>
  <c r="AF145" i="10" s="1"/>
  <c r="AD203" i="10"/>
  <c r="AB203" i="10"/>
  <c r="AC203" i="10" s="1"/>
  <c r="AD219" i="10"/>
  <c r="AB219" i="10"/>
  <c r="AC219" i="10" s="1"/>
  <c r="AB586" i="10"/>
  <c r="AC586" i="10" s="1"/>
  <c r="AI339" i="10"/>
  <c r="AJ339" i="10" s="1"/>
  <c r="AB799" i="10"/>
  <c r="AC799" i="10" s="1"/>
  <c r="AD799" i="10"/>
  <c r="P823" i="10"/>
  <c r="Q823" i="10" s="1"/>
  <c r="AB215" i="10"/>
  <c r="AC215" i="10" s="1"/>
  <c r="AD215" i="10"/>
  <c r="AE462" i="10"/>
  <c r="AF462" i="10" s="1"/>
  <c r="AH462" i="10"/>
  <c r="AI462" i="10" s="1"/>
  <c r="AJ462" i="10" s="1"/>
  <c r="P827" i="10"/>
  <c r="Q827" i="10" s="1"/>
  <c r="AD649" i="10"/>
  <c r="AB649" i="10"/>
  <c r="AC649" i="10" s="1"/>
  <c r="AD385" i="10"/>
  <c r="AB385" i="10"/>
  <c r="AC385" i="10" s="1"/>
  <c r="AB489" i="10"/>
  <c r="AC489" i="10" s="1"/>
  <c r="AJ196" i="10"/>
  <c r="AD496" i="10"/>
  <c r="AB496" i="10"/>
  <c r="AC496" i="10" s="1"/>
  <c r="AC276" i="10"/>
  <c r="AD276" i="10"/>
  <c r="AB158" i="10"/>
  <c r="AC158" i="10" s="1"/>
  <c r="AD158" i="10"/>
  <c r="AE214" i="10"/>
  <c r="AF214" i="10"/>
  <c r="AH214" i="10"/>
  <c r="AI214" i="10" s="1"/>
  <c r="AJ214" i="10" s="1"/>
  <c r="AB170" i="10"/>
  <c r="AC170" i="10" s="1"/>
  <c r="AD170" i="10"/>
  <c r="AD477" i="10"/>
  <c r="AB477" i="10"/>
  <c r="AC477" i="10" s="1"/>
  <c r="P651" i="10"/>
  <c r="Q651" i="10" s="1"/>
  <c r="AB223" i="10"/>
  <c r="AC223" i="10" s="1"/>
  <c r="AD223" i="10"/>
  <c r="AT235" i="10"/>
  <c r="AU235" i="10"/>
  <c r="AH209" i="10"/>
  <c r="AI209" i="10" s="1"/>
  <c r="AJ209" i="10" s="1"/>
  <c r="AE209" i="10"/>
  <c r="AF209" i="10" s="1"/>
  <c r="AD800" i="10"/>
  <c r="AB800" i="10"/>
  <c r="AC800" i="10" s="1"/>
  <c r="AH390" i="10"/>
  <c r="AI390" i="10" s="1"/>
  <c r="AJ390" i="10" s="1"/>
  <c r="AE390" i="10"/>
  <c r="AF390" i="10" s="1"/>
  <c r="AD681" i="10"/>
  <c r="AB681" i="10"/>
  <c r="AC681" i="10" s="1"/>
  <c r="AI727" i="10"/>
  <c r="AJ727" i="10"/>
  <c r="AD119" i="10"/>
  <c r="AC119" i="10"/>
  <c r="AT250" i="10"/>
  <c r="AU250" i="10"/>
  <c r="AB776" i="10"/>
  <c r="AC776" i="10" s="1"/>
  <c r="AD776" i="10"/>
  <c r="P318" i="10"/>
  <c r="Q318" i="10" s="1"/>
  <c r="AE371" i="10"/>
  <c r="AF371" i="10" s="1"/>
  <c r="AH371" i="10"/>
  <c r="AI371" i="10" s="1"/>
  <c r="AJ371" i="10" s="1"/>
  <c r="AB330" i="10"/>
  <c r="AC330" i="10" s="1"/>
  <c r="AD330" i="10"/>
  <c r="AT287" i="10"/>
  <c r="AU287" i="10"/>
  <c r="P650" i="10"/>
  <c r="Q650" i="10" s="1"/>
  <c r="AE515" i="10"/>
  <c r="AF515" i="10" s="1"/>
  <c r="AH515" i="10"/>
  <c r="AI515" i="10" s="1"/>
  <c r="AJ515" i="10" s="1"/>
  <c r="AU295" i="10"/>
  <c r="AT295" i="10"/>
  <c r="P170" i="10"/>
  <c r="Q170" i="10" s="1"/>
  <c r="P390" i="10"/>
  <c r="Q390" i="10" s="1"/>
  <c r="AT224" i="10"/>
  <c r="AU224" i="10"/>
  <c r="AH428" i="10"/>
  <c r="AI428" i="10" s="1"/>
  <c r="AJ428" i="10" s="1"/>
  <c r="AE428" i="10"/>
  <c r="AF428" i="10" s="1"/>
  <c r="AD375" i="10"/>
  <c r="AB375" i="10"/>
  <c r="AC375" i="10" s="1"/>
  <c r="AE176" i="10"/>
  <c r="AF176" i="10" s="1"/>
  <c r="AH176" i="10"/>
  <c r="AI176" i="10" s="1"/>
  <c r="AJ176" i="10" s="1"/>
  <c r="AB156" i="10"/>
  <c r="AC156" i="10" s="1"/>
  <c r="AD156" i="10"/>
  <c r="AE434" i="10"/>
  <c r="AF434" i="10" s="1"/>
  <c r="AH434" i="10"/>
  <c r="AI434" i="10" s="1"/>
  <c r="AJ434" i="10" s="1"/>
  <c r="AI469" i="10"/>
  <c r="AJ469" i="10" s="1"/>
  <c r="AD795" i="10"/>
  <c r="AB795" i="10"/>
  <c r="AC795" i="10" s="1"/>
  <c r="AB417" i="10"/>
  <c r="AC417" i="10" s="1"/>
  <c r="AD417" i="10"/>
  <c r="AI734" i="10"/>
  <c r="AJ734" i="10"/>
  <c r="AB169" i="10"/>
  <c r="AC169" i="10" s="1"/>
  <c r="AD169" i="10"/>
  <c r="AB198" i="10"/>
  <c r="AC198" i="10" s="1"/>
  <c r="AD198" i="10"/>
  <c r="AU308" i="10"/>
  <c r="AT308" i="10"/>
  <c r="AB780" i="10"/>
  <c r="AD780" i="10"/>
  <c r="AC780" i="10"/>
  <c r="P809" i="10"/>
  <c r="Q809" i="10" s="1"/>
  <c r="AH465" i="10"/>
  <c r="AE465" i="10"/>
  <c r="AF465" i="10" s="1"/>
  <c r="AB829" i="10"/>
  <c r="AC829" i="10" s="1"/>
  <c r="AD829" i="10" s="1"/>
  <c r="P372" i="10"/>
  <c r="Q372" i="10" s="1"/>
  <c r="AU119" i="10"/>
  <c r="AT119" i="10"/>
  <c r="AD389" i="10"/>
  <c r="AB389" i="10"/>
  <c r="AC389" i="10" s="1"/>
  <c r="AB418" i="10"/>
  <c r="AC418" i="10" s="1"/>
  <c r="AD418" i="10"/>
  <c r="AI422" i="10"/>
  <c r="AJ422" i="10" s="1"/>
  <c r="AD388" i="10"/>
  <c r="AB388" i="10"/>
  <c r="AC388" i="10" s="1"/>
  <c r="AB372" i="10"/>
  <c r="AC372" i="10" s="1"/>
  <c r="AD372" i="10"/>
  <c r="AS13" i="10"/>
  <c r="AU13" i="10" s="1"/>
  <c r="AE294" i="10"/>
  <c r="AF294" i="10" s="1"/>
  <c r="AH294" i="10"/>
  <c r="AB796" i="10"/>
  <c r="AC796" i="10" s="1"/>
  <c r="AD796" i="10"/>
  <c r="AH180" i="10"/>
  <c r="AE180" i="10"/>
  <c r="AF180" i="10" s="1"/>
  <c r="AD641" i="10"/>
  <c r="AB641" i="10"/>
  <c r="AC641" i="10" s="1"/>
  <c r="AD767" i="10"/>
  <c r="AB767" i="10"/>
  <c r="AC767" i="10" s="1"/>
  <c r="AI819" i="10"/>
  <c r="AJ819" i="10" s="1"/>
  <c r="AB231" i="10"/>
  <c r="AC231" i="10" s="1"/>
  <c r="AD231" i="10"/>
  <c r="AE103" i="10"/>
  <c r="AF103" i="10" s="1"/>
  <c r="AH103" i="10"/>
  <c r="AI103" i="10" s="1"/>
  <c r="AJ103" i="10" s="1"/>
  <c r="P769" i="10"/>
  <c r="Q769" i="10" s="1"/>
  <c r="AB520" i="10"/>
  <c r="AC520" i="10" s="1"/>
  <c r="AD520" i="10"/>
  <c r="AD325" i="10"/>
  <c r="AB325" i="10"/>
  <c r="AC325" i="10" s="1"/>
  <c r="AE635" i="10"/>
  <c r="AF635" i="10" s="1"/>
  <c r="AH635" i="10"/>
  <c r="AI635" i="10" s="1"/>
  <c r="AJ635" i="10" s="1"/>
  <c r="AH686" i="10"/>
  <c r="AE686" i="10"/>
  <c r="AF686" i="10" s="1"/>
  <c r="AE809" i="10"/>
  <c r="AF809" i="10" s="1"/>
  <c r="AH809" i="10"/>
  <c r="AB709" i="10"/>
  <c r="AC709" i="10" s="1"/>
  <c r="AD709" i="10"/>
  <c r="AB242" i="10"/>
  <c r="AC242" i="10" s="1"/>
  <c r="AD242" i="10"/>
  <c r="AI787" i="10"/>
  <c r="AJ787" i="10" s="1"/>
  <c r="AI502" i="10"/>
  <c r="AJ502" i="10" s="1"/>
  <c r="AT190" i="10"/>
  <c r="AU190" i="10"/>
  <c r="AD274" i="10"/>
  <c r="AC274" i="10"/>
  <c r="AH810" i="10"/>
  <c r="AE810" i="10"/>
  <c r="AF810" i="10" s="1"/>
  <c r="AB522" i="10"/>
  <c r="AC522" i="10" s="1"/>
  <c r="AD522" i="10"/>
  <c r="AE811" i="10"/>
  <c r="AF811" i="10" s="1"/>
  <c r="AH811" i="10"/>
  <c r="P260" i="9"/>
  <c r="Q260" i="9" s="1"/>
  <c r="AH100" i="10"/>
  <c r="AE100" i="10"/>
  <c r="AF100" i="10" s="1"/>
  <c r="AE145" i="9"/>
  <c r="AF145" i="9" s="1"/>
  <c r="AH145" i="9"/>
  <c r="AI145" i="9" s="1"/>
  <c r="AJ145" i="9" s="1"/>
  <c r="AD374" i="10"/>
  <c r="AB374" i="10"/>
  <c r="AC374" i="10" s="1"/>
  <c r="AJ328" i="9"/>
  <c r="AI328" i="9"/>
  <c r="AD459" i="9"/>
  <c r="AB459" i="9"/>
  <c r="AC459" i="9" s="1"/>
  <c r="AE342" i="10"/>
  <c r="AF342" i="10" s="1"/>
  <c r="AH342" i="10"/>
  <c r="AC275" i="9"/>
  <c r="AD275" i="9"/>
  <c r="AB143" i="10"/>
  <c r="AC143" i="10" s="1"/>
  <c r="AD143" i="10"/>
  <c r="AH459" i="10"/>
  <c r="AI459" i="10" s="1"/>
  <c r="AJ459" i="10" s="1"/>
  <c r="AE459" i="10"/>
  <c r="AF459" i="10" s="1"/>
  <c r="AH389" i="9"/>
  <c r="AE389" i="9"/>
  <c r="AF389" i="9" s="1"/>
  <c r="AB504" i="9"/>
  <c r="AC504" i="9"/>
  <c r="AD504" i="9"/>
  <c r="AH261" i="9"/>
  <c r="AE261" i="9"/>
  <c r="AF261" i="9"/>
  <c r="AH794" i="10"/>
  <c r="AE794" i="10"/>
  <c r="AF794" i="10" s="1"/>
  <c r="Q318" i="9"/>
  <c r="P318" i="9"/>
  <c r="P295" i="9"/>
  <c r="Q295" i="9"/>
  <c r="AI770" i="9"/>
  <c r="AJ770" i="9"/>
  <c r="AE812" i="10"/>
  <c r="AF812" i="10" s="1"/>
  <c r="AH812" i="10"/>
  <c r="AI812" i="10" s="1"/>
  <c r="AJ812" i="10" s="1"/>
  <c r="AD791" i="10"/>
  <c r="AB791" i="10"/>
  <c r="AC791" i="10" s="1"/>
  <c r="AD313" i="10"/>
  <c r="AB313" i="10"/>
  <c r="AC313" i="10" s="1"/>
  <c r="AD524" i="10"/>
  <c r="AB524" i="10"/>
  <c r="AC524" i="10" s="1"/>
  <c r="R99" i="10"/>
  <c r="P99" i="10"/>
  <c r="Q99" i="10" s="1"/>
  <c r="AH238" i="10"/>
  <c r="AE238" i="10"/>
  <c r="AF238" i="10" s="1"/>
  <c r="AI314" i="10"/>
  <c r="AJ314" i="10" s="1"/>
  <c r="AI382" i="10"/>
  <c r="AJ382" i="10" s="1"/>
  <c r="P129" i="9"/>
  <c r="Q129" i="9"/>
  <c r="P156" i="10"/>
  <c r="Q156" i="10" s="1"/>
  <c r="AB380" i="9"/>
  <c r="AC380" i="9" s="1"/>
  <c r="AD380" i="9"/>
  <c r="AD319" i="10"/>
  <c r="AB319" i="10"/>
  <c r="AC319" i="10" s="1"/>
  <c r="AH341" i="9"/>
  <c r="AI341" i="9" s="1"/>
  <c r="AJ341" i="9" s="1"/>
  <c r="AE341" i="9"/>
  <c r="AF341" i="9" s="1"/>
  <c r="AT166" i="10"/>
  <c r="AU166" i="10"/>
  <c r="AB803" i="10"/>
  <c r="AC803" i="10" s="1"/>
  <c r="AD803" i="10"/>
  <c r="AT230" i="10"/>
  <c r="AU230" i="10"/>
  <c r="AI471" i="9"/>
  <c r="AJ471" i="9" s="1"/>
  <c r="AB382" i="9"/>
  <c r="AD382" i="9"/>
  <c r="AC382" i="9"/>
  <c r="AD121" i="9"/>
  <c r="AC121" i="9"/>
  <c r="AI435" i="9"/>
  <c r="AJ435" i="9" s="1"/>
  <c r="AI651" i="9"/>
  <c r="AJ651" i="9" s="1"/>
  <c r="AD485" i="10"/>
  <c r="AB485" i="10"/>
  <c r="AC485" i="10" s="1"/>
  <c r="AE655" i="10"/>
  <c r="AF655" i="10" s="1"/>
  <c r="AH655" i="10"/>
  <c r="AH368" i="9"/>
  <c r="AI368" i="9" s="1"/>
  <c r="AJ368" i="9" s="1"/>
  <c r="AE368" i="9"/>
  <c r="AF368" i="9"/>
  <c r="AI360" i="10"/>
  <c r="AJ360" i="10" s="1"/>
  <c r="AI167" i="9"/>
  <c r="AJ167" i="9"/>
  <c r="AH306" i="9"/>
  <c r="AE306" i="9"/>
  <c r="AF306" i="9" s="1"/>
  <c r="AD363" i="9"/>
  <c r="AB363" i="9"/>
  <c r="AC363" i="9"/>
  <c r="AE396" i="9"/>
  <c r="AF396" i="9"/>
  <c r="AH396" i="9"/>
  <c r="AI584" i="10"/>
  <c r="AJ584" i="10" s="1"/>
  <c r="AT228" i="10"/>
  <c r="AU228" i="10"/>
  <c r="AI498" i="9"/>
  <c r="AJ498" i="9"/>
  <c r="AD588" i="9"/>
  <c r="AB588" i="9"/>
  <c r="AC588" i="9"/>
  <c r="AE314" i="9"/>
  <c r="AH314" i="9"/>
  <c r="AI314" i="9" s="1"/>
  <c r="AJ314" i="9" s="1"/>
  <c r="AF314" i="9"/>
  <c r="X708" i="10"/>
  <c r="V708" i="10"/>
  <c r="W708" i="10" s="1"/>
  <c r="AI160" i="9"/>
  <c r="AJ160" i="9"/>
  <c r="AD756" i="9"/>
  <c r="AC756" i="9"/>
  <c r="P350" i="10"/>
  <c r="Q350" i="10" s="1"/>
  <c r="AB171" i="9"/>
  <c r="AC171" i="9"/>
  <c r="AD171" i="9"/>
  <c r="AE171" i="9" s="1"/>
  <c r="AF171" i="9" s="1"/>
  <c r="AH288" i="10"/>
  <c r="AE288" i="10"/>
  <c r="AF288" i="10" s="1"/>
  <c r="AD685" i="10"/>
  <c r="AB685" i="10"/>
  <c r="AC685" i="10" s="1"/>
  <c r="AD793" i="10"/>
  <c r="AB793" i="10"/>
  <c r="AC793" i="10" s="1"/>
  <c r="AE365" i="10"/>
  <c r="AF365" i="10" s="1"/>
  <c r="AH365" i="10"/>
  <c r="AD648" i="10"/>
  <c r="AB648" i="10"/>
  <c r="AC648" i="10" s="1"/>
  <c r="AB760" i="9"/>
  <c r="AD760" i="9"/>
  <c r="AC760" i="9"/>
  <c r="AD298" i="10"/>
  <c r="AB298" i="10"/>
  <c r="AC298" i="10" s="1"/>
  <c r="AD231" i="9"/>
  <c r="AB231" i="9"/>
  <c r="AC231" i="9" s="1"/>
  <c r="AC272" i="10"/>
  <c r="AD272" i="10"/>
  <c r="AB393" i="9"/>
  <c r="AC393" i="9" s="1"/>
  <c r="AD393" i="9"/>
  <c r="AD788" i="9"/>
  <c r="AB788" i="9"/>
  <c r="AC788" i="9"/>
  <c r="AB377" i="10"/>
  <c r="AC377" i="10" s="1"/>
  <c r="AD377" i="10"/>
  <c r="AB453" i="9"/>
  <c r="AC453" i="9" s="1"/>
  <c r="AD453" i="9"/>
  <c r="AH816" i="10"/>
  <c r="AE816" i="10"/>
  <c r="AF816" i="10" s="1"/>
  <c r="AI770" i="10"/>
  <c r="AJ770" i="10" s="1"/>
  <c r="AB538" i="9"/>
  <c r="AC538" i="9" s="1"/>
  <c r="AD538" i="9"/>
  <c r="AI772" i="10"/>
  <c r="AJ772" i="10" s="1"/>
  <c r="AI323" i="9"/>
  <c r="AJ323" i="9" s="1"/>
  <c r="AH802" i="10"/>
  <c r="AI802" i="10" s="1"/>
  <c r="AJ802" i="10" s="1"/>
  <c r="AE802" i="10"/>
  <c r="AF802" i="10" s="1"/>
  <c r="AI828" i="9"/>
  <c r="AJ828" i="9"/>
  <c r="AF785" i="9"/>
  <c r="AH785" i="9"/>
  <c r="AE785" i="9"/>
  <c r="AB373" i="10"/>
  <c r="AC373" i="10" s="1"/>
  <c r="AD373" i="10"/>
  <c r="U701" i="10"/>
  <c r="S701" i="10"/>
  <c r="T701" i="10" s="1"/>
  <c r="AI785" i="10"/>
  <c r="AJ785" i="10" s="1"/>
  <c r="P323" i="10"/>
  <c r="Q323" i="10" s="1"/>
  <c r="AB228" i="10"/>
  <c r="AC228" i="10" s="1"/>
  <c r="AD228" i="10"/>
  <c r="AB104" i="9"/>
  <c r="AC104" i="9" s="1"/>
  <c r="AD104" i="9"/>
  <c r="P540" i="10"/>
  <c r="Q540" i="10" s="1"/>
  <c r="AB650" i="10"/>
  <c r="AC650" i="10" s="1"/>
  <c r="AD650" i="10"/>
  <c r="AH326" i="9"/>
  <c r="AI326" i="9" s="1"/>
  <c r="AJ326" i="9" s="1"/>
  <c r="AE326" i="9"/>
  <c r="AF326" i="9" s="1"/>
  <c r="AE586" i="10"/>
  <c r="AF586" i="10" s="1"/>
  <c r="AH586" i="10"/>
  <c r="AI586" i="10" s="1"/>
  <c r="AJ586" i="10" s="1"/>
  <c r="AI523" i="9"/>
  <c r="AJ523" i="9" s="1"/>
  <c r="AC751" i="9"/>
  <c r="AD751" i="9"/>
  <c r="AE777" i="9"/>
  <c r="AH777" i="9"/>
  <c r="AF777" i="9"/>
  <c r="AH175" i="9"/>
  <c r="AI175" i="9" s="1"/>
  <c r="AJ175" i="9" s="1"/>
  <c r="AE175" i="9"/>
  <c r="AF175" i="9" s="1"/>
  <c r="AH651" i="10"/>
  <c r="AI651" i="10" s="1"/>
  <c r="AJ651" i="10" s="1"/>
  <c r="AE651" i="10"/>
  <c r="AF651" i="10" s="1"/>
  <c r="AB224" i="10"/>
  <c r="AC224" i="10" s="1"/>
  <c r="AD224" i="10"/>
  <c r="AB101" i="9"/>
  <c r="AC101" i="9" s="1"/>
  <c r="AD101" i="9"/>
  <c r="AD515" i="9"/>
  <c r="AB515" i="9"/>
  <c r="AC515" i="9" s="1"/>
  <c r="AB780" i="9"/>
  <c r="AC780" i="9" s="1"/>
  <c r="AD780" i="9"/>
  <c r="AC752" i="10"/>
  <c r="AD752" i="10"/>
  <c r="Q136" i="9"/>
  <c r="P136" i="9"/>
  <c r="AD353" i="9"/>
  <c r="AB353" i="9"/>
  <c r="AC353" i="9" s="1"/>
  <c r="AI378" i="9"/>
  <c r="AJ378" i="9"/>
  <c r="AE172" i="10"/>
  <c r="AF172" i="10" s="1"/>
  <c r="P571" i="9"/>
  <c r="Q571" i="9" s="1"/>
  <c r="AH304" i="10"/>
  <c r="AE304" i="10"/>
  <c r="AF304" i="10" s="1"/>
  <c r="AE361" i="9"/>
  <c r="AF361" i="9" s="1"/>
  <c r="AH361" i="9"/>
  <c r="AH501" i="9"/>
  <c r="AI501" i="9" s="1"/>
  <c r="AJ501" i="9" s="1"/>
  <c r="AE501" i="9"/>
  <c r="AF501" i="9" s="1"/>
  <c r="AD360" i="9"/>
  <c r="AB360" i="9"/>
  <c r="AC360" i="9"/>
  <c r="AB177" i="9"/>
  <c r="AC177" i="9" s="1"/>
  <c r="AD177" i="9"/>
  <c r="AE76" i="10"/>
  <c r="AF76" i="10" s="1"/>
  <c r="AH429" i="9"/>
  <c r="AE429" i="9"/>
  <c r="AF429" i="9" s="1"/>
  <c r="AD803" i="9"/>
  <c r="AB803" i="9"/>
  <c r="AC803" i="9"/>
  <c r="AE210" i="9"/>
  <c r="AF210" i="9" s="1"/>
  <c r="AH210" i="9"/>
  <c r="AD192" i="9"/>
  <c r="AB192" i="9"/>
  <c r="AC192" i="9"/>
  <c r="AF274" i="9"/>
  <c r="AH274" i="9"/>
  <c r="AJ274" i="9" s="1"/>
  <c r="AI497" i="9"/>
  <c r="AJ497" i="9"/>
  <c r="AB775" i="10"/>
  <c r="AC775" i="10" s="1"/>
  <c r="AD775" i="10"/>
  <c r="AD714" i="9"/>
  <c r="AB714" i="9"/>
  <c r="AC714" i="9" s="1"/>
  <c r="P784" i="9"/>
  <c r="Q784" i="9"/>
  <c r="AB521" i="9"/>
  <c r="AC521" i="9" s="1"/>
  <c r="AD521" i="9"/>
  <c r="AI801" i="9"/>
  <c r="AJ801" i="9"/>
  <c r="AE110" i="9"/>
  <c r="AH110" i="9"/>
  <c r="AF110" i="9"/>
  <c r="AD475" i="10"/>
  <c r="AB475" i="10"/>
  <c r="AC475" i="10" s="1"/>
  <c r="P157" i="10"/>
  <c r="Q157" i="10" s="1"/>
  <c r="AS16" i="9"/>
  <c r="AR16" i="9"/>
  <c r="AE652" i="10"/>
  <c r="AF652" i="10" s="1"/>
  <c r="AH652" i="10"/>
  <c r="AI652" i="10" s="1"/>
  <c r="AJ652" i="10" s="1"/>
  <c r="AH315" i="9"/>
  <c r="AI315" i="9" s="1"/>
  <c r="AJ315" i="9" s="1"/>
  <c r="AE315" i="9"/>
  <c r="AF315" i="9" s="1"/>
  <c r="AD41" i="9"/>
  <c r="AE41" i="9" s="1"/>
  <c r="AF41" i="9" s="1"/>
  <c r="AB41" i="9"/>
  <c r="AC41" i="9" s="1"/>
  <c r="AH642" i="10"/>
  <c r="AI642" i="10" s="1"/>
  <c r="AJ642" i="10" s="1"/>
  <c r="AE642" i="10"/>
  <c r="AF642" i="10" s="1"/>
  <c r="AH772" i="9"/>
  <c r="AF772" i="9"/>
  <c r="AE772" i="9"/>
  <c r="AB317" i="10"/>
  <c r="AC317" i="10" s="1"/>
  <c r="AD317" i="10"/>
  <c r="AD156" i="9"/>
  <c r="AB156" i="9"/>
  <c r="AC156" i="9" s="1"/>
  <c r="AH146" i="10"/>
  <c r="AI146" i="10" s="1"/>
  <c r="AJ146" i="10" s="1"/>
  <c r="AE146" i="10"/>
  <c r="AF146" i="10" s="1"/>
  <c r="AJ636" i="9"/>
  <c r="AI636" i="9"/>
  <c r="P198" i="9"/>
  <c r="Q198" i="9"/>
  <c r="AH801" i="10"/>
  <c r="AE801" i="10"/>
  <c r="AF801" i="10" s="1"/>
  <c r="AB525" i="10"/>
  <c r="AC525" i="10" s="1"/>
  <c r="AD525" i="10"/>
  <c r="AI394" i="10"/>
  <c r="AJ394" i="10" s="1"/>
  <c r="AB566" i="10"/>
  <c r="AC566" i="10" s="1"/>
  <c r="AD566" i="10"/>
  <c r="P649" i="9"/>
  <c r="Q649" i="9"/>
  <c r="AH501" i="10"/>
  <c r="AE501" i="10"/>
  <c r="AF501" i="10" s="1"/>
  <c r="AI804" i="9"/>
  <c r="AJ804" i="9"/>
  <c r="AH518" i="10"/>
  <c r="AJ518" i="10" s="1"/>
  <c r="AE518" i="10"/>
  <c r="AF518" i="10" s="1"/>
  <c r="AI525" i="9"/>
  <c r="AJ525" i="9" s="1"/>
  <c r="AD436" i="10"/>
  <c r="AB436" i="10"/>
  <c r="AC436" i="10" s="1"/>
  <c r="AE467" i="9"/>
  <c r="AF467" i="9" s="1"/>
  <c r="AH467" i="9"/>
  <c r="AI467" i="9" s="1"/>
  <c r="AJ467" i="9" s="1"/>
  <c r="AD468" i="10"/>
  <c r="AB468" i="10"/>
  <c r="AC468" i="10" s="1"/>
  <c r="AE553" i="10"/>
  <c r="AF553" i="10" s="1"/>
  <c r="AH553" i="10"/>
  <c r="AI553" i="10" s="1"/>
  <c r="AJ553" i="10" s="1"/>
  <c r="AI730" i="10"/>
  <c r="AJ730" i="10"/>
  <c r="AI170" i="9"/>
  <c r="AJ170" i="9" s="1"/>
  <c r="AH778" i="10"/>
  <c r="AE778" i="10"/>
  <c r="AF778" i="10" s="1"/>
  <c r="AD166" i="10"/>
  <c r="AB166" i="10"/>
  <c r="AC166" i="10" s="1"/>
  <c r="AH175" i="10"/>
  <c r="AE175" i="10"/>
  <c r="AF175" i="10" s="1"/>
  <c r="AE681" i="9"/>
  <c r="AF681" i="9" s="1"/>
  <c r="AH681" i="9"/>
  <c r="AD123" i="10"/>
  <c r="AC123" i="10"/>
  <c r="AD206" i="9"/>
  <c r="AB206" i="9"/>
  <c r="AC206" i="9"/>
  <c r="P110" i="9"/>
  <c r="Q110" i="9" s="1"/>
  <c r="AD121" i="10"/>
  <c r="AC121" i="10"/>
  <c r="AB654" i="9"/>
  <c r="AD654" i="9"/>
  <c r="AC654" i="9"/>
  <c r="AB354" i="9"/>
  <c r="AC354" i="9" s="1"/>
  <c r="AD354" i="9"/>
  <c r="AI717" i="9"/>
  <c r="AJ717" i="9"/>
  <c r="AJ795" i="9"/>
  <c r="AI795" i="9"/>
  <c r="AB369" i="9"/>
  <c r="AC369" i="9"/>
  <c r="AD369" i="9"/>
  <c r="AI395" i="10"/>
  <c r="AJ395" i="10" s="1"/>
  <c r="AH793" i="9"/>
  <c r="AI793" i="9" s="1"/>
  <c r="AJ793" i="9" s="1"/>
  <c r="AE793" i="9"/>
  <c r="AF793" i="9" s="1"/>
  <c r="AH292" i="9"/>
  <c r="AI292" i="9" s="1"/>
  <c r="AJ292" i="9" s="1"/>
  <c r="AE292" i="9"/>
  <c r="AF292" i="9"/>
  <c r="AT204" i="10"/>
  <c r="AU204" i="10"/>
  <c r="AE540" i="10"/>
  <c r="AF540" i="10" s="1"/>
  <c r="AH540" i="10"/>
  <c r="AI540" i="10" s="1"/>
  <c r="AJ540" i="10" s="1"/>
  <c r="AD235" i="10"/>
  <c r="AB235" i="10"/>
  <c r="AC235" i="10" s="1"/>
  <c r="P568" i="10"/>
  <c r="Q568" i="10" s="1"/>
  <c r="Q360" i="9"/>
  <c r="P360" i="9"/>
  <c r="AB131" i="9"/>
  <c r="AC131" i="9" s="1"/>
  <c r="AD131" i="9"/>
  <c r="AE778" i="9"/>
  <c r="AH778" i="9"/>
  <c r="AF778" i="9"/>
  <c r="AD352" i="9"/>
  <c r="AB352" i="9"/>
  <c r="AC352" i="9" s="1"/>
  <c r="AE495" i="10"/>
  <c r="AF495" i="10" s="1"/>
  <c r="AH495" i="10"/>
  <c r="AD120" i="9"/>
  <c r="AC120" i="9"/>
  <c r="AH204" i="10"/>
  <c r="AE204" i="10"/>
  <c r="AF204" i="10" s="1"/>
  <c r="AB216" i="10"/>
  <c r="AC216" i="10" s="1"/>
  <c r="AD216" i="10"/>
  <c r="AD437" i="9"/>
  <c r="AB437" i="9"/>
  <c r="AC437" i="9" s="1"/>
  <c r="P386" i="9"/>
  <c r="Q386" i="9"/>
  <c r="AE199" i="9"/>
  <c r="AF199" i="9"/>
  <c r="AH199" i="9"/>
  <c r="AI199" i="9" s="1"/>
  <c r="AJ199" i="9" s="1"/>
  <c r="AF124" i="9"/>
  <c r="AH124" i="9"/>
  <c r="AJ124" i="9" s="1"/>
  <c r="AD260" i="9"/>
  <c r="AC260" i="9"/>
  <c r="AB260" i="9"/>
  <c r="AH246" i="9"/>
  <c r="AI246" i="9" s="1"/>
  <c r="AJ246" i="9" s="1"/>
  <c r="AE246" i="9"/>
  <c r="AF246" i="9"/>
  <c r="AI687" i="10"/>
  <c r="AJ687" i="10" s="1"/>
  <c r="AJ729" i="9"/>
  <c r="AI729" i="9"/>
  <c r="AB526" i="9"/>
  <c r="AC526" i="9" s="1"/>
  <c r="AD526" i="9"/>
  <c r="AI585" i="9"/>
  <c r="AJ585" i="9"/>
  <c r="AD584" i="9"/>
  <c r="AB584" i="9"/>
  <c r="AC584" i="9"/>
  <c r="AI392" i="10"/>
  <c r="AJ392" i="10" s="1"/>
  <c r="AI709" i="9"/>
  <c r="AJ709" i="9" s="1"/>
  <c r="AD682" i="9"/>
  <c r="AC682" i="9"/>
  <c r="AB682" i="9"/>
  <c r="P387" i="10"/>
  <c r="Q387" i="10" s="1"/>
  <c r="AI717" i="10"/>
  <c r="AJ717" i="10" s="1"/>
  <c r="P191" i="9"/>
  <c r="Q191" i="9" s="1"/>
  <c r="AB817" i="9"/>
  <c r="AC817" i="9" s="1"/>
  <c r="AD817" i="9"/>
  <c r="AB711" i="10"/>
  <c r="AC711" i="10" s="1"/>
  <c r="AD288" i="9"/>
  <c r="AB288" i="9"/>
  <c r="AC288" i="9" s="1"/>
  <c r="AH466" i="9"/>
  <c r="AE466" i="9"/>
  <c r="AF466" i="9" s="1"/>
  <c r="P435" i="9"/>
  <c r="Q435" i="9" s="1"/>
  <c r="AE472" i="9"/>
  <c r="AF472" i="9" s="1"/>
  <c r="AH472" i="9"/>
  <c r="AB587" i="10"/>
  <c r="AC587" i="10" s="1"/>
  <c r="AD587" i="10"/>
  <c r="AD510" i="10"/>
  <c r="AB510" i="10"/>
  <c r="AC510" i="10" s="1"/>
  <c r="AI587" i="9"/>
  <c r="AJ587" i="9" s="1"/>
  <c r="AT292" i="10"/>
  <c r="AU292" i="10"/>
  <c r="P287" i="10"/>
  <c r="Q287" i="10" s="1"/>
  <c r="P371" i="10"/>
  <c r="Q371" i="10" s="1"/>
  <c r="AD75" i="9"/>
  <c r="AB75" i="9"/>
  <c r="AC75" i="9" s="1"/>
  <c r="AE395" i="9"/>
  <c r="AF395" i="9"/>
  <c r="AH395" i="9"/>
  <c r="AH300" i="10"/>
  <c r="AE300" i="10"/>
  <c r="AF300" i="10" s="1"/>
  <c r="AE42" i="10"/>
  <c r="AF42" i="10" s="1"/>
  <c r="P261" i="9"/>
  <c r="Q261" i="9" s="1"/>
  <c r="P131" i="9"/>
  <c r="Q131" i="9" s="1"/>
  <c r="AB487" i="9"/>
  <c r="AD487" i="9"/>
  <c r="AC487" i="9"/>
  <c r="P330" i="10"/>
  <c r="Q330" i="10" s="1"/>
  <c r="AB191" i="9"/>
  <c r="AC191" i="9" s="1"/>
  <c r="AD191" i="9"/>
  <c r="AB447" i="9"/>
  <c r="AC447" i="9" s="1"/>
  <c r="AT225" i="10"/>
  <c r="AU225" i="10"/>
  <c r="AB800" i="9"/>
  <c r="AC800" i="9"/>
  <c r="AD800" i="9"/>
  <c r="AU196" i="10"/>
  <c r="AT196" i="10"/>
  <c r="AH476" i="9"/>
  <c r="AE476" i="9"/>
  <c r="AF476" i="9"/>
  <c r="AT325" i="10"/>
  <c r="AU325" i="10"/>
  <c r="P792" i="10"/>
  <c r="Q792" i="10" s="1"/>
  <c r="AR13" i="10"/>
  <c r="AD499" i="9"/>
  <c r="AB499" i="9"/>
  <c r="AC499" i="9" s="1"/>
  <c r="AB497" i="10"/>
  <c r="AC497" i="10" s="1"/>
  <c r="AD497" i="10"/>
  <c r="AH271" i="9"/>
  <c r="AJ271" i="9" s="1"/>
  <c r="AF271" i="9"/>
  <c r="AB823" i="10"/>
  <c r="AC823" i="10" s="1"/>
  <c r="AD823" i="10"/>
  <c r="AA100" i="9"/>
  <c r="Y100" i="9"/>
  <c r="Z100" i="9" s="1"/>
  <c r="AD537" i="9"/>
  <c r="AB537" i="9"/>
  <c r="AC537" i="9" s="1"/>
  <c r="AB130" i="9"/>
  <c r="AC130" i="9" s="1"/>
  <c r="AD130" i="9"/>
  <c r="AB165" i="10"/>
  <c r="AC165" i="10" s="1"/>
  <c r="AD165" i="10"/>
  <c r="P230" i="10"/>
  <c r="Q230" i="10" s="1"/>
  <c r="AH650" i="9"/>
  <c r="AE650" i="9"/>
  <c r="AF650" i="9"/>
  <c r="AE220" i="9"/>
  <c r="AF220" i="9" s="1"/>
  <c r="AH220" i="9"/>
  <c r="AB809" i="9"/>
  <c r="AC809" i="9" s="1"/>
  <c r="AD809" i="9"/>
  <c r="AE771" i="9"/>
  <c r="AF771" i="9"/>
  <c r="AH771" i="9"/>
  <c r="AH470" i="9"/>
  <c r="AE470" i="9"/>
  <c r="AF470" i="9"/>
  <c r="P377" i="10"/>
  <c r="Q377" i="10" s="1"/>
  <c r="AI370" i="10"/>
  <c r="AJ370" i="10" s="1"/>
  <c r="AI435" i="10"/>
  <c r="AJ435" i="10" s="1"/>
  <c r="P220" i="9"/>
  <c r="Q220" i="9" s="1"/>
  <c r="AI236" i="9"/>
  <c r="AJ236" i="9" s="1"/>
  <c r="AB469" i="9"/>
  <c r="AC469" i="9" s="1"/>
  <c r="AD469" i="9"/>
  <c r="P812" i="10"/>
  <c r="Q812" i="10" s="1"/>
  <c r="AI653" i="10"/>
  <c r="AJ653" i="10" s="1"/>
  <c r="AB487" i="10"/>
  <c r="AC487" i="10" s="1"/>
  <c r="AD487" i="10"/>
  <c r="AB496" i="9"/>
  <c r="AC496" i="9" s="1"/>
  <c r="AD496" i="9"/>
  <c r="AD376" i="10"/>
  <c r="AB376" i="10"/>
  <c r="AC376" i="10" s="1"/>
  <c r="AD656" i="10"/>
  <c r="AB656" i="10"/>
  <c r="AC656" i="10" s="1"/>
  <c r="AD773" i="9"/>
  <c r="AB773" i="9"/>
  <c r="AC773" i="9" s="1"/>
  <c r="AB383" i="9"/>
  <c r="AC383" i="9" s="1"/>
  <c r="AD383" i="9"/>
  <c r="AI789" i="9"/>
  <c r="AJ789" i="9" s="1"/>
  <c r="AH821" i="9"/>
  <c r="AE821" i="9"/>
  <c r="AF821" i="9" s="1"/>
  <c r="AD810" i="9"/>
  <c r="AB810" i="9"/>
  <c r="AC810" i="9" s="1"/>
  <c r="AB703" i="9"/>
  <c r="AC703" i="9" s="1"/>
  <c r="AD703" i="9"/>
  <c r="AT340" i="10"/>
  <c r="AU340" i="10"/>
  <c r="AB571" i="9"/>
  <c r="AC571" i="9" s="1"/>
  <c r="AD571" i="9"/>
  <c r="AF571" i="9" s="1"/>
  <c r="AD205" i="9"/>
  <c r="AB205" i="9"/>
  <c r="AC205" i="9" s="1"/>
  <c r="AB656" i="9"/>
  <c r="AC656" i="9" s="1"/>
  <c r="AD656" i="9"/>
  <c r="P236" i="9"/>
  <c r="Q236" i="9" s="1"/>
  <c r="AB705" i="9"/>
  <c r="AC705" i="9" s="1"/>
  <c r="AD705" i="9"/>
  <c r="AB205" i="10"/>
  <c r="AC205" i="10" s="1"/>
  <c r="AD205" i="10"/>
  <c r="AJ148" i="9"/>
  <c r="AI148" i="9"/>
  <c r="P306" i="9"/>
  <c r="Q306" i="9" s="1"/>
  <c r="AI811" i="9"/>
  <c r="AJ811" i="9"/>
  <c r="P326" i="9"/>
  <c r="Q326" i="9" s="1"/>
  <c r="AE294" i="9"/>
  <c r="AF294" i="9"/>
  <c r="AH294" i="9"/>
  <c r="P166" i="10"/>
  <c r="Q166" i="10" s="1"/>
  <c r="AU198" i="10"/>
  <c r="AT198" i="10"/>
  <c r="AH779" i="10"/>
  <c r="AE779" i="10"/>
  <c r="AF779" i="10" s="1"/>
  <c r="AD769" i="10"/>
  <c r="AB769" i="10"/>
  <c r="AC769" i="10" s="1"/>
  <c r="AB146" i="9"/>
  <c r="AC146" i="9" s="1"/>
  <c r="AD146" i="9"/>
  <c r="P288" i="9"/>
  <c r="Q288" i="9" s="1"/>
  <c r="P298" i="10"/>
  <c r="Q298" i="10" s="1"/>
  <c r="AI818" i="9"/>
  <c r="AJ818" i="9" s="1"/>
  <c r="AD378" i="10"/>
  <c r="AB378" i="10"/>
  <c r="AC378" i="10" s="1"/>
  <c r="AB397" i="10"/>
  <c r="AC397" i="10" s="1"/>
  <c r="AD397" i="10"/>
  <c r="P397" i="9"/>
  <c r="Q397" i="9" s="1"/>
  <c r="AH490" i="9"/>
  <c r="AE490" i="9"/>
  <c r="AF490" i="9"/>
  <c r="AT215" i="10"/>
  <c r="AU215" i="10"/>
  <c r="P319" i="10"/>
  <c r="Q319" i="10" s="1"/>
  <c r="AB105" i="10"/>
  <c r="AC105" i="10" s="1"/>
  <c r="AD105" i="10"/>
  <c r="AE364" i="9"/>
  <c r="AF364" i="9" s="1"/>
  <c r="AH364" i="9"/>
  <c r="AD232" i="9"/>
  <c r="AB232" i="9"/>
  <c r="AC232" i="9" s="1"/>
  <c r="AD567" i="9"/>
  <c r="AB567" i="9"/>
  <c r="AC567" i="9" s="1"/>
  <c r="P567" i="9"/>
  <c r="Q567" i="9"/>
  <c r="P293" i="9"/>
  <c r="Q293" i="9" s="1"/>
  <c r="AI301" i="9"/>
  <c r="AJ301" i="9" s="1"/>
  <c r="AB820" i="9"/>
  <c r="AD820" i="9"/>
  <c r="AC820" i="9"/>
  <c r="AI243" i="9"/>
  <c r="AJ243" i="9"/>
  <c r="AD352" i="10"/>
  <c r="AB352" i="10"/>
  <c r="AC352" i="10"/>
  <c r="AD463" i="9"/>
  <c r="AC463" i="9"/>
  <c r="AB463" i="9"/>
  <c r="AD704" i="10"/>
  <c r="AB704" i="10"/>
  <c r="AC704" i="10" s="1"/>
  <c r="AJ366" i="9"/>
  <c r="AI366" i="9"/>
  <c r="AD144" i="9"/>
  <c r="AB144" i="9"/>
  <c r="AC144" i="9"/>
  <c r="AB386" i="9"/>
  <c r="AC386" i="9" s="1"/>
  <c r="AD386" i="9"/>
  <c r="AI159" i="10"/>
  <c r="AJ159" i="10" s="1"/>
  <c r="AH489" i="10"/>
  <c r="AE489" i="10"/>
  <c r="AF489" i="10" s="1"/>
  <c r="AD813" i="9"/>
  <c r="AB813" i="9"/>
  <c r="AC813" i="9" s="1"/>
  <c r="AT318" i="10"/>
  <c r="AU318" i="10"/>
  <c r="AH818" i="10"/>
  <c r="AE818" i="10"/>
  <c r="AF818" i="10" s="1"/>
  <c r="P349" i="10"/>
  <c r="Q349" i="10" s="1"/>
  <c r="AI225" i="9"/>
  <c r="AJ225" i="9" s="1"/>
  <c r="AD276" i="9"/>
  <c r="AC276" i="9"/>
  <c r="AB109" i="10"/>
  <c r="AC109" i="10" s="1"/>
  <c r="AD109" i="10"/>
  <c r="P340" i="9"/>
  <c r="Q340" i="9" s="1"/>
  <c r="AD478" i="9"/>
  <c r="AB478" i="9"/>
  <c r="AC478" i="9" s="1"/>
  <c r="P281" i="10"/>
  <c r="Q281" i="10" s="1"/>
  <c r="P459" i="9"/>
  <c r="Q459" i="9" s="1"/>
  <c r="AJ737" i="9"/>
  <c r="AI737" i="9"/>
  <c r="AE427" i="9"/>
  <c r="AF427" i="9" s="1"/>
  <c r="AH427" i="9"/>
  <c r="AH209" i="9"/>
  <c r="AE209" i="9"/>
  <c r="AF209" i="9" s="1"/>
  <c r="AD776" i="9"/>
  <c r="AB776" i="9"/>
  <c r="AC776" i="9" s="1"/>
  <c r="AC755" i="9"/>
  <c r="AD755" i="9"/>
  <c r="P130" i="9"/>
  <c r="Q130" i="9" s="1"/>
  <c r="AD493" i="9"/>
  <c r="AB493" i="9"/>
  <c r="AC493" i="9" s="1"/>
  <c r="AH806" i="9"/>
  <c r="AE806" i="9"/>
  <c r="AF806" i="9"/>
  <c r="AB702" i="9"/>
  <c r="AC702" i="9" s="1"/>
  <c r="AD702" i="9"/>
  <c r="AI738" i="9"/>
  <c r="AJ738" i="9"/>
  <c r="P146" i="10"/>
  <c r="Q146" i="10" s="1"/>
  <c r="P232" i="9"/>
  <c r="Q232" i="9" s="1"/>
  <c r="AE488" i="9"/>
  <c r="AH488" i="9"/>
  <c r="AF488" i="9"/>
  <c r="AI341" i="10"/>
  <c r="AJ341" i="10" s="1"/>
  <c r="AD718" i="10"/>
  <c r="AB718" i="10"/>
  <c r="AC718" i="10" s="1"/>
  <c r="AD502" i="9"/>
  <c r="AB502" i="9"/>
  <c r="AC502" i="9" s="1"/>
  <c r="AT203" i="10"/>
  <c r="AU203" i="10"/>
  <c r="P397" i="10"/>
  <c r="Q397" i="10" s="1"/>
  <c r="AD486" i="9"/>
  <c r="AB486" i="9"/>
  <c r="AC486" i="9" s="1"/>
  <c r="AB683" i="9"/>
  <c r="AC683" i="9" s="1"/>
  <c r="AD683" i="9"/>
  <c r="AB128" i="10"/>
  <c r="AC128" i="10" s="1"/>
  <c r="AD128" i="10"/>
  <c r="AD387" i="10"/>
  <c r="AB387" i="10"/>
  <c r="AC387" i="10" s="1"/>
  <c r="AH120" i="10"/>
  <c r="AJ120" i="10" s="1"/>
  <c r="AF120" i="10"/>
  <c r="AI646" i="9"/>
  <c r="AJ646" i="9" s="1"/>
  <c r="AB104" i="10"/>
  <c r="AC104" i="10" s="1"/>
  <c r="AD104" i="10"/>
  <c r="AH278" i="9"/>
  <c r="AJ278" i="9" s="1"/>
  <c r="AF278" i="9"/>
  <c r="AD342" i="9"/>
  <c r="AB342" i="9"/>
  <c r="AC342" i="9" s="1"/>
  <c r="AC350" i="9"/>
  <c r="AB350" i="9"/>
  <c r="AD350" i="9"/>
  <c r="Q812" i="9"/>
  <c r="P812" i="9"/>
  <c r="AB446" i="10"/>
  <c r="AC446" i="10" s="1"/>
  <c r="AH343" i="9"/>
  <c r="AE343" i="9"/>
  <c r="AF343" i="9" s="1"/>
  <c r="P353" i="10"/>
  <c r="Q353" i="10" s="1"/>
  <c r="P300" i="9"/>
  <c r="Q300" i="9" s="1"/>
  <c r="P310" i="9"/>
  <c r="Q310" i="9" s="1"/>
  <c r="AD303" i="10"/>
  <c r="AB303" i="10"/>
  <c r="AC303" i="10" s="1"/>
  <c r="P299" i="9"/>
  <c r="Q299" i="9" s="1"/>
  <c r="P426" i="10"/>
  <c r="Q426" i="10" s="1"/>
  <c r="AI338" i="10"/>
  <c r="AJ338" i="10" s="1"/>
  <c r="AJ728" i="10"/>
  <c r="AI728" i="10"/>
  <c r="AD224" i="9"/>
  <c r="AB224" i="9"/>
  <c r="AC224" i="9" s="1"/>
  <c r="AC436" i="9"/>
  <c r="AD436" i="9"/>
  <c r="AB436" i="9"/>
  <c r="P656" i="10"/>
  <c r="Q656" i="10" s="1"/>
  <c r="P394" i="9"/>
  <c r="Q394" i="9"/>
  <c r="AI817" i="10"/>
  <c r="AJ817" i="10" s="1"/>
  <c r="AF652" i="9"/>
  <c r="AH652" i="9"/>
  <c r="AE652" i="9"/>
  <c r="AD259" i="10"/>
  <c r="AB259" i="10"/>
  <c r="AC259" i="10" s="1"/>
  <c r="P147" i="9"/>
  <c r="Q147" i="9"/>
  <c r="AD147" i="10"/>
  <c r="AB147" i="10"/>
  <c r="AC147" i="10" s="1"/>
  <c r="P341" i="9"/>
  <c r="Q341" i="9" s="1"/>
  <c r="AD461" i="9"/>
  <c r="AB461" i="9"/>
  <c r="AC461" i="9"/>
  <c r="AI202" i="9"/>
  <c r="AJ202" i="9" s="1"/>
  <c r="P260" i="10"/>
  <c r="Q260" i="10" s="1"/>
  <c r="AH759" i="10"/>
  <c r="AE759" i="10"/>
  <c r="AF759" i="10" s="1"/>
  <c r="AH148" i="10"/>
  <c r="AE148" i="10"/>
  <c r="AF148" i="10" s="1"/>
  <c r="AE159" i="9"/>
  <c r="AF159" i="9" s="1"/>
  <c r="AH159" i="9"/>
  <c r="AU220" i="10"/>
  <c r="AT220" i="10"/>
  <c r="AH129" i="9"/>
  <c r="AE129" i="9"/>
  <c r="AF129" i="9" s="1"/>
  <c r="AE362" i="9"/>
  <c r="AF362" i="9" s="1"/>
  <c r="AH362" i="9"/>
  <c r="AD379" i="10"/>
  <c r="AB379" i="10"/>
  <c r="AC379" i="10" s="1"/>
  <c r="AU305" i="10"/>
  <c r="AT305" i="10"/>
  <c r="AT339" i="10"/>
  <c r="AU339" i="10"/>
  <c r="AD318" i="9"/>
  <c r="AB318" i="9"/>
  <c r="AC318" i="9" s="1"/>
  <c r="AC561" i="9"/>
  <c r="AD561" i="9"/>
  <c r="AH460" i="10"/>
  <c r="AE460" i="10"/>
  <c r="AF460" i="10" s="1"/>
  <c r="AB491" i="9"/>
  <c r="AC491" i="9" s="1"/>
  <c r="AD491" i="9"/>
  <c r="P217" i="9"/>
  <c r="Q217" i="9" s="1"/>
  <c r="P201" i="10"/>
  <c r="Q201" i="10" s="1"/>
  <c r="P220" i="10"/>
  <c r="Q220" i="10" s="1"/>
  <c r="AH275" i="10"/>
  <c r="AJ275" i="10" s="1"/>
  <c r="AF275" i="10"/>
  <c r="AD713" i="10"/>
  <c r="AB713" i="10"/>
  <c r="AC713" i="10" s="1"/>
  <c r="AI295" i="9"/>
  <c r="AJ295" i="9" s="1"/>
  <c r="P313" i="9"/>
  <c r="Q313" i="9" s="1"/>
  <c r="P779" i="10"/>
  <c r="Q779" i="10" s="1"/>
  <c r="P768" i="10"/>
  <c r="Q768" i="10" s="1"/>
  <c r="AD812" i="9"/>
  <c r="AC812" i="9"/>
  <c r="AB812" i="9"/>
  <c r="AH471" i="10"/>
  <c r="AE471" i="10"/>
  <c r="AF471" i="10" s="1"/>
  <c r="AD299" i="10"/>
  <c r="AB299" i="10"/>
  <c r="AC299" i="10" s="1"/>
  <c r="AI541" i="9"/>
  <c r="AJ541" i="9"/>
  <c r="AB129" i="10"/>
  <c r="AC129" i="10" s="1"/>
  <c r="AD129" i="10"/>
  <c r="AB174" i="10"/>
  <c r="AC174" i="10" s="1"/>
  <c r="AD174" i="10"/>
  <c r="AD464" i="10"/>
  <c r="AB464" i="10"/>
  <c r="AC464" i="10" s="1"/>
  <c r="AB474" i="9"/>
  <c r="AD474" i="9"/>
  <c r="AC474" i="9"/>
  <c r="AB349" i="10"/>
  <c r="AC349" i="10" s="1"/>
  <c r="AD349" i="10"/>
  <c r="P226" i="9"/>
  <c r="Q226" i="9"/>
  <c r="AD777" i="10"/>
  <c r="AB777" i="10"/>
  <c r="AC777" i="10" s="1"/>
  <c r="AC757" i="10"/>
  <c r="AD757" i="10"/>
  <c r="AD754" i="9"/>
  <c r="AC754" i="9"/>
  <c r="AB108" i="10"/>
  <c r="AC108" i="10" s="1"/>
  <c r="AD108" i="10"/>
  <c r="AD191" i="10"/>
  <c r="AB191" i="10"/>
  <c r="AC191" i="10" s="1"/>
  <c r="AI524" i="9"/>
  <c r="AJ524" i="9" s="1"/>
  <c r="AD560" i="10"/>
  <c r="AC560" i="10"/>
  <c r="P165" i="10"/>
  <c r="Q165" i="10" s="1"/>
  <c r="AD655" i="9"/>
  <c r="AB655" i="9"/>
  <c r="AC655" i="9" s="1"/>
  <c r="AD351" i="10"/>
  <c r="AB351" i="10"/>
  <c r="AC351" i="10" s="1"/>
  <c r="AH359" i="9"/>
  <c r="AE359" i="9"/>
  <c r="AF359" i="9" s="1"/>
  <c r="AD158" i="9"/>
  <c r="AB158" i="9"/>
  <c r="AC158" i="9" s="1"/>
  <c r="AB820" i="10"/>
  <c r="AC820" i="10"/>
  <c r="AD820" i="10"/>
  <c r="P309" i="9"/>
  <c r="Q309" i="9" s="1"/>
  <c r="P653" i="9"/>
  <c r="Q653" i="9" s="1"/>
  <c r="AB220" i="10"/>
  <c r="AC220" i="10" s="1"/>
  <c r="AD220" i="10"/>
  <c r="P648" i="10"/>
  <c r="Q648" i="10" s="1"/>
  <c r="AE783" i="10"/>
  <c r="AF783" i="10" s="1"/>
  <c r="AH783" i="10"/>
  <c r="AD397" i="9"/>
  <c r="AB397" i="9"/>
  <c r="AC397" i="9"/>
  <c r="AJ736" i="10"/>
  <c r="AI736" i="10"/>
  <c r="AH560" i="9"/>
  <c r="AJ560" i="9" s="1"/>
  <c r="AF560" i="9"/>
  <c r="AD155" i="10"/>
  <c r="AB155" i="10"/>
  <c r="AC155" i="10" s="1"/>
  <c r="AU309" i="10"/>
  <c r="AT309" i="10"/>
  <c r="AT242" i="10"/>
  <c r="AU242" i="10"/>
  <c r="P428" i="10"/>
  <c r="Q428" i="10" s="1"/>
  <c r="AB110" i="10"/>
  <c r="AC110" i="10"/>
  <c r="AD110" i="10"/>
  <c r="AH271" i="10"/>
  <c r="AJ271" i="10" s="1"/>
  <c r="AF271" i="10"/>
  <c r="AB824" i="9"/>
  <c r="AD824" i="9"/>
  <c r="AC824" i="9"/>
  <c r="AD312" i="10"/>
  <c r="AB312" i="10"/>
  <c r="AC312" i="10" s="1"/>
  <c r="AU304" i="10"/>
  <c r="AT304" i="10"/>
  <c r="AD771" i="10"/>
  <c r="AB771" i="10"/>
  <c r="AC771" i="10" s="1"/>
  <c r="P213" i="9"/>
  <c r="Q213" i="9" s="1"/>
  <c r="AD704" i="9"/>
  <c r="AB704" i="9"/>
  <c r="AC704" i="9" s="1"/>
  <c r="AD489" i="9"/>
  <c r="AB489" i="9"/>
  <c r="AC489" i="9" s="1"/>
  <c r="AD826" i="10"/>
  <c r="AB826" i="10"/>
  <c r="AC826" i="10" s="1"/>
  <c r="AE813" i="10"/>
  <c r="AF813" i="10" s="1"/>
  <c r="AH813" i="10"/>
  <c r="AT212" i="10"/>
  <c r="AU212" i="10"/>
  <c r="AE768" i="10"/>
  <c r="AF768" i="10" s="1"/>
  <c r="AH768" i="10"/>
  <c r="AB788" i="10"/>
  <c r="AC788" i="10" s="1"/>
  <c r="AD788" i="10"/>
  <c r="P105" i="9"/>
  <c r="Q105" i="9" s="1"/>
  <c r="R105" i="9"/>
  <c r="AE784" i="10"/>
  <c r="AF784" i="10" s="1"/>
  <c r="AH784" i="10"/>
  <c r="AD536" i="10"/>
  <c r="AB536" i="10"/>
  <c r="AC536" i="10" s="1"/>
  <c r="AI792" i="9"/>
  <c r="AJ792" i="9"/>
  <c r="AE494" i="9"/>
  <c r="AH494" i="9"/>
  <c r="AF494" i="9"/>
  <c r="AB197" i="10"/>
  <c r="AC197" i="10" s="1"/>
  <c r="AD197" i="10"/>
  <c r="AD688" i="9"/>
  <c r="AB688" i="9"/>
  <c r="AC688" i="9" s="1"/>
  <c r="AH503" i="10"/>
  <c r="AE503" i="10"/>
  <c r="AF503" i="10"/>
  <c r="AI150" i="9"/>
  <c r="AJ150" i="9" s="1"/>
  <c r="AF221" i="9"/>
  <c r="AH221" i="9"/>
  <c r="AE221" i="9"/>
  <c r="AE47" i="10"/>
  <c r="AF47" i="10" s="1"/>
  <c r="AI293" i="9"/>
  <c r="AJ293" i="9" s="1"/>
  <c r="AH554" i="9"/>
  <c r="AE554" i="9"/>
  <c r="AF554" i="9" s="1"/>
  <c r="AD779" i="9"/>
  <c r="AB779" i="9"/>
  <c r="AC779" i="9" s="1"/>
  <c r="AD157" i="10"/>
  <c r="AB157" i="10"/>
  <c r="AC157" i="10"/>
  <c r="AI821" i="10"/>
  <c r="AJ821" i="10" s="1"/>
  <c r="AI372" i="9"/>
  <c r="AJ372" i="9" s="1"/>
  <c r="AE492" i="9"/>
  <c r="AF492" i="9"/>
  <c r="AH492" i="9"/>
  <c r="AB305" i="10"/>
  <c r="AC305" i="10"/>
  <c r="AD305" i="10"/>
  <c r="AD277" i="9"/>
  <c r="AC277" i="9"/>
  <c r="AE391" i="9"/>
  <c r="AF391" i="9" s="1"/>
  <c r="AH391" i="9"/>
  <c r="Q368" i="9"/>
  <c r="P368" i="9"/>
  <c r="AB144" i="10"/>
  <c r="AC144" i="10"/>
  <c r="AD144" i="10"/>
  <c r="P682" i="9"/>
  <c r="Q682" i="9" s="1"/>
  <c r="P786" i="9"/>
  <c r="Q786" i="9"/>
  <c r="P328" i="9"/>
  <c r="Q328" i="9" s="1"/>
  <c r="AH269" i="10"/>
  <c r="AJ269" i="10" s="1"/>
  <c r="AF269" i="10"/>
  <c r="AD350" i="10"/>
  <c r="AB350" i="10"/>
  <c r="AC350" i="10" s="1"/>
  <c r="AD565" i="10"/>
  <c r="AB565" i="10"/>
  <c r="AC565" i="10"/>
  <c r="P364" i="9"/>
  <c r="Q364" i="9"/>
  <c r="AD516" i="9"/>
  <c r="AB516" i="9"/>
  <c r="AC516" i="9" s="1"/>
  <c r="P339" i="10"/>
  <c r="Q339" i="10" s="1"/>
  <c r="AI830" i="9"/>
  <c r="AJ830" i="9" s="1"/>
  <c r="AH219" i="10" l="1"/>
  <c r="AI219" i="10" s="1"/>
  <c r="AJ219" i="10" s="1"/>
  <c r="AE219" i="10"/>
  <c r="AF219" i="10" s="1"/>
  <c r="AF277" i="10"/>
  <c r="AH277" i="10"/>
  <c r="AJ277" i="10" s="1"/>
  <c r="AE203" i="10"/>
  <c r="AF203" i="10" s="1"/>
  <c r="AH203" i="10"/>
  <c r="AI203" i="10" s="1"/>
  <c r="AJ203" i="10" s="1"/>
  <c r="AI804" i="10"/>
  <c r="AJ804" i="10" s="1"/>
  <c r="AE170" i="10"/>
  <c r="AF170" i="10" s="1"/>
  <c r="AH276" i="10"/>
  <c r="AJ276" i="10" s="1"/>
  <c r="AF276" i="10"/>
  <c r="AE649" i="10"/>
  <c r="AF649" i="10" s="1"/>
  <c r="AH649" i="10"/>
  <c r="AI649" i="10" s="1"/>
  <c r="AJ649" i="10" s="1"/>
  <c r="AE223" i="10"/>
  <c r="AF223" i="10" s="1"/>
  <c r="AH223" i="10"/>
  <c r="AI223" i="10" s="1"/>
  <c r="AJ223" i="10" s="1"/>
  <c r="AE158" i="10"/>
  <c r="AF158" i="10" s="1"/>
  <c r="AH158" i="10"/>
  <c r="AI158" i="10" s="1"/>
  <c r="AJ158" i="10" s="1"/>
  <c r="AE477" i="10"/>
  <c r="AF477" i="10" s="1"/>
  <c r="AH477" i="10"/>
  <c r="AI477" i="10" s="1"/>
  <c r="AJ477" i="10" s="1"/>
  <c r="AH496" i="10"/>
  <c r="AE496" i="10"/>
  <c r="AF496" i="10" s="1"/>
  <c r="AH385" i="10"/>
  <c r="AI385" i="10" s="1"/>
  <c r="AJ385" i="10" s="1"/>
  <c r="AE385" i="10"/>
  <c r="AF385" i="10" s="1"/>
  <c r="AE215" i="10"/>
  <c r="AF215" i="10" s="1"/>
  <c r="AH215" i="10"/>
  <c r="AI215" i="10" s="1"/>
  <c r="AJ215" i="10" s="1"/>
  <c r="AE799" i="10"/>
  <c r="AF799" i="10" s="1"/>
  <c r="AH799" i="10"/>
  <c r="AI799" i="10" s="1"/>
  <c r="AJ799" i="10" s="1"/>
  <c r="AE330" i="10"/>
  <c r="AF330" i="10" s="1"/>
  <c r="AH330" i="10"/>
  <c r="AI330" i="10" s="1"/>
  <c r="AJ330" i="10" s="1"/>
  <c r="AE776" i="10"/>
  <c r="AF776" i="10" s="1"/>
  <c r="AH776" i="10"/>
  <c r="AE375" i="10"/>
  <c r="AF375" i="10" s="1"/>
  <c r="AH375" i="10"/>
  <c r="AF119" i="10"/>
  <c r="AH119" i="10"/>
  <c r="AJ119" i="10" s="1"/>
  <c r="AE681" i="10"/>
  <c r="AF681" i="10" s="1"/>
  <c r="AH681" i="10"/>
  <c r="AI681" i="10" s="1"/>
  <c r="AJ681" i="10" s="1"/>
  <c r="AH800" i="10"/>
  <c r="AI800" i="10" s="1"/>
  <c r="AJ800" i="10" s="1"/>
  <c r="AE800" i="10"/>
  <c r="AF800" i="10" s="1"/>
  <c r="AI180" i="10"/>
  <c r="AJ180" i="10" s="1"/>
  <c r="AE417" i="10"/>
  <c r="AF417" i="10" s="1"/>
  <c r="AH417" i="10"/>
  <c r="AI417" i="10" s="1"/>
  <c r="AJ417" i="10" s="1"/>
  <c r="AH274" i="10"/>
  <c r="AJ274" i="10" s="1"/>
  <c r="AF274" i="10"/>
  <c r="AH242" i="10"/>
  <c r="AI242" i="10" s="1"/>
  <c r="AJ242" i="10" s="1"/>
  <c r="AE242" i="10"/>
  <c r="AF242" i="10" s="1"/>
  <c r="AI809" i="10"/>
  <c r="AJ809" i="10" s="1"/>
  <c r="AH520" i="10"/>
  <c r="AE520" i="10"/>
  <c r="AF520" i="10" s="1"/>
  <c r="AH767" i="10"/>
  <c r="AI767" i="10" s="1"/>
  <c r="AJ767" i="10" s="1"/>
  <c r="AE767" i="10"/>
  <c r="AF767" i="10" s="1"/>
  <c r="AI294" i="10"/>
  <c r="AJ294" i="10" s="1"/>
  <c r="AH372" i="10"/>
  <c r="AE372" i="10"/>
  <c r="AF372" i="10" s="1"/>
  <c r="AE388" i="10"/>
  <c r="AF388" i="10" s="1"/>
  <c r="AH388" i="10"/>
  <c r="AH795" i="10"/>
  <c r="AI795" i="10" s="1"/>
  <c r="AJ795" i="10" s="1"/>
  <c r="AE795" i="10"/>
  <c r="AF795" i="10" s="1"/>
  <c r="AI811" i="10"/>
  <c r="AJ811" i="10" s="1"/>
  <c r="AE829" i="10"/>
  <c r="AF829" i="10" s="1"/>
  <c r="AH829" i="10"/>
  <c r="AI829" i="10" s="1"/>
  <c r="AJ829" i="10" s="1"/>
  <c r="AI810" i="10"/>
  <c r="AJ810" i="10" s="1"/>
  <c r="AE709" i="10"/>
  <c r="AF709" i="10" s="1"/>
  <c r="AH709" i="10"/>
  <c r="AH641" i="10"/>
  <c r="AE641" i="10"/>
  <c r="AF641" i="10" s="1"/>
  <c r="AE796" i="10"/>
  <c r="AF796" i="10" s="1"/>
  <c r="AH796" i="10"/>
  <c r="AI796" i="10" s="1"/>
  <c r="AJ796" i="10" s="1"/>
  <c r="AE169" i="10"/>
  <c r="AF169" i="10" s="1"/>
  <c r="AH169" i="10"/>
  <c r="AE156" i="10"/>
  <c r="AF156" i="10" s="1"/>
  <c r="AH156" i="10"/>
  <c r="AI156" i="10" s="1"/>
  <c r="AJ156" i="10" s="1"/>
  <c r="AH522" i="10"/>
  <c r="AI522" i="10" s="1"/>
  <c r="AJ522" i="10" s="1"/>
  <c r="AE522" i="10"/>
  <c r="AF522" i="10" s="1"/>
  <c r="AI686" i="10"/>
  <c r="AJ686" i="10" s="1"/>
  <c r="AE325" i="10"/>
  <c r="AF325" i="10" s="1"/>
  <c r="AH325" i="10"/>
  <c r="AE231" i="10"/>
  <c r="AF231" i="10" s="1"/>
  <c r="AH231" i="10"/>
  <c r="AI231" i="10" s="1"/>
  <c r="AJ231" i="10" s="1"/>
  <c r="AE418" i="10"/>
  <c r="AF418" i="10" s="1"/>
  <c r="AH418" i="10"/>
  <c r="AI418" i="10" s="1"/>
  <c r="AJ418" i="10" s="1"/>
  <c r="AH389" i="10"/>
  <c r="AE389" i="10"/>
  <c r="AF389" i="10" s="1"/>
  <c r="AI465" i="10"/>
  <c r="AJ465" i="10" s="1"/>
  <c r="AH780" i="10"/>
  <c r="AE780" i="10"/>
  <c r="AF780" i="10" s="1"/>
  <c r="AE198" i="10"/>
  <c r="AF198" i="10" s="1"/>
  <c r="AH198" i="10"/>
  <c r="AI198" i="10" s="1"/>
  <c r="AJ198" i="10" s="1"/>
  <c r="AI361" i="9"/>
  <c r="AJ361" i="9"/>
  <c r="AH353" i="9"/>
  <c r="AI353" i="9" s="1"/>
  <c r="AJ353" i="9" s="1"/>
  <c r="AE353" i="9"/>
  <c r="AF353" i="9" s="1"/>
  <c r="AH101" i="9"/>
  <c r="AE101" i="9"/>
  <c r="AF101" i="9" s="1"/>
  <c r="AH373" i="10"/>
  <c r="AE373" i="10"/>
  <c r="AF373" i="10" s="1"/>
  <c r="AH524" i="10"/>
  <c r="AI524" i="10" s="1"/>
  <c r="AJ524" i="10" s="1"/>
  <c r="AE524" i="10"/>
  <c r="AF524" i="10" s="1"/>
  <c r="AH459" i="9"/>
  <c r="AI459" i="9" s="1"/>
  <c r="AJ459" i="9" s="1"/>
  <c r="AE459" i="9"/>
  <c r="AF459" i="9" s="1"/>
  <c r="AI778" i="10"/>
  <c r="AJ778" i="10" s="1"/>
  <c r="AI429" i="9"/>
  <c r="AJ429" i="9"/>
  <c r="AH228" i="10"/>
  <c r="AE228" i="10"/>
  <c r="AF228" i="10" s="1"/>
  <c r="AE377" i="10"/>
  <c r="AF377" i="10" s="1"/>
  <c r="AH377" i="10"/>
  <c r="AI377" i="10" s="1"/>
  <c r="AJ377" i="10" s="1"/>
  <c r="AE231" i="9"/>
  <c r="AF231" i="9" s="1"/>
  <c r="AH231" i="9"/>
  <c r="AJ389" i="9"/>
  <c r="AI389" i="9"/>
  <c r="AH526" i="9"/>
  <c r="AE526" i="9"/>
  <c r="AF526" i="9" s="1"/>
  <c r="AI204" i="10"/>
  <c r="AJ204" i="10" s="1"/>
  <c r="AH120" i="9"/>
  <c r="AJ120" i="9" s="1"/>
  <c r="AF120" i="9"/>
  <c r="AE206" i="9"/>
  <c r="AF206" i="9"/>
  <c r="AH206" i="9"/>
  <c r="AH436" i="10"/>
  <c r="AE436" i="10"/>
  <c r="AF436" i="10" s="1"/>
  <c r="AF566" i="10"/>
  <c r="AH566" i="10"/>
  <c r="AJ566" i="10" s="1"/>
  <c r="AE521" i="9"/>
  <c r="AF521" i="9" s="1"/>
  <c r="AH521" i="9"/>
  <c r="AH224" i="10"/>
  <c r="AI224" i="10" s="1"/>
  <c r="AJ224" i="10" s="1"/>
  <c r="AE224" i="10"/>
  <c r="AF224" i="10" s="1"/>
  <c r="AH538" i="9"/>
  <c r="AI538" i="9" s="1"/>
  <c r="AJ538" i="9" s="1"/>
  <c r="AE538" i="9"/>
  <c r="AF538" i="9" s="1"/>
  <c r="AE793" i="10"/>
  <c r="AF793" i="10" s="1"/>
  <c r="AH793" i="10"/>
  <c r="AE588" i="9"/>
  <c r="AF588" i="9" s="1"/>
  <c r="AH588" i="9"/>
  <c r="AH363" i="9"/>
  <c r="AI363" i="9" s="1"/>
  <c r="AJ363" i="9" s="1"/>
  <c r="AE363" i="9"/>
  <c r="AF363" i="9" s="1"/>
  <c r="AH121" i="9"/>
  <c r="AJ121" i="9" s="1"/>
  <c r="AF121" i="9"/>
  <c r="AH752" i="10"/>
  <c r="AJ752" i="10" s="1"/>
  <c r="AF752" i="10"/>
  <c r="AH788" i="9"/>
  <c r="AE788" i="9"/>
  <c r="AF788" i="9" s="1"/>
  <c r="AJ306" i="9"/>
  <c r="AI306" i="9"/>
  <c r="AE235" i="10"/>
  <c r="AF235" i="10" s="1"/>
  <c r="AH235" i="10"/>
  <c r="AH369" i="9"/>
  <c r="AE369" i="9"/>
  <c r="AF369" i="9" s="1"/>
  <c r="AH525" i="10"/>
  <c r="AI525" i="10" s="1"/>
  <c r="AJ525" i="10" s="1"/>
  <c r="AE525" i="10"/>
  <c r="AF525" i="10" s="1"/>
  <c r="AI210" i="9"/>
  <c r="AJ210" i="9" s="1"/>
  <c r="AH650" i="10"/>
  <c r="AE650" i="10"/>
  <c r="AF650" i="10" s="1"/>
  <c r="AI816" i="10"/>
  <c r="AJ816" i="10" s="1"/>
  <c r="AF760" i="9"/>
  <c r="AE760" i="9"/>
  <c r="AH760" i="9"/>
  <c r="AI760" i="9" s="1"/>
  <c r="AJ760" i="9" s="1"/>
  <c r="AE319" i="10"/>
  <c r="AF319" i="10" s="1"/>
  <c r="AH319" i="10"/>
  <c r="AI319" i="10" s="1"/>
  <c r="AJ319" i="10" s="1"/>
  <c r="AI238" i="10"/>
  <c r="AJ238" i="10" s="1"/>
  <c r="AH275" i="9"/>
  <c r="AJ275" i="9" s="1"/>
  <c r="AF275" i="9"/>
  <c r="AE313" i="10"/>
  <c r="AF313" i="10" s="1"/>
  <c r="AH313" i="10"/>
  <c r="AI313" i="10" s="1"/>
  <c r="AJ313" i="10" s="1"/>
  <c r="AH298" i="10"/>
  <c r="AE298" i="10"/>
  <c r="AF298" i="10" s="1"/>
  <c r="AI794" i="10"/>
  <c r="AJ794" i="10" s="1"/>
  <c r="AE654" i="9"/>
  <c r="AH654" i="9"/>
  <c r="AI654" i="9" s="1"/>
  <c r="AJ654" i="9" s="1"/>
  <c r="AF654" i="9"/>
  <c r="AH437" i="9"/>
  <c r="AI437" i="9" s="1"/>
  <c r="AJ437" i="9" s="1"/>
  <c r="AE437" i="9"/>
  <c r="AF437" i="9" s="1"/>
  <c r="AJ778" i="9"/>
  <c r="AI778" i="9"/>
  <c r="AI175" i="10"/>
  <c r="AJ175" i="10" s="1"/>
  <c r="AE475" i="10"/>
  <c r="AF475" i="10" s="1"/>
  <c r="AH475" i="10"/>
  <c r="AI475" i="10" s="1"/>
  <c r="AJ475" i="10" s="1"/>
  <c r="AH714" i="9"/>
  <c r="AI714" i="9" s="1"/>
  <c r="AJ714" i="9" s="1"/>
  <c r="AE714" i="9"/>
  <c r="AF714" i="9"/>
  <c r="AE360" i="9"/>
  <c r="AF360" i="9" s="1"/>
  <c r="AH360" i="9"/>
  <c r="AH453" i="9"/>
  <c r="AE453" i="9"/>
  <c r="AF453" i="9" s="1"/>
  <c r="AH393" i="9"/>
  <c r="AE393" i="9"/>
  <c r="AF393" i="9" s="1"/>
  <c r="AI288" i="10"/>
  <c r="AJ288" i="10" s="1"/>
  <c r="Y708" i="10"/>
  <c r="Z708" i="10" s="1"/>
  <c r="AA708" i="10"/>
  <c r="AH485" i="10"/>
  <c r="AE485" i="10"/>
  <c r="AF485" i="10" s="1"/>
  <c r="AE380" i="9"/>
  <c r="AF380" i="9" s="1"/>
  <c r="AH380" i="9"/>
  <c r="AI380" i="9" s="1"/>
  <c r="AJ380" i="9" s="1"/>
  <c r="AI261" i="9"/>
  <c r="AJ261" i="9" s="1"/>
  <c r="AI495" i="10"/>
  <c r="AJ495" i="10" s="1"/>
  <c r="AI304" i="10"/>
  <c r="AJ304" i="10" s="1"/>
  <c r="AI655" i="10"/>
  <c r="AJ655" i="10" s="1"/>
  <c r="AH584" i="9"/>
  <c r="AE584" i="9"/>
  <c r="AF584" i="9" s="1"/>
  <c r="AH216" i="10"/>
  <c r="AI216" i="10" s="1"/>
  <c r="AJ216" i="10" s="1"/>
  <c r="AE216" i="10"/>
  <c r="AF216" i="10" s="1"/>
  <c r="AF121" i="10"/>
  <c r="AH121" i="10"/>
  <c r="AJ121" i="10" s="1"/>
  <c r="AH156" i="9"/>
  <c r="AI156" i="9" s="1"/>
  <c r="AJ156" i="9" s="1"/>
  <c r="AE156" i="9"/>
  <c r="AF156" i="9" s="1"/>
  <c r="AI777" i="9"/>
  <c r="AJ777" i="9"/>
  <c r="V701" i="10"/>
  <c r="W701" i="10" s="1"/>
  <c r="X701" i="10"/>
  <c r="AI396" i="9"/>
  <c r="AJ396" i="9" s="1"/>
  <c r="S99" i="10"/>
  <c r="T99" i="10" s="1"/>
  <c r="U99" i="10"/>
  <c r="AE504" i="9"/>
  <c r="AH504" i="9"/>
  <c r="AF504" i="9"/>
  <c r="AI342" i="10"/>
  <c r="AJ342" i="10" s="1"/>
  <c r="AI100" i="10"/>
  <c r="AJ100" i="10" s="1"/>
  <c r="AE382" i="9"/>
  <c r="AF382" i="9"/>
  <c r="AH382" i="9"/>
  <c r="AE780" i="9"/>
  <c r="AF780" i="9" s="1"/>
  <c r="AH780" i="9"/>
  <c r="AE685" i="10"/>
  <c r="AF685" i="10" s="1"/>
  <c r="AH685" i="10"/>
  <c r="AI685" i="10" s="1"/>
  <c r="AJ685" i="10" s="1"/>
  <c r="AE143" i="10"/>
  <c r="AF143" i="10" s="1"/>
  <c r="AH143" i="10"/>
  <c r="AI143" i="10" s="1"/>
  <c r="AJ143" i="10" s="1"/>
  <c r="AH192" i="9"/>
  <c r="AE192" i="9"/>
  <c r="AF192" i="9"/>
  <c r="AH791" i="10"/>
  <c r="AE791" i="10"/>
  <c r="AF791" i="10" s="1"/>
  <c r="AE131" i="9"/>
  <c r="AF131" i="9" s="1"/>
  <c r="AH131" i="9"/>
  <c r="AI131" i="9" s="1"/>
  <c r="AJ131" i="9" s="1"/>
  <c r="AH468" i="10"/>
  <c r="AE468" i="10"/>
  <c r="AF468" i="10" s="1"/>
  <c r="AI110" i="9"/>
  <c r="AJ110" i="9"/>
  <c r="AE775" i="10"/>
  <c r="AF775" i="10" s="1"/>
  <c r="AH775" i="10"/>
  <c r="AI775" i="10" s="1"/>
  <c r="AJ775" i="10" s="1"/>
  <c r="AH515" i="9"/>
  <c r="AI515" i="9" s="1"/>
  <c r="AJ515" i="9" s="1"/>
  <c r="AE515" i="9"/>
  <c r="AF515" i="9" s="1"/>
  <c r="AH272" i="10"/>
  <c r="AJ272" i="10" s="1"/>
  <c r="AF272" i="10"/>
  <c r="AE648" i="10"/>
  <c r="AF648" i="10" s="1"/>
  <c r="AH648" i="10"/>
  <c r="AE803" i="10"/>
  <c r="AF803" i="10" s="1"/>
  <c r="AH803" i="10"/>
  <c r="AH354" i="9"/>
  <c r="AI354" i="9" s="1"/>
  <c r="AJ354" i="9" s="1"/>
  <c r="AE354" i="9"/>
  <c r="AF354" i="9" s="1"/>
  <c r="AJ785" i="9"/>
  <c r="AI785" i="9"/>
  <c r="AF756" i="9"/>
  <c r="AH756" i="9"/>
  <c r="AJ756" i="9" s="1"/>
  <c r="AF123" i="10"/>
  <c r="AH123" i="10"/>
  <c r="AJ123" i="10" s="1"/>
  <c r="AI772" i="9"/>
  <c r="AJ772" i="9" s="1"/>
  <c r="AH177" i="9"/>
  <c r="AE177" i="9"/>
  <c r="AF177" i="9"/>
  <c r="AE374" i="10"/>
  <c r="AF374" i="10" s="1"/>
  <c r="AH374" i="10"/>
  <c r="AI374" i="10" s="1"/>
  <c r="AJ374" i="10" s="1"/>
  <c r="AI681" i="9"/>
  <c r="AJ681" i="9" s="1"/>
  <c r="AH352" i="9"/>
  <c r="AI352" i="9" s="1"/>
  <c r="AJ352" i="9" s="1"/>
  <c r="AF352" i="9"/>
  <c r="AE352" i="9"/>
  <c r="AH260" i="9"/>
  <c r="AE260" i="9"/>
  <c r="AF260" i="9" s="1"/>
  <c r="AE166" i="10"/>
  <c r="AF166" i="10" s="1"/>
  <c r="AH166" i="10"/>
  <c r="AI166" i="10" s="1"/>
  <c r="AJ166" i="10" s="1"/>
  <c r="AI501" i="10"/>
  <c r="AJ501" i="10" s="1"/>
  <c r="AI801" i="10"/>
  <c r="AJ801" i="10" s="1"/>
  <c r="AE317" i="10"/>
  <c r="AF317" i="10" s="1"/>
  <c r="AH317" i="10"/>
  <c r="AI317" i="10" s="1"/>
  <c r="AJ317" i="10" s="1"/>
  <c r="AE803" i="9"/>
  <c r="AF803" i="9" s="1"/>
  <c r="AH803" i="9"/>
  <c r="AI803" i="9" s="1"/>
  <c r="AJ803" i="9" s="1"/>
  <c r="AF751" i="9"/>
  <c r="AH751" i="9"/>
  <c r="AJ751" i="9" s="1"/>
  <c r="AE104" i="9"/>
  <c r="AF104" i="9" s="1"/>
  <c r="AH104" i="9"/>
  <c r="AI104" i="9" s="1"/>
  <c r="AJ104" i="9" s="1"/>
  <c r="AI365" i="10"/>
  <c r="AJ365" i="10" s="1"/>
  <c r="AI768" i="10"/>
  <c r="AJ768" i="10" s="1"/>
  <c r="AH299" i="10"/>
  <c r="AE299" i="10"/>
  <c r="AF299" i="10" s="1"/>
  <c r="AI362" i="9"/>
  <c r="AJ362" i="9" s="1"/>
  <c r="AI148" i="10"/>
  <c r="AJ148" i="10" s="1"/>
  <c r="AH461" i="9"/>
  <c r="AE461" i="9"/>
  <c r="AF461" i="9" s="1"/>
  <c r="AI652" i="9"/>
  <c r="AJ652" i="9" s="1"/>
  <c r="AH436" i="9"/>
  <c r="AE436" i="9"/>
  <c r="AF436" i="9" s="1"/>
  <c r="AI806" i="9"/>
  <c r="AJ806" i="9" s="1"/>
  <c r="AE813" i="9"/>
  <c r="AF813" i="9" s="1"/>
  <c r="AH813" i="9"/>
  <c r="AH144" i="9"/>
  <c r="AE144" i="9"/>
  <c r="AF144" i="9" s="1"/>
  <c r="AF567" i="9"/>
  <c r="AH567" i="9"/>
  <c r="AJ567" i="9" s="1"/>
  <c r="AH378" i="10"/>
  <c r="AE378" i="10"/>
  <c r="AF378" i="10" s="1"/>
  <c r="AI220" i="9"/>
  <c r="AJ220" i="9" s="1"/>
  <c r="AH130" i="9"/>
  <c r="AE130" i="9"/>
  <c r="AF130" i="9" s="1"/>
  <c r="AE157" i="10"/>
  <c r="AF157" i="10" s="1"/>
  <c r="AH157" i="10"/>
  <c r="U105" i="9"/>
  <c r="S105" i="9"/>
  <c r="T105" i="9"/>
  <c r="AE771" i="10"/>
  <c r="AF771" i="10" s="1"/>
  <c r="AH771" i="10"/>
  <c r="AI503" i="10"/>
  <c r="AJ503" i="10" s="1"/>
  <c r="AI391" i="9"/>
  <c r="AJ391" i="9" s="1"/>
  <c r="AF489" i="9"/>
  <c r="AH489" i="9"/>
  <c r="AE489" i="9"/>
  <c r="AE351" i="10"/>
  <c r="AF351" i="10" s="1"/>
  <c r="AH351" i="10"/>
  <c r="AE128" i="10"/>
  <c r="AF128" i="10" s="1"/>
  <c r="AH128" i="10"/>
  <c r="AE776" i="9"/>
  <c r="AF776" i="9" s="1"/>
  <c r="AH776" i="9"/>
  <c r="AF276" i="9"/>
  <c r="AH276" i="9"/>
  <c r="AJ276" i="9" s="1"/>
  <c r="AH769" i="10"/>
  <c r="AE769" i="10"/>
  <c r="AF769" i="10" s="1"/>
  <c r="AI821" i="9"/>
  <c r="AJ821" i="9" s="1"/>
  <c r="AH560" i="10"/>
  <c r="AJ560" i="10" s="1"/>
  <c r="AF560" i="10"/>
  <c r="AH688" i="9"/>
  <c r="AE688" i="9"/>
  <c r="AF688" i="9" s="1"/>
  <c r="AE536" i="10"/>
  <c r="AF536" i="10" s="1"/>
  <c r="AH536" i="10"/>
  <c r="AJ536" i="10" s="1"/>
  <c r="AE312" i="10"/>
  <c r="AF312" i="10" s="1"/>
  <c r="AH312" i="10"/>
  <c r="AE397" i="9"/>
  <c r="AF397" i="9" s="1"/>
  <c r="AH397" i="9"/>
  <c r="AE191" i="10"/>
  <c r="AF191" i="10" s="1"/>
  <c r="AH191" i="10"/>
  <c r="AE777" i="10"/>
  <c r="AF777" i="10" s="1"/>
  <c r="AH777" i="10"/>
  <c r="AH464" i="10"/>
  <c r="AE464" i="10"/>
  <c r="AF464" i="10" s="1"/>
  <c r="AI343" i="9"/>
  <c r="AJ343" i="9" s="1"/>
  <c r="AH705" i="9"/>
  <c r="AE705" i="9"/>
  <c r="AF705" i="9" s="1"/>
  <c r="AH376" i="10"/>
  <c r="AE376" i="10"/>
  <c r="AF376" i="10" s="1"/>
  <c r="AI466" i="9"/>
  <c r="AJ466" i="9" s="1"/>
  <c r="AI784" i="10"/>
  <c r="AJ784" i="10" s="1"/>
  <c r="AE820" i="10"/>
  <c r="AF820" i="10" s="1"/>
  <c r="AH820" i="10"/>
  <c r="AH108" i="10"/>
  <c r="AE108" i="10"/>
  <c r="AF108" i="10" s="1"/>
  <c r="AH174" i="10"/>
  <c r="AE174" i="10"/>
  <c r="AF174" i="10" s="1"/>
  <c r="AI759" i="10"/>
  <c r="AJ759" i="10" s="1"/>
  <c r="AH104" i="10"/>
  <c r="AE104" i="10"/>
  <c r="AF104" i="10" s="1"/>
  <c r="AE493" i="9"/>
  <c r="AF493" i="9" s="1"/>
  <c r="AH493" i="9"/>
  <c r="AH820" i="9"/>
  <c r="AE820" i="9"/>
  <c r="AF820" i="9" s="1"/>
  <c r="AH469" i="9"/>
  <c r="AE469" i="9"/>
  <c r="AF469" i="9"/>
  <c r="AH497" i="10"/>
  <c r="AE497" i="10"/>
  <c r="AF497" i="10" s="1"/>
  <c r="AH510" i="10"/>
  <c r="AE510" i="10"/>
  <c r="AF510" i="10" s="1"/>
  <c r="AF516" i="9"/>
  <c r="AE516" i="9"/>
  <c r="AH516" i="9"/>
  <c r="AH318" i="9"/>
  <c r="AE318" i="9"/>
  <c r="AF318" i="9" s="1"/>
  <c r="AI471" i="10"/>
  <c r="AJ471" i="10" s="1"/>
  <c r="AH491" i="9"/>
  <c r="AE491" i="9"/>
  <c r="AF491" i="9"/>
  <c r="AI129" i="9"/>
  <c r="AJ129" i="9" s="1"/>
  <c r="AE224" i="9"/>
  <c r="AF224" i="9" s="1"/>
  <c r="AH224" i="9"/>
  <c r="AH683" i="9"/>
  <c r="AE683" i="9"/>
  <c r="AF683" i="9" s="1"/>
  <c r="AH502" i="9"/>
  <c r="AE502" i="9"/>
  <c r="AF502" i="9" s="1"/>
  <c r="AI209" i="9"/>
  <c r="AJ209" i="9" s="1"/>
  <c r="AH478" i="9"/>
  <c r="AE478" i="9"/>
  <c r="AF478" i="9" s="1"/>
  <c r="AI489" i="10"/>
  <c r="AJ489" i="10" s="1"/>
  <c r="AE232" i="9"/>
  <c r="AF232" i="9" s="1"/>
  <c r="AH232" i="9"/>
  <c r="AI779" i="10"/>
  <c r="AJ779" i="10" s="1"/>
  <c r="AE383" i="9"/>
  <c r="AF383" i="9" s="1"/>
  <c r="AH383" i="9"/>
  <c r="AE537" i="9"/>
  <c r="AF537" i="9" s="1"/>
  <c r="AH537" i="9"/>
  <c r="AJ537" i="9" s="1"/>
  <c r="AE75" i="9"/>
  <c r="AF75" i="9" s="1"/>
  <c r="AE587" i="10"/>
  <c r="AF587" i="10" s="1"/>
  <c r="AH587" i="10"/>
  <c r="AH197" i="10"/>
  <c r="AE197" i="10"/>
  <c r="AF197" i="10" s="1"/>
  <c r="AE704" i="9"/>
  <c r="AF704" i="9" s="1"/>
  <c r="AH704" i="9"/>
  <c r="AH824" i="9"/>
  <c r="AE824" i="9"/>
  <c r="AF824" i="9" s="1"/>
  <c r="AH655" i="9"/>
  <c r="AE655" i="9"/>
  <c r="AF655" i="9" s="1"/>
  <c r="AH277" i="9"/>
  <c r="AJ277" i="9" s="1"/>
  <c r="AF277" i="9"/>
  <c r="AI813" i="10"/>
  <c r="AJ813" i="10" s="1"/>
  <c r="AH147" i="10"/>
  <c r="AE147" i="10"/>
  <c r="AF147" i="10" s="1"/>
  <c r="AH303" i="10"/>
  <c r="AE303" i="10"/>
  <c r="AF303" i="10"/>
  <c r="AJ427" i="9"/>
  <c r="AI427" i="9"/>
  <c r="AH704" i="10"/>
  <c r="AE704" i="10"/>
  <c r="AF704" i="10" s="1"/>
  <c r="AI364" i="9"/>
  <c r="AJ364" i="9" s="1"/>
  <c r="AI490" i="9"/>
  <c r="AJ490" i="9" s="1"/>
  <c r="AH496" i="9"/>
  <c r="AE496" i="9"/>
  <c r="AF496" i="9" s="1"/>
  <c r="AI470" i="9"/>
  <c r="AJ470" i="9" s="1"/>
  <c r="AI650" i="9"/>
  <c r="AJ650" i="9" s="1"/>
  <c r="AE191" i="9"/>
  <c r="AF191" i="9" s="1"/>
  <c r="AH191" i="9"/>
  <c r="AH288" i="9"/>
  <c r="AG288" i="9"/>
  <c r="AE288" i="9"/>
  <c r="AF288" i="9" s="1"/>
  <c r="AE305" i="10"/>
  <c r="AF305" i="10" s="1"/>
  <c r="AH305" i="10"/>
  <c r="AI221" i="9"/>
  <c r="AJ221" i="9" s="1"/>
  <c r="AE349" i="10"/>
  <c r="AF349" i="10" s="1"/>
  <c r="AH349" i="10"/>
  <c r="AH129" i="10"/>
  <c r="AE129" i="10"/>
  <c r="AF129" i="10" s="1"/>
  <c r="AE713" i="10"/>
  <c r="AF713" i="10" s="1"/>
  <c r="AH713" i="10"/>
  <c r="AH656" i="9"/>
  <c r="AE656" i="9"/>
  <c r="AF656" i="9" s="1"/>
  <c r="AE703" i="9"/>
  <c r="AF703" i="9" s="1"/>
  <c r="AH703" i="9"/>
  <c r="AI771" i="9"/>
  <c r="AJ771" i="9"/>
  <c r="AI476" i="9"/>
  <c r="AJ476" i="9" s="1"/>
  <c r="AI783" i="10"/>
  <c r="AJ783" i="10" s="1"/>
  <c r="AI818" i="10"/>
  <c r="AJ818" i="10" s="1"/>
  <c r="AB100" i="9"/>
  <c r="AC100" i="9" s="1"/>
  <c r="AD100" i="9"/>
  <c r="AJ472" i="9"/>
  <c r="AI472" i="9"/>
  <c r="AE682" i="9"/>
  <c r="AH682" i="9"/>
  <c r="AF682" i="9"/>
  <c r="AE155" i="10"/>
  <c r="AF155" i="10" s="1"/>
  <c r="AH155" i="10"/>
  <c r="AH158" i="9"/>
  <c r="AE158" i="9"/>
  <c r="AF158" i="9" s="1"/>
  <c r="AH754" i="9"/>
  <c r="AJ754" i="9" s="1"/>
  <c r="AF754" i="9"/>
  <c r="AE812" i="9"/>
  <c r="AF812" i="9" s="1"/>
  <c r="AH812" i="9"/>
  <c r="AI159" i="9"/>
  <c r="AJ159" i="9" s="1"/>
  <c r="AE350" i="9"/>
  <c r="AH350" i="9"/>
  <c r="AF350" i="9"/>
  <c r="AH718" i="10"/>
  <c r="AE718" i="10"/>
  <c r="AF718" i="10" s="1"/>
  <c r="AE702" i="9"/>
  <c r="AF702" i="9" s="1"/>
  <c r="AH702" i="9"/>
  <c r="AE487" i="10"/>
  <c r="AF487" i="10" s="1"/>
  <c r="AH487" i="10"/>
  <c r="AH565" i="10"/>
  <c r="AJ565" i="10" s="1"/>
  <c r="AF565" i="10"/>
  <c r="AH144" i="10"/>
  <c r="AE144" i="10"/>
  <c r="AF144" i="10" s="1"/>
  <c r="AI494" i="9"/>
  <c r="AJ494" i="9" s="1"/>
  <c r="AH110" i="10"/>
  <c r="AE110" i="10"/>
  <c r="AF110" i="10" s="1"/>
  <c r="AH220" i="10"/>
  <c r="AE220" i="10"/>
  <c r="AF220" i="10" s="1"/>
  <c r="AH757" i="10"/>
  <c r="AJ757" i="10" s="1"/>
  <c r="AF757" i="10"/>
  <c r="AE386" i="9"/>
  <c r="AF386" i="9" s="1"/>
  <c r="AH386" i="9"/>
  <c r="AE463" i="9"/>
  <c r="AH463" i="9"/>
  <c r="AF463" i="9"/>
  <c r="AH105" i="10"/>
  <c r="AE105" i="10"/>
  <c r="AF105" i="10" s="1"/>
  <c r="AH397" i="10"/>
  <c r="AE397" i="10"/>
  <c r="AF397" i="10" s="1"/>
  <c r="AH165" i="10"/>
  <c r="AE165" i="10"/>
  <c r="AF165" i="10" s="1"/>
  <c r="AE823" i="10"/>
  <c r="AF823" i="10" s="1"/>
  <c r="AH823" i="10"/>
  <c r="AH499" i="9"/>
  <c r="AE499" i="9"/>
  <c r="AF499" i="9" s="1"/>
  <c r="AH486" i="9"/>
  <c r="AE486" i="9"/>
  <c r="AF486" i="9" s="1"/>
  <c r="AE146" i="9"/>
  <c r="AF146" i="9" s="1"/>
  <c r="AH146" i="9"/>
  <c r="AE773" i="9"/>
  <c r="AF773" i="9"/>
  <c r="AH773" i="9"/>
  <c r="AE800" i="9"/>
  <c r="AF800" i="9" s="1"/>
  <c r="AH800" i="9"/>
  <c r="AH817" i="9"/>
  <c r="AE817" i="9"/>
  <c r="AF817" i="9" s="1"/>
  <c r="AE474" i="9"/>
  <c r="AF474" i="9" s="1"/>
  <c r="AH474" i="9"/>
  <c r="AH259" i="10"/>
  <c r="AE259" i="10"/>
  <c r="AF259" i="10" s="1"/>
  <c r="AI492" i="9"/>
  <c r="AJ492" i="9" s="1"/>
  <c r="AH779" i="9"/>
  <c r="AE779" i="9"/>
  <c r="AF779" i="9" s="1"/>
  <c r="AE788" i="10"/>
  <c r="AF788" i="10"/>
  <c r="AH788" i="10"/>
  <c r="AH755" i="9"/>
  <c r="AJ755" i="9" s="1"/>
  <c r="AF755" i="9"/>
  <c r="AH109" i="10"/>
  <c r="AE109" i="10"/>
  <c r="AF109" i="10" s="1"/>
  <c r="AE826" i="10"/>
  <c r="AF826" i="10" s="1"/>
  <c r="AH826" i="10"/>
  <c r="AJ826" i="10" s="1"/>
  <c r="AI460" i="10"/>
  <c r="AJ460" i="10" s="1"/>
  <c r="AH379" i="10"/>
  <c r="AE379" i="10"/>
  <c r="AF379" i="10" s="1"/>
  <c r="AE205" i="10"/>
  <c r="AF205" i="10" s="1"/>
  <c r="AH205" i="10"/>
  <c r="AH810" i="9"/>
  <c r="AE810" i="9"/>
  <c r="AF810" i="9" s="1"/>
  <c r="AH809" i="9"/>
  <c r="AE809" i="9"/>
  <c r="AF809" i="9" s="1"/>
  <c r="AE487" i="9"/>
  <c r="AH487" i="9"/>
  <c r="AF487" i="9"/>
  <c r="AI300" i="10"/>
  <c r="AJ300" i="10" s="1"/>
  <c r="AE350" i="10"/>
  <c r="AF350" i="10" s="1"/>
  <c r="AH350" i="10"/>
  <c r="AI554" i="9"/>
  <c r="AJ554" i="9"/>
  <c r="AI359" i="9"/>
  <c r="AJ359" i="9"/>
  <c r="AF561" i="9"/>
  <c r="AH561" i="9"/>
  <c r="AJ561" i="9" s="1"/>
  <c r="AH342" i="9"/>
  <c r="AE342" i="9"/>
  <c r="AF342" i="9" s="1"/>
  <c r="AE387" i="10"/>
  <c r="AF387" i="10" s="1"/>
  <c r="AH387" i="10"/>
  <c r="AI488" i="9"/>
  <c r="AJ488" i="9"/>
  <c r="AE352" i="10"/>
  <c r="AF352" i="10" s="1"/>
  <c r="AH352" i="10"/>
  <c r="AI294" i="9"/>
  <c r="AJ294" i="9"/>
  <c r="AH205" i="9"/>
  <c r="AE205" i="9"/>
  <c r="AF205" i="9" s="1"/>
  <c r="AE656" i="10"/>
  <c r="AF656" i="10" s="1"/>
  <c r="AH656" i="10"/>
  <c r="AJ395" i="9"/>
  <c r="AI395" i="9"/>
  <c r="AI496" i="10" l="1"/>
  <c r="AJ496" i="10"/>
  <c r="AI375" i="10"/>
  <c r="AJ375" i="10" s="1"/>
  <c r="AI776" i="10"/>
  <c r="AJ776" i="10" s="1"/>
  <c r="AI325" i="10"/>
  <c r="AJ325" i="10" s="1"/>
  <c r="AI169" i="10"/>
  <c r="AJ169" i="10" s="1"/>
  <c r="AI780" i="10"/>
  <c r="AJ780" i="10" s="1"/>
  <c r="AI709" i="10"/>
  <c r="AJ709" i="10" s="1"/>
  <c r="AI520" i="10"/>
  <c r="AJ520" i="10" s="1"/>
  <c r="AI389" i="10"/>
  <c r="AJ389" i="10" s="1"/>
  <c r="AI641" i="10"/>
  <c r="AJ641" i="10" s="1"/>
  <c r="AI388" i="10"/>
  <c r="AJ388" i="10" s="1"/>
  <c r="AI372" i="10"/>
  <c r="AJ372" i="10"/>
  <c r="AI791" i="10"/>
  <c r="AJ791" i="10" s="1"/>
  <c r="AI382" i="9"/>
  <c r="AJ382" i="9" s="1"/>
  <c r="AI793" i="10"/>
  <c r="AJ793" i="10"/>
  <c r="AI206" i="9"/>
  <c r="AJ206" i="9" s="1"/>
  <c r="AI231" i="9"/>
  <c r="AJ231" i="9"/>
  <c r="AA701" i="10"/>
  <c r="Y701" i="10"/>
  <c r="Z701" i="10" s="1"/>
  <c r="AI584" i="9"/>
  <c r="AJ584" i="9"/>
  <c r="AI650" i="10"/>
  <c r="AJ650" i="10" s="1"/>
  <c r="AI788" i="9"/>
  <c r="AJ788" i="9" s="1"/>
  <c r="AI485" i="10"/>
  <c r="AJ485" i="10"/>
  <c r="AI177" i="9"/>
  <c r="AJ177" i="9"/>
  <c r="AD708" i="10"/>
  <c r="AB708" i="10"/>
  <c r="AC708" i="10" s="1"/>
  <c r="AI373" i="10"/>
  <c r="AJ373" i="10" s="1"/>
  <c r="AI803" i="10"/>
  <c r="AJ803" i="10" s="1"/>
  <c r="AI228" i="10"/>
  <c r="AJ228" i="10" s="1"/>
  <c r="AI260" i="9"/>
  <c r="AJ260" i="9"/>
  <c r="AI521" i="9"/>
  <c r="AJ521" i="9"/>
  <c r="AI101" i="9"/>
  <c r="AJ101" i="9" s="1"/>
  <c r="AI648" i="10"/>
  <c r="AJ648" i="10" s="1"/>
  <c r="AI468" i="10"/>
  <c r="AJ468" i="10" s="1"/>
  <c r="AI360" i="9"/>
  <c r="AJ360" i="9" s="1"/>
  <c r="AI192" i="9"/>
  <c r="AJ192" i="9"/>
  <c r="AI504" i="9"/>
  <c r="AJ504" i="9"/>
  <c r="AI369" i="9"/>
  <c r="AJ369" i="9"/>
  <c r="AI526" i="9"/>
  <c r="AJ526" i="9"/>
  <c r="AI393" i="9"/>
  <c r="AJ393" i="9"/>
  <c r="AI298" i="10"/>
  <c r="AJ298" i="10" s="1"/>
  <c r="AI235" i="10"/>
  <c r="AJ235" i="10" s="1"/>
  <c r="AI780" i="9"/>
  <c r="AJ780" i="9"/>
  <c r="V99" i="10"/>
  <c r="W99" i="10" s="1"/>
  <c r="X99" i="10"/>
  <c r="AI588" i="9"/>
  <c r="AJ588" i="9"/>
  <c r="AJ453" i="9"/>
  <c r="AI453" i="9"/>
  <c r="AI436" i="10"/>
  <c r="AJ436" i="10" s="1"/>
  <c r="AI147" i="10"/>
  <c r="AJ147" i="10" s="1"/>
  <c r="AI704" i="9"/>
  <c r="AJ704" i="9" s="1"/>
  <c r="AI174" i="10"/>
  <c r="AJ174" i="10" s="1"/>
  <c r="AI342" i="9"/>
  <c r="AJ342" i="9"/>
  <c r="AI655" i="9"/>
  <c r="AJ655" i="9"/>
  <c r="AI497" i="10"/>
  <c r="AJ497" i="10" s="1"/>
  <c r="AI104" i="10"/>
  <c r="AJ104" i="10" s="1"/>
  <c r="AI463" i="9"/>
  <c r="AJ463" i="9" s="1"/>
  <c r="AI352" i="10"/>
  <c r="AJ352" i="10" s="1"/>
  <c r="AI165" i="10"/>
  <c r="AJ165" i="10" s="1"/>
  <c r="AI703" i="9"/>
  <c r="AJ703" i="9" s="1"/>
  <c r="AI349" i="10"/>
  <c r="AJ349" i="10" s="1"/>
  <c r="AI191" i="9"/>
  <c r="AJ191" i="9" s="1"/>
  <c r="AI656" i="10"/>
  <c r="AJ656" i="10" s="1"/>
  <c r="AE100" i="9"/>
  <c r="AF100" i="9" s="1"/>
  <c r="AH100" i="9"/>
  <c r="AI383" i="9"/>
  <c r="AJ383" i="9" s="1"/>
  <c r="AI478" i="9"/>
  <c r="AJ478" i="9" s="1"/>
  <c r="AI820" i="9"/>
  <c r="AJ820" i="9" s="1"/>
  <c r="AI376" i="10"/>
  <c r="AJ376" i="10" s="1"/>
  <c r="AI191" i="10"/>
  <c r="AJ191" i="10" s="1"/>
  <c r="AI776" i="9"/>
  <c r="AJ776" i="9" s="1"/>
  <c r="AI397" i="10"/>
  <c r="AJ397" i="10" s="1"/>
  <c r="AI144" i="9"/>
  <c r="AJ144" i="9" s="1"/>
  <c r="AI461" i="9"/>
  <c r="AJ461" i="9" s="1"/>
  <c r="AI486" i="9"/>
  <c r="AJ486" i="9"/>
  <c r="AI493" i="9"/>
  <c r="AJ493" i="9" s="1"/>
  <c r="AI197" i="10"/>
  <c r="AJ197" i="10" s="1"/>
  <c r="AI510" i="10"/>
  <c r="AJ510" i="10" s="1"/>
  <c r="AI705" i="9"/>
  <c r="AJ705" i="9" s="1"/>
  <c r="AI397" i="9"/>
  <c r="AJ397" i="9"/>
  <c r="AI128" i="10"/>
  <c r="AJ128" i="10" s="1"/>
  <c r="AI130" i="9"/>
  <c r="AJ130" i="9"/>
  <c r="AI813" i="9"/>
  <c r="AJ813" i="9" s="1"/>
  <c r="AI823" i="10"/>
  <c r="AJ823" i="10" s="1"/>
  <c r="AI387" i="10"/>
  <c r="AJ387" i="10" s="1"/>
  <c r="AI350" i="10"/>
  <c r="AJ350" i="10" s="1"/>
  <c r="AI810" i="9"/>
  <c r="AJ810" i="9" s="1"/>
  <c r="AI779" i="9"/>
  <c r="AJ779" i="9"/>
  <c r="AI144" i="10"/>
  <c r="AJ144" i="10" s="1"/>
  <c r="AI158" i="9"/>
  <c r="AJ158" i="9" s="1"/>
  <c r="AI704" i="10"/>
  <c r="AJ704" i="10" s="1"/>
  <c r="AI205" i="9"/>
  <c r="AJ205" i="9"/>
  <c r="AI205" i="10"/>
  <c r="AJ205" i="10" s="1"/>
  <c r="AI800" i="9"/>
  <c r="AJ800" i="9" s="1"/>
  <c r="AI350" i="9"/>
  <c r="AJ350" i="9" s="1"/>
  <c r="AI656" i="9"/>
  <c r="AJ656" i="9"/>
  <c r="AI305" i="10"/>
  <c r="AJ305" i="10" s="1"/>
  <c r="AI587" i="10"/>
  <c r="AJ587" i="10" s="1"/>
  <c r="AI491" i="9"/>
  <c r="AJ491" i="9" s="1"/>
  <c r="AI820" i="10"/>
  <c r="AJ820" i="10" s="1"/>
  <c r="AI771" i="10"/>
  <c r="AJ771" i="10" s="1"/>
  <c r="AI817" i="9"/>
  <c r="AJ817" i="9" s="1"/>
  <c r="AI718" i="10"/>
  <c r="AJ718" i="10" s="1"/>
  <c r="AI108" i="10"/>
  <c r="AJ108" i="10" s="1"/>
  <c r="AI688" i="9"/>
  <c r="AJ688" i="9"/>
  <c r="AI499" i="9"/>
  <c r="AJ499" i="9" s="1"/>
  <c r="AI105" i="10"/>
  <c r="AJ105" i="10" s="1"/>
  <c r="AI155" i="10"/>
  <c r="AJ155" i="10" s="1"/>
  <c r="AI713" i="10"/>
  <c r="AJ713" i="10" s="1"/>
  <c r="AI232" i="9"/>
  <c r="AJ232" i="9"/>
  <c r="AI502" i="9"/>
  <c r="AJ502" i="9" s="1"/>
  <c r="AI351" i="10"/>
  <c r="AJ351" i="10" s="1"/>
  <c r="AI487" i="10"/>
  <c r="AJ487" i="10" s="1"/>
  <c r="AI109" i="10"/>
  <c r="AJ109" i="10" s="1"/>
  <c r="AI379" i="10"/>
  <c r="AJ379" i="10" s="1"/>
  <c r="AI259" i="10"/>
  <c r="AJ259" i="10" s="1"/>
  <c r="AI812" i="9"/>
  <c r="AJ812" i="9" s="1"/>
  <c r="AI682" i="9"/>
  <c r="AJ682" i="9" s="1"/>
  <c r="AJ496" i="9"/>
  <c r="AI496" i="9"/>
  <c r="AI303" i="10"/>
  <c r="AJ303" i="10" s="1"/>
  <c r="AI824" i="9"/>
  <c r="AJ824" i="9" s="1"/>
  <c r="AI683" i="9"/>
  <c r="AJ683" i="9" s="1"/>
  <c r="AI464" i="10"/>
  <c r="AJ464" i="10" s="1"/>
  <c r="AI378" i="10"/>
  <c r="AJ378" i="10" s="1"/>
  <c r="AI436" i="9"/>
  <c r="AJ436" i="9" s="1"/>
  <c r="AI299" i="10"/>
  <c r="AJ299" i="10" s="1"/>
  <c r="AI386" i="9"/>
  <c r="AJ386" i="9" s="1"/>
  <c r="AI702" i="9"/>
  <c r="AJ702" i="9"/>
  <c r="AI288" i="9"/>
  <c r="AJ288" i="9" s="1"/>
  <c r="AI318" i="9"/>
  <c r="AJ318" i="9"/>
  <c r="AJ469" i="9"/>
  <c r="AI469" i="9"/>
  <c r="AI777" i="10"/>
  <c r="AJ777" i="10" s="1"/>
  <c r="AI769" i="10"/>
  <c r="AJ769" i="10" s="1"/>
  <c r="V105" i="9"/>
  <c r="W105" i="9" s="1"/>
  <c r="X105" i="9"/>
  <c r="AI773" i="9"/>
  <c r="AJ773" i="9"/>
  <c r="AI312" i="10"/>
  <c r="AJ312" i="10" s="1"/>
  <c r="AI487" i="9"/>
  <c r="AJ487" i="9" s="1"/>
  <c r="AI220" i="10"/>
  <c r="AJ220" i="10" s="1"/>
  <c r="AI474" i="9"/>
  <c r="AJ474" i="9" s="1"/>
  <c r="AI146" i="9"/>
  <c r="AJ146" i="9" s="1"/>
  <c r="AI809" i="9"/>
  <c r="AJ809" i="9"/>
  <c r="AI788" i="10"/>
  <c r="AJ788" i="10" s="1"/>
  <c r="AI110" i="10"/>
  <c r="AJ110" i="10" s="1"/>
  <c r="AI129" i="10"/>
  <c r="AJ129" i="10" s="1"/>
  <c r="AI224" i="9"/>
  <c r="AJ224" i="9"/>
  <c r="AI516" i="9"/>
  <c r="AJ516" i="9" s="1"/>
  <c r="AI489" i="9"/>
  <c r="AJ489" i="9" s="1"/>
  <c r="AI157" i="10"/>
  <c r="AJ157" i="10" s="1"/>
  <c r="AE708" i="10" l="1"/>
  <c r="AF708" i="10" s="1"/>
  <c r="AH708" i="10"/>
  <c r="AB701" i="10"/>
  <c r="AC701" i="10" s="1"/>
  <c r="AD701" i="10"/>
  <c r="AA99" i="10"/>
  <c r="Y99" i="10"/>
  <c r="Z99" i="10" s="1"/>
  <c r="AI100" i="9"/>
  <c r="AJ100" i="9" s="1"/>
  <c r="Y105" i="9"/>
  <c r="Z105" i="9" s="1"/>
  <c r="AA105" i="9"/>
  <c r="AB99" i="10" l="1"/>
  <c r="AC99" i="10" s="1"/>
  <c r="AD99" i="10"/>
  <c r="AE701" i="10"/>
  <c r="AF701" i="10" s="1"/>
  <c r="AH701" i="10"/>
  <c r="AI701" i="10" s="1"/>
  <c r="AJ701" i="10" s="1"/>
  <c r="AI708" i="10"/>
  <c r="AJ708" i="10" s="1"/>
  <c r="AB105" i="9"/>
  <c r="AC105" i="9"/>
  <c r="AD105" i="9"/>
  <c r="AH99" i="10" l="1"/>
  <c r="AE99" i="10"/>
  <c r="AF99" i="10" s="1"/>
  <c r="AH105" i="9"/>
  <c r="AE105" i="9"/>
  <c r="AF105" i="9"/>
  <c r="AI99" i="10" l="1"/>
  <c r="AJ99" i="10" s="1"/>
  <c r="AI105" i="9"/>
  <c r="AJ105" i="9" s="1"/>
  <c r="Z88" i="10"/>
  <c r="Z52" i="10"/>
  <c r="Z53" i="9"/>
  <c r="Z89" i="9"/>
</calcChain>
</file>

<file path=xl/comments1.xml><?xml version="1.0" encoding="utf-8"?>
<comments xmlns="http://schemas.openxmlformats.org/spreadsheetml/2006/main">
  <authors>
    <author>Verona Gowar</author>
  </authors>
  <commentList>
    <comment ref="AL129" authorId="0">
      <text>
        <r>
          <rPr>
            <b/>
            <sz val="9"/>
            <color indexed="81"/>
            <rFont val="Tahoma"/>
            <family val="2"/>
          </rPr>
          <t>Verona Gowar: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Verona Gowar</author>
  </authors>
  <commentList>
    <comment ref="AL128" authorId="0">
      <text>
        <r>
          <rPr>
            <b/>
            <sz val="9"/>
            <color indexed="81"/>
            <rFont val="Tahoma"/>
            <family val="2"/>
          </rPr>
          <t>Verona Gowar: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<sst xmlns="http://schemas.openxmlformats.org/spreadsheetml/2006/main" count="6469" uniqueCount="1013">
  <si>
    <t>THE NEW CONSUMPTION TARIFFS ARE APPLICABLE TO THE METER READINGS OF 1 JULY.</t>
  </si>
  <si>
    <t>Blue Crane Route Municipality (EC102)</t>
  </si>
  <si>
    <t>Increase</t>
  </si>
  <si>
    <t>Other</t>
  </si>
  <si>
    <t>Electricity</t>
  </si>
  <si>
    <t>DB4</t>
  </si>
  <si>
    <t>2007/2008</t>
  </si>
  <si>
    <t>2008/2009</t>
  </si>
  <si>
    <t>2009/2010</t>
  </si>
  <si>
    <t>2010/2011</t>
  </si>
  <si>
    <t>2011/2012</t>
  </si>
  <si>
    <t>VOTE NO.</t>
  </si>
  <si>
    <t>Description</t>
  </si>
  <si>
    <t>Tariffs</t>
  </si>
  <si>
    <t>Amount (VAT Excl.)</t>
  </si>
  <si>
    <t>VAT</t>
  </si>
  <si>
    <t>Amount (VAT Incl.)</t>
  </si>
  <si>
    <t>NERSA APPROVAL ON 20  JULY 2010 EXCL VAT</t>
  </si>
  <si>
    <t xml:space="preserve">RATES </t>
  </si>
  <si>
    <t>On the valuation of land and improvements</t>
  </si>
  <si>
    <t>(Zero Rated)</t>
  </si>
  <si>
    <t>Farmers:</t>
  </si>
  <si>
    <t>Farmers do not receive any rebates, but must be taxed 25% of less than Residential Property</t>
  </si>
  <si>
    <t>-</t>
  </si>
  <si>
    <t>Business:</t>
  </si>
  <si>
    <t>Residential:</t>
  </si>
  <si>
    <t>The first R15 000 of the market value of residential property is exempted of rates.</t>
  </si>
  <si>
    <t>Government:</t>
  </si>
  <si>
    <t>State Infrastructure:</t>
  </si>
  <si>
    <t>The first 30% of the market vaule of State Infrastructure is exempted of rates.</t>
  </si>
  <si>
    <t>Revaluation of Property/Building</t>
  </si>
  <si>
    <t>Rates are due on 1 July of every year, with a period of grace to 30 September, thereafter interest at the official rate will be charges unless rates are paid monthly.</t>
  </si>
  <si>
    <t>Arrangements can be made with the Chief Financial Officer to pay rates yearly.</t>
  </si>
  <si>
    <t>ELECTRICITY SUPPLY</t>
  </si>
  <si>
    <t xml:space="preserve">TARIFF 1 - DOMESTIC CONSUMERS </t>
  </si>
  <si>
    <t>-  Fixed Charge, per month</t>
  </si>
  <si>
    <t>-  Consumption,  0 - 50 Kwh</t>
  </si>
  <si>
    <t>-  Consumption -51 - 350 kwh</t>
  </si>
  <si>
    <t>-  Consumption- 351 - 600 kwh</t>
  </si>
  <si>
    <t>-  Consumption&gt; 600 kwh</t>
  </si>
  <si>
    <t>-  Fixed Charge, per month - Indigents</t>
  </si>
  <si>
    <t>-  Consumption-Indigents - 0 - 50 kwh</t>
  </si>
  <si>
    <t>-  Consumption -Indigents -51 - 350 kwh</t>
  </si>
  <si>
    <t>-  Consumption -Indigents - 351 - 600 kwh</t>
  </si>
  <si>
    <t>-  Consumption -Indigents - &gt; 600 kwh</t>
  </si>
  <si>
    <t>TARIFF 2 - COMMERCIAL CONSUMERS - TOWN</t>
  </si>
  <si>
    <t>-  Consumption, per KWH for first 1000KWH</t>
  </si>
  <si>
    <t>TARIFF 3 - INDUSTRIAL CONSUMERS - TOWN</t>
  </si>
  <si>
    <t>-  Consumption, per KWH</t>
  </si>
  <si>
    <t>-  Demand Charge, per KVA</t>
  </si>
  <si>
    <t>TARIFF 5 - AGRICULTURAL CONSUMERS - RURAL (AGRI 1 &amp; 3)</t>
  </si>
  <si>
    <t>-  Fixed Charge, per month up to 50KVA</t>
  </si>
  <si>
    <t>-  Consumption, per KWH for first 1000KWH (AGRI 4)</t>
  </si>
  <si>
    <t>-  Consumption, per KWH for excess over 1000KWH (AGRI 5)</t>
  </si>
  <si>
    <t>-  Fixed Charge, per month &gt; 50 KVA</t>
  </si>
  <si>
    <t>TARIFF 6 - AGRICULTURAL CONSUMERS - KVA (AGRI 2)</t>
  </si>
  <si>
    <t xml:space="preserve">-  Consumption, per KWH </t>
  </si>
  <si>
    <t>TARIFF 7 - DOMESTIC CONSUMERS : PRE-PAYMENT METERS</t>
  </si>
  <si>
    <t>- Minimum Card Token value</t>
  </si>
  <si>
    <t>TARIFF 8 - SMALL BUSINESS CONSUMERS : PRE-PAYMENT METERS</t>
  </si>
  <si>
    <t>-  Basic Charge (accrued on monthly services account)</t>
  </si>
  <si>
    <t>-  Minimum value of card/token</t>
  </si>
  <si>
    <t>PUBLIC TELEPHONES</t>
  </si>
  <si>
    <t>-  Per month</t>
  </si>
  <si>
    <t>STREET LIGHTS</t>
  </si>
  <si>
    <t>-  Per light per month, or</t>
  </si>
  <si>
    <t>-  Per KWH, or</t>
  </si>
  <si>
    <t>-  Per KWH, per month, or</t>
  </si>
  <si>
    <t>-  Golden Valley Hotel, per month</t>
  </si>
  <si>
    <t>SPECIAL READINGS (Section 52(3))</t>
  </si>
  <si>
    <t>-  Town</t>
  </si>
  <si>
    <t xml:space="preserve">-  Rural </t>
  </si>
  <si>
    <t>R91.58 plus travel</t>
  </si>
  <si>
    <t>R114.80 plus travel plus VAT</t>
  </si>
  <si>
    <t>DISCONNECTIONS AND TEMPORARY DISCONNECTIONS (Section 28)</t>
  </si>
  <si>
    <t xml:space="preserve">-  Town </t>
  </si>
  <si>
    <t>-  Rural</t>
  </si>
  <si>
    <t>R114.85 plus travel plus VAT</t>
  </si>
  <si>
    <t>-  Indigent</t>
  </si>
  <si>
    <t>RECONNECTIONS (Section 19)</t>
  </si>
  <si>
    <t xml:space="preserve">Existing consumers will only be affected when their electricity is disconnected on account of non-payment, or when the supply point changes ownership </t>
  </si>
  <si>
    <t>M/L</t>
  </si>
  <si>
    <t>DEPOSITS (Section 17) (No VAT)</t>
  </si>
  <si>
    <t>Deposits for each new account opened in respect of the supply of electricity:</t>
  </si>
  <si>
    <t>-  Tariff 1</t>
  </si>
  <si>
    <t xml:space="preserve">       - Step 1 : Income group R0 -  R1500</t>
  </si>
  <si>
    <t xml:space="preserve">      -  Step 2: Income group R1501 - R2500</t>
  </si>
  <si>
    <t xml:space="preserve">      -  Step 3: Income group R2501 - R3500</t>
  </si>
  <si>
    <t xml:space="preserve">     -  Step 4: Income group R3 501 - R4 500</t>
  </si>
  <si>
    <t>-  Tariff 2</t>
  </si>
  <si>
    <t>-  Tariff 3</t>
  </si>
  <si>
    <t>-  Tariff 4</t>
  </si>
  <si>
    <t>-  Tariff 5</t>
  </si>
  <si>
    <t>-  Tariff 6 &amp; 7</t>
  </si>
  <si>
    <t>TESTING OF METER EQUIPMENT (Section 58(3) of Regulations</t>
  </si>
  <si>
    <t>-  Single phase</t>
  </si>
  <si>
    <t>-  Three phase</t>
  </si>
  <si>
    <t>-  Maximum Demand</t>
  </si>
  <si>
    <t>In rural area traveling costs will be added</t>
  </si>
  <si>
    <t>-  Single phase  to maximum of 40 meters</t>
  </si>
  <si>
    <t>-  Single phase over 40 meters</t>
  </si>
  <si>
    <t>Actual costs plus  5%</t>
  </si>
  <si>
    <t>-  Three phase connection</t>
  </si>
  <si>
    <t>Actual costs plus 5%</t>
  </si>
  <si>
    <t>-  Installation of transformer</t>
  </si>
  <si>
    <t>-  Duplex Houses</t>
  </si>
  <si>
    <t>Actual costs with a minimum of R3 000 plus R500 per unit)</t>
  </si>
  <si>
    <t>CHANGE CREDIT METERS TO PRE-PAYMENT METERS/OTHER</t>
  </si>
  <si>
    <t>-  Old meter inside</t>
  </si>
  <si>
    <t>-  Old meter outside</t>
  </si>
  <si>
    <t>-  Change position of meter</t>
  </si>
  <si>
    <t>-  Change meter position from inside to outside</t>
  </si>
  <si>
    <t>-  RDP Houses Prepaid Boxes</t>
  </si>
  <si>
    <t>MOVING OF POWER LINES</t>
  </si>
  <si>
    <t>TAMPERING PENALTY (All metering equipment)</t>
  </si>
  <si>
    <t>-  First time</t>
  </si>
  <si>
    <t>-  Second time</t>
  </si>
  <si>
    <t>-  Third time</t>
  </si>
  <si>
    <t>HIGH TENSION LINE BUILDING</t>
  </si>
  <si>
    <t>Actual cost plus 5%</t>
  </si>
  <si>
    <t>LABOUR</t>
  </si>
  <si>
    <t>-   Private work</t>
  </si>
  <si>
    <t xml:space="preserve">    -  Electrician, per hour</t>
  </si>
  <si>
    <t xml:space="preserve">    -  Labourer</t>
  </si>
  <si>
    <t>-   Internal work</t>
  </si>
  <si>
    <t>-   Consultation fee</t>
  </si>
  <si>
    <t>PEEP HOLE - RURAL</t>
  </si>
  <si>
    <t>WATER SUPPLY</t>
  </si>
  <si>
    <t>TARIFF 1 - DOMESTIC CONSUMERS</t>
  </si>
  <si>
    <t>-  Basic Charge, per month</t>
  </si>
  <si>
    <t xml:space="preserve">    -  per consumer</t>
  </si>
  <si>
    <t xml:space="preserve">    -  per separate flat</t>
  </si>
  <si>
    <t>Indigent Households 6Kl free per month</t>
  </si>
  <si>
    <t>-  Consumption, per Kl</t>
  </si>
  <si>
    <t xml:space="preserve">    -  from 1 - 15 Kl per month</t>
  </si>
  <si>
    <t xml:space="preserve">    -  in excess of  16 - 50 Kl per month</t>
  </si>
  <si>
    <t xml:space="preserve">    -  in excess of 51- 9999 Kl per month</t>
  </si>
  <si>
    <t xml:space="preserve">TARIFF 2 - COMMERCIAL CONSUMERS </t>
  </si>
  <si>
    <t xml:space="preserve">    -  from 1 -20 Kl per month</t>
  </si>
  <si>
    <t xml:space="preserve">    -  in excess of  21 - 50 Kl per month</t>
  </si>
  <si>
    <t>TARIFF 3 - LODGINGS, HOTEL AND HOSPITAL</t>
  </si>
  <si>
    <t>-  Basic Charge, per month, per connection</t>
  </si>
  <si>
    <t>TARIFF 4 - INDUSTRIAL CONSUMERS</t>
  </si>
  <si>
    <t>TARIFF 5 - BULK TAPS</t>
  </si>
  <si>
    <t>-  Supply of point (Labour)</t>
  </si>
  <si>
    <t>TARIFF 6 - SCHOOLS</t>
  </si>
  <si>
    <t>-  Basic Charge per point, per month</t>
  </si>
  <si>
    <t>-  Consumption for first 100 Kl per month</t>
  </si>
  <si>
    <t>-  Consumption in excess of 100 Kl per month</t>
  </si>
  <si>
    <t>TARIFF 7 - OLD AGE HOMES AND INSTITUTIONS FOR THE HANDICAPPED</t>
  </si>
  <si>
    <t xml:space="preserve">    -  for first 150 Kl per month</t>
  </si>
  <si>
    <t xml:space="preserve">    -  in excess of  150 Kl per month</t>
  </si>
  <si>
    <t>TARIFF 8 - UNMETERED CONSUMPTION</t>
  </si>
  <si>
    <t>-  Domestic Consumers</t>
  </si>
  <si>
    <t xml:space="preserve">    -  Basic Charge, per month </t>
  </si>
  <si>
    <t>-  Commercial Consumers</t>
  </si>
  <si>
    <t>TARIFF 9 - UNMETERED CONSUMPTION : INFORMAL SETTLEMENTS</t>
  </si>
  <si>
    <t>TARIFF 10 - UNTREATED (RAW) WATER</t>
  </si>
  <si>
    <t>Only available to consumers with a treated supply</t>
  </si>
  <si>
    <t>-  Per Kl per month</t>
  </si>
  <si>
    <t>CONNECTION FEES</t>
  </si>
  <si>
    <t>-   15/20mm connection</t>
  </si>
  <si>
    <t>Actual cost plus 5% plus VAT</t>
  </si>
  <si>
    <t>-   25mm connection</t>
  </si>
  <si>
    <t>-   38mm connection</t>
  </si>
  <si>
    <t>-   50mm connection</t>
  </si>
  <si>
    <t>DISCONNECTION AND RECONNECTION FEES</t>
  </si>
  <si>
    <t>- Indigent</t>
  </si>
  <si>
    <t xml:space="preserve">Existing consumers will only be affected when their water is disconnected on account of non-payment, or when the supply point changes ownership </t>
  </si>
  <si>
    <t>Deposits for each new account opened in respect of the supply of water:</t>
  </si>
  <si>
    <t xml:space="preserve">       -  Step 2: Income group R1501 - R2500</t>
  </si>
  <si>
    <t xml:space="preserve">       -  Step 3: Income group R2501 - R3500</t>
  </si>
  <si>
    <t xml:space="preserve">       -  Step 4: Income group R3 501 - R4 500</t>
  </si>
  <si>
    <t>SANITATION, VACUUM TANK AND SEWERAGE SERVICES</t>
  </si>
  <si>
    <t>TARIFF 1 - SANITATION : DOMESTIC CONSUMERS</t>
  </si>
  <si>
    <t>-  Monthly Charge per bucket</t>
  </si>
  <si>
    <t>-  Permanently</t>
  </si>
  <si>
    <t>TARIFF 2 - SEWERAGE : DOMESTIC CONSUMERS</t>
  </si>
  <si>
    <t>-  Basic Charge per month</t>
  </si>
  <si>
    <t>-  Basic Charge per month (vacant erf)</t>
  </si>
  <si>
    <t xml:space="preserve">   -  Minimum for first two pans, per month</t>
  </si>
  <si>
    <t xml:space="preserve">   -  For each pan more than two, per month</t>
  </si>
  <si>
    <t xml:space="preserve"> '  -  Sub-economic Schemes, per pan, per month</t>
  </si>
  <si>
    <t>TARIFF 3 - SEWERAGE : COMMERCIAL CONSUMERS, OFFICES AND GOVERNMENT BUILDINGS AND ALL CONSUMERS OTHER THAN DOMESTIC CONSUMERS</t>
  </si>
  <si>
    <t>TARIFF 4 - SEWERAGE : SCHOOLS, HOSTELS, HOTELS, PRISON, POLICE STATIONS AND BOARDING HOUSES</t>
  </si>
  <si>
    <t xml:space="preserve">   -  Minimum for first four pans, per month</t>
  </si>
  <si>
    <t xml:space="preserve">   -  For each pan more than four, per month</t>
  </si>
  <si>
    <t>TARIFF 5 - HOSPITAL</t>
  </si>
  <si>
    <t xml:space="preserve">   -  For each pan per month</t>
  </si>
  <si>
    <t>TARIFF 6 - VACUUM TANK SERVICES</t>
  </si>
  <si>
    <t>-  Basic Charge per call-out</t>
  </si>
  <si>
    <t>-  Suction fees per load</t>
  </si>
  <si>
    <t>-  Traveling, per km(at Dept. Transport Tariff) outside of towns</t>
  </si>
  <si>
    <t>TARIFF 7 - INDUSTRIAL WASTE</t>
  </si>
  <si>
    <t>-  Traveling, per km outside of towns</t>
  </si>
  <si>
    <t>SEWERAGE BLOCKAGES</t>
  </si>
  <si>
    <t xml:space="preserve">Office hours, per blockage: actual cost plus 15%, with a minimum of </t>
  </si>
  <si>
    <t>After hours, per blockage: actual cost plus 20%, with a minimum of</t>
  </si>
  <si>
    <t>NEW CONNECTIONS</t>
  </si>
  <si>
    <t>CLEANING TONGS</t>
  </si>
  <si>
    <t>INFORMAL SETTLEMENTS</t>
  </si>
  <si>
    <t>-  Sanitation</t>
  </si>
  <si>
    <t>REFUSE REMOVAL SERVICES</t>
  </si>
  <si>
    <t>Basic Charge per month, per point:</t>
  </si>
  <si>
    <t xml:space="preserve">     -  Residential</t>
  </si>
  <si>
    <t xml:space="preserve">     -  Commercial</t>
  </si>
  <si>
    <t xml:space="preserve">     -  Industrial</t>
  </si>
  <si>
    <t xml:space="preserve">     -  Building Rumble refuse, per load or part load</t>
  </si>
  <si>
    <t xml:space="preserve">     -  Garden refuse, per load or part load on a special call-out</t>
  </si>
  <si>
    <t xml:space="preserve">     -  Dumping of buffing dust</t>
  </si>
  <si>
    <t xml:space="preserve">     -  Clearing of erven (per hour)</t>
  </si>
  <si>
    <t>INFRASTRUCTURE DEPARTMENT</t>
  </si>
  <si>
    <t>CONCRETE SLABS (600mm x 450mm)</t>
  </si>
  <si>
    <t>-   Supplied only (each)</t>
  </si>
  <si>
    <t>-   Supplied &amp; laid per m²</t>
  </si>
  <si>
    <t>TOP SOIL, GRAVEL AND SAND</t>
  </si>
  <si>
    <t>-  Gravel, river sand and building sand, per m³ (ex depot)</t>
  </si>
  <si>
    <t>-   Top soil, per m³ (ex depot)</t>
  </si>
  <si>
    <t>-   Top soil and sand delivery, per load</t>
  </si>
  <si>
    <t>-   Driveways (per 3 meter width)</t>
  </si>
  <si>
    <t>- Royalty (m³)</t>
  </si>
  <si>
    <t>POLES</t>
  </si>
  <si>
    <t>-   (40mm - 50mm) per m</t>
  </si>
  <si>
    <t>-  (75mm - 100mm) per m</t>
  </si>
  <si>
    <t>-  (125mm - 150mm) per m</t>
  </si>
  <si>
    <t>EQUIPMENT RENTAL</t>
  </si>
  <si>
    <t>(Internal tariff is ⅔ of tariff)</t>
  </si>
  <si>
    <t xml:space="preserve">Cat D6 Bulldozer  (per hour)                       </t>
  </si>
  <si>
    <t xml:space="preserve">Komatsu Grader  (per hour)                             </t>
  </si>
  <si>
    <t xml:space="preserve">CAT 428 Loader / Volvo BL71  (per hour)                         </t>
  </si>
  <si>
    <t xml:space="preserve">Grid Roller   (per hour)                            </t>
  </si>
  <si>
    <t xml:space="preserve">Compressor  (per hour)                              </t>
  </si>
  <si>
    <t xml:space="preserve">Trailor (Lowbed) (per km)                         </t>
  </si>
  <si>
    <t xml:space="preserve">Bomag 76 + 65   (per hour)                          </t>
  </si>
  <si>
    <t xml:space="preserve">Tar Marchine   (per hour)                          </t>
  </si>
  <si>
    <t xml:space="preserve">Lorries greater than 3 ton and Trucks  (per km)    </t>
  </si>
  <si>
    <t xml:space="preserve">                                                             (per hour)</t>
  </si>
  <si>
    <t xml:space="preserve">Lorries 2 - 3 ton  (per km)                       </t>
  </si>
  <si>
    <t xml:space="preserve">L.D.V.    (per km)           </t>
  </si>
  <si>
    <t xml:space="preserve">Concrete Mixer   (per hour)                       </t>
  </si>
  <si>
    <t xml:space="preserve">Plate Compactor  (per hour)                        </t>
  </si>
  <si>
    <t xml:space="preserve">Welder   (per hour)                                 </t>
  </si>
  <si>
    <t xml:space="preserve">4 x 4 LDV's  (per km)                             </t>
  </si>
  <si>
    <t xml:space="preserve">Chain Saw and Mechanical Saw  (per hour)            </t>
  </si>
  <si>
    <t xml:space="preserve">Genset (Generator)   (per hour)                    </t>
  </si>
  <si>
    <t xml:space="preserve">Pokers + Vibrator  (per hour)                       </t>
  </si>
  <si>
    <t xml:space="preserve">Tractor (Ford 4610)   (per hour)                   </t>
  </si>
  <si>
    <t>Ford Cargo with Crane (Works)  (per hour)</t>
  </si>
  <si>
    <t xml:space="preserve">                                                    (per km)</t>
  </si>
  <si>
    <t>Isuzu with Crane (per hour)</t>
  </si>
  <si>
    <t xml:space="preserve">                           (per km)</t>
  </si>
  <si>
    <t xml:space="preserve">Slurry Machine   (per hour)                         </t>
  </si>
  <si>
    <t>Tractor plus Bush Cutter (per hour)</t>
  </si>
  <si>
    <t>Truck with platform Hoist  (per km)</t>
  </si>
  <si>
    <t xml:space="preserve">                                         (per hour)</t>
  </si>
  <si>
    <t xml:space="preserve">Tractor  (per hour)                      </t>
  </si>
  <si>
    <t xml:space="preserve">Tractor plus implements   (per hour)     </t>
  </si>
  <si>
    <t xml:space="preserve">Water Truck   (per hour)                          </t>
  </si>
  <si>
    <t xml:space="preserve">Water Pump  (per hour)                        </t>
  </si>
  <si>
    <t xml:space="preserve">Bomag 210 Vibrating Roller  (per hour)             </t>
  </si>
  <si>
    <t>TRAFFIC DEPARTMENT (No VAT)</t>
  </si>
  <si>
    <t>MISCELLANEOUS FEES</t>
  </si>
  <si>
    <t xml:space="preserve">        ( a )    Code C1, C, EC1 or EC</t>
  </si>
  <si>
    <t xml:space="preserve">        ( b )    Code  B or EB</t>
  </si>
  <si>
    <t xml:space="preserve">        ( c )    Code A1 or A</t>
  </si>
  <si>
    <t xml:space="preserve">         -  July      </t>
  </si>
  <si>
    <t xml:space="preserve">         -  August </t>
  </si>
  <si>
    <t xml:space="preserve">         -  September </t>
  </si>
  <si>
    <t xml:space="preserve">         -  October </t>
  </si>
  <si>
    <t xml:space="preserve">         -  November </t>
  </si>
  <si>
    <t xml:space="preserve">         -  December </t>
  </si>
  <si>
    <t xml:space="preserve">         -  January </t>
  </si>
  <si>
    <t xml:space="preserve">         -  February </t>
  </si>
  <si>
    <t xml:space="preserve">         -  March </t>
  </si>
  <si>
    <t xml:space="preserve">         -  April </t>
  </si>
  <si>
    <t xml:space="preserve">         -  May </t>
  </si>
  <si>
    <t xml:space="preserve">         -  June</t>
  </si>
  <si>
    <t xml:space="preserve">               -  A motor vehicle, other than a motor vehicle referred to 2.1, 2.3, 2.7, 2.8, 2.9, 2.10 and item 3 of underneath:</t>
  </si>
  <si>
    <t xml:space="preserve">                                                       0    -     250</t>
  </si>
  <si>
    <t xml:space="preserve">                                                   251    -     500</t>
  </si>
  <si>
    <t xml:space="preserve">                                                   501    -     750</t>
  </si>
  <si>
    <t xml:space="preserve">                                                   571    -   1000</t>
  </si>
  <si>
    <t xml:space="preserve">                                                 1001    -   1250</t>
  </si>
  <si>
    <t xml:space="preserve">                                                 1251    -   1500</t>
  </si>
  <si>
    <t xml:space="preserve">                                                 1501    -   1750</t>
  </si>
  <si>
    <t xml:space="preserve">                                                 1751    -   2000</t>
  </si>
  <si>
    <t xml:space="preserve">                                                 2001    -   2250</t>
  </si>
  <si>
    <t xml:space="preserve">                                                 2251    -   2500</t>
  </si>
  <si>
    <t xml:space="preserve">                                                 2501    -   2750    </t>
  </si>
  <si>
    <t xml:space="preserve">                                                 2751    -   3000</t>
  </si>
  <si>
    <t xml:space="preserve">                                                 3001    -   3250</t>
  </si>
  <si>
    <t xml:space="preserve">                                                 3251    -   3500</t>
  </si>
  <si>
    <t xml:space="preserve">                                                 3501    -   3750                    </t>
  </si>
  <si>
    <t xml:space="preserve">                                                 3751    -   4000</t>
  </si>
  <si>
    <t xml:space="preserve">                                                 4001    -   4250</t>
  </si>
  <si>
    <t xml:space="preserve">                                                 4251    -   4500</t>
  </si>
  <si>
    <t xml:space="preserve">                                                 4501    -   4750</t>
  </si>
  <si>
    <t xml:space="preserve">                                                 4751    -   5000</t>
  </si>
  <si>
    <t xml:space="preserve">                                                 5001    -   5250</t>
  </si>
  <si>
    <t xml:space="preserve">                                                 5251    -   5500</t>
  </si>
  <si>
    <t xml:space="preserve">                                                 5501    -   5750</t>
  </si>
  <si>
    <t xml:space="preserve">                                                 5751    -   6000</t>
  </si>
  <si>
    <t xml:space="preserve">                                                 6001    -   6250</t>
  </si>
  <si>
    <t xml:space="preserve">                                                 6251    -   6500</t>
  </si>
  <si>
    <t xml:space="preserve">                                                 6501    -   6750</t>
  </si>
  <si>
    <t xml:space="preserve">                                                 6751    -   7000</t>
  </si>
  <si>
    <t xml:space="preserve">                                                 7001    -   7250</t>
  </si>
  <si>
    <t xml:space="preserve">                                                 7251    -   7500</t>
  </si>
  <si>
    <t xml:space="preserve">                                                 7501    -   8000</t>
  </si>
  <si>
    <t xml:space="preserve">                                                 8001    -   8500</t>
  </si>
  <si>
    <t xml:space="preserve">                                                 8501    -   9000                                       </t>
  </si>
  <si>
    <t xml:space="preserve">                                                 9001    -   9500</t>
  </si>
  <si>
    <t xml:space="preserve">                                                 9501    - 10000</t>
  </si>
  <si>
    <t xml:space="preserve">                                               10001    - 10500</t>
  </si>
  <si>
    <t xml:space="preserve">                                               10501    - 11000</t>
  </si>
  <si>
    <t xml:space="preserve">                                               11001    - 11500</t>
  </si>
  <si>
    <t xml:space="preserve">                                               11501    - 12000 </t>
  </si>
  <si>
    <t>R1176.00 for each additional 500kg</t>
  </si>
  <si>
    <t>R1512.00 for each additional 500kg</t>
  </si>
  <si>
    <t xml:space="preserve">               -  A trailers, semi trailers other than 2.3 and 2.8 and item 3 of underneath excluding Trailer used by a bona fide farmer for his own farming activities</t>
  </si>
  <si>
    <t xml:space="preserve">               -  A trailer, other than a semi-trailer, which is used only in connection with the owners own farming activities, other than a motor vehicle referred to in item 2.8, 2.10 or item 3 of underneath</t>
  </si>
  <si>
    <t>R0.00 for each additional 500kg</t>
  </si>
  <si>
    <t xml:space="preserve">               -  A tractor operated on a public road, other than  a motor vehicle referred to in item 3 of this schedule</t>
  </si>
  <si>
    <t xml:space="preserve">              -  Item 4.1:   Application in respect of each motor trade plate</t>
  </si>
  <si>
    <t xml:space="preserve">              -  Item 4.2:   Licensing of a motor trade number in respect of a motor vehicle excluding a motor cycle by a motor dealer, manufacturer, builder, importer or deposit-taking institution</t>
  </si>
  <si>
    <t xml:space="preserve">              -  Item 4.3:  Licensing a motor trade number in respect of a motor cycle by a motor dealer manufacturer, builder, importer or deposit-taking institution</t>
  </si>
  <si>
    <t xml:space="preserve">             -  Item 4.4:  Licensing of a motor trade number by a motor transport contractor</t>
  </si>
  <si>
    <t xml:space="preserve">             -  Item 5.1:  Temporary Permits</t>
  </si>
  <si>
    <t xml:space="preserve">             -  Item 5.2:  Special Permits</t>
  </si>
  <si>
    <t xml:space="preserve">             -  Item 6:   Application for registration of manufacturers, Builders and Importers</t>
  </si>
  <si>
    <t>Item 7:</t>
  </si>
  <si>
    <t xml:space="preserve">          (a) Application for a professional driving permit (excluding issue of a driving license card)</t>
  </si>
  <si>
    <t xml:space="preserve">          (b) Issue of professional driving permit on driving license card</t>
  </si>
  <si>
    <t xml:space="preserve">     - Motor cycles, motor tricycles, motorquadricycles and motor cycles with side cars</t>
  </si>
  <si>
    <t xml:space="preserve">     - Buses</t>
  </si>
  <si>
    <t xml:space="preserve">     - Goods vehicles (excluding trailers)</t>
  </si>
  <si>
    <t xml:space="preserve">     -  All other motor vehicles (including trailers)</t>
  </si>
  <si>
    <t>Shall be determined by the testing station</t>
  </si>
  <si>
    <t xml:space="preserve">       ( a )  nominal fee</t>
  </si>
  <si>
    <t xml:space="preserve">       ( b )  issue of a copy of an accident report</t>
  </si>
  <si>
    <t xml:space="preserve">                   -  Photostat copy</t>
  </si>
  <si>
    <t xml:space="preserve">                   -  Hand written copy</t>
  </si>
  <si>
    <t xml:space="preserve">       ( c )   search fee when necessary</t>
  </si>
  <si>
    <t xml:space="preserve">       (1)     Driving license card</t>
  </si>
  <si>
    <t xml:space="preserve">       (2)     Any other document</t>
  </si>
  <si>
    <t xml:space="preserve">       (3)     Personalized registration number certificate</t>
  </si>
  <si>
    <t xml:space="preserve">       (4)     Registration of a manufacture/builder of vehicles</t>
  </si>
  <si>
    <t xml:space="preserve">       (5)     Motor trade number registration certificate</t>
  </si>
  <si>
    <t xml:space="preserve">       (6)     Traffic register  number  certificate</t>
  </si>
  <si>
    <t xml:space="preserve">       (7)      Learners license</t>
  </si>
  <si>
    <t xml:space="preserve">       (8)      Vehicle Testing Station / Driving License Centre Registration Certificate</t>
  </si>
  <si>
    <t xml:space="preserve">       (9)     Registration Certificate / Deregistration Certificate</t>
  </si>
  <si>
    <t xml:space="preserve">      (10)    Duplicate Instructors Registration Certificate</t>
  </si>
  <si>
    <t xml:space="preserve">      (11)    Duplicate Certificate VIN /Engine Number</t>
  </si>
  <si>
    <t xml:space="preserve">      (12)    Duplicate Certificate previous System</t>
  </si>
  <si>
    <t xml:space="preserve">      (13)    Duplicate Certificate manually issued</t>
  </si>
  <si>
    <t xml:space="preserve">      (14)    Duplicate Certificate-NaTIS Printed</t>
  </si>
  <si>
    <t xml:space="preserve">      (15)    Duplicate Certificate Stolen MV</t>
  </si>
  <si>
    <t xml:space="preserve">      (16)    Dishonored Payment Fee</t>
  </si>
  <si>
    <t xml:space="preserve">       (1)    Application for alteration of a personalized / specific registration number to a motor vehicle of the holder of a personalized specific registration number</t>
  </si>
  <si>
    <t xml:space="preserve">       (2)   Application for the transfer of a personalized / specific number from one motor vehicle to another of the holder of the personalized / specific registration number</t>
  </si>
  <si>
    <t xml:space="preserve">       (3)   Application for transfer of a personalized / specific registration number from the holder thereof to another person</t>
  </si>
  <si>
    <t xml:space="preserve">                  (3) Personalized Registration Number Certificate</t>
  </si>
  <si>
    <t xml:space="preserve">                  (4) Registration of a manufacturer / builder of Vehicles</t>
  </si>
  <si>
    <t xml:space="preserve">                  (5) Motor Trade Number Registration Certificate</t>
  </si>
  <si>
    <t xml:space="preserve">                  (6) Traffic Register Number Certificate</t>
  </si>
  <si>
    <t xml:space="preserve">                  (7) Learner's Licence</t>
  </si>
  <si>
    <t xml:space="preserve">                  (8) Vehicle Testing Station / Driving Licence Centre Registration Certificate</t>
  </si>
  <si>
    <t xml:space="preserve">                  (9) Registration Certificate / Deregistration Certificate</t>
  </si>
  <si>
    <t xml:space="preserve">                  (10) Duplicate Instructors Registration Certificate</t>
  </si>
  <si>
    <t xml:space="preserve">                  (11) Duplicate Certificate VIN / Engine Number</t>
  </si>
  <si>
    <t xml:space="preserve">                  (12) Duplicate Certificate previous System</t>
  </si>
  <si>
    <t xml:space="preserve">                  (13) Duplicate Certificate manually issued</t>
  </si>
  <si>
    <t xml:space="preserve">                  (14) Duplicate Certificate- Natis printed</t>
  </si>
  <si>
    <t xml:space="preserve">                  (15) duplicate Certificate Stolen MV</t>
  </si>
  <si>
    <t xml:space="preserve">                  (16) Dishonored Payment Fee</t>
  </si>
  <si>
    <t xml:space="preserve">                  -  Personalized</t>
  </si>
  <si>
    <t xml:space="preserve">                  -  Specific</t>
  </si>
  <si>
    <t xml:space="preserve">                  -  Estate (Admin Fee)</t>
  </si>
  <si>
    <t>Above tariffs were Gazetted on 14 January 2011, Extraordinary Provincial Gazette No. 2504 and subject to any further  increases as determined by the Department of Transport</t>
  </si>
  <si>
    <t>CEMETERIES</t>
  </si>
  <si>
    <t>All fees are payable in advance.</t>
  </si>
  <si>
    <t>The relevant death certificate and Identity document must be submitted.</t>
  </si>
  <si>
    <t>BURIAL PLOTS</t>
  </si>
  <si>
    <t>-   Single Burial Plot</t>
  </si>
  <si>
    <t xml:space="preserve">   -  Somerset East</t>
  </si>
  <si>
    <t xml:space="preserve">   -  Cookhouse, Pearston, Aeroville, Mnandi</t>
  </si>
  <si>
    <t>-   Double Burial Plot</t>
  </si>
  <si>
    <t>WALL OF REMEMBRANCE (per cubicle) - Somerset East</t>
  </si>
  <si>
    <t>LOOK UP FEES</t>
  </si>
  <si>
    <t>DIGGING OF GRAVES</t>
  </si>
  <si>
    <t>SITE RENTALS</t>
  </si>
  <si>
    <t>-   CRÈCHE</t>
  </si>
  <si>
    <t>-   BRICKFIELDS</t>
  </si>
  <si>
    <t>-   HOSTEL FEES</t>
  </si>
  <si>
    <t xml:space="preserve">LIBRARIES </t>
  </si>
  <si>
    <t>-   Membership fees, per person, per annum</t>
  </si>
  <si>
    <t xml:space="preserve">      -   Adults</t>
  </si>
  <si>
    <t xml:space="preserve">      -   Children</t>
  </si>
  <si>
    <t>-   Penalty for late return of book, per week or part thereof</t>
  </si>
  <si>
    <t>-   Special request / reservation for/of a certain book</t>
  </si>
  <si>
    <t xml:space="preserve">-   LOST BOOKS </t>
  </si>
  <si>
    <t>Actual cost of the book plus VAT</t>
  </si>
  <si>
    <t>-   VIDEOS/DVD - Registration fee</t>
  </si>
  <si>
    <t xml:space="preserve">    -  per Video/DVD</t>
  </si>
  <si>
    <t xml:space="preserve">    -   Penalty for late return of Video/DVD, per day </t>
  </si>
  <si>
    <t xml:space="preserve">    - Lost Video/DVD  </t>
  </si>
  <si>
    <t xml:space="preserve">    -  A4</t>
  </si>
  <si>
    <t xml:space="preserve">    -  A3</t>
  </si>
  <si>
    <t>Rent of Auditorium for private organizations / individuals</t>
  </si>
  <si>
    <t>FIRE BRIGADE</t>
  </si>
  <si>
    <t xml:space="preserve">-   Call-out Fee </t>
  </si>
  <si>
    <t xml:space="preserve">-  Tariff per km outside Municipal area </t>
  </si>
  <si>
    <t>-  Pumping costs, per hour or part thereof</t>
  </si>
  <si>
    <t xml:space="preserve">BESTERSHOEK RESORT AND NATURE RESERVE </t>
  </si>
  <si>
    <t>PICNIC AREA</t>
  </si>
  <si>
    <t>-   Per person, per day</t>
  </si>
  <si>
    <t xml:space="preserve">   -   Adults </t>
  </si>
  <si>
    <t xml:space="preserve">   -   Children</t>
  </si>
  <si>
    <t>CARAVAN PARK</t>
  </si>
  <si>
    <t>-   Caravan sites with electricity, per day</t>
  </si>
  <si>
    <t>-   Tent sites without electricity, per day</t>
  </si>
  <si>
    <t>CHALETS</t>
  </si>
  <si>
    <t>-   Deposit upon reservation / arrival</t>
  </si>
  <si>
    <t>-   For periods shorter than one month</t>
  </si>
  <si>
    <t xml:space="preserve">       -  First two persons, per night</t>
  </si>
  <si>
    <t xml:space="preserve">       -   Three persons</t>
  </si>
  <si>
    <t xml:space="preserve">       -   Four persons</t>
  </si>
  <si>
    <t xml:space="preserve">       -   More than four persons (maximum six), per person</t>
  </si>
  <si>
    <t xml:space="preserve">Minimum charge per Chalet per night </t>
  </si>
  <si>
    <t>MOUNTAIN HUT</t>
  </si>
  <si>
    <t xml:space="preserve">       -  Up to six persons, per night</t>
  </si>
  <si>
    <t xml:space="preserve">       -   More than six persons (maximum 10 persons), per night</t>
  </si>
  <si>
    <t xml:space="preserve">Minimum charge per night </t>
  </si>
  <si>
    <t>HORSE RIDES (maximum 3 hours per ride)</t>
  </si>
  <si>
    <t>GAME PARK</t>
  </si>
  <si>
    <t>-   Per day</t>
  </si>
  <si>
    <t xml:space="preserve">    -    Day visitors, per person</t>
  </si>
  <si>
    <t xml:space="preserve">    -    Vehicles, per vehicle</t>
  </si>
  <si>
    <t>COMMONAGE</t>
  </si>
  <si>
    <t>GRAZING</t>
  </si>
  <si>
    <t>-   Donkeys and Cattle, each per month</t>
  </si>
  <si>
    <t>-   Small stock, each per month</t>
  </si>
  <si>
    <t>Owners are responsible for the health of their animals</t>
  </si>
  <si>
    <t xml:space="preserve">POUND FEES </t>
  </si>
  <si>
    <t>-   Cattle, Donkeys and Horses, each per day</t>
  </si>
  <si>
    <t>-   Small stock (goats and sheep), each per day</t>
  </si>
  <si>
    <t>-   Trespass Fees</t>
  </si>
  <si>
    <t>-   Herding Fees</t>
  </si>
  <si>
    <t>-   Pigs</t>
  </si>
  <si>
    <t>Will not be pounded but be shot immediately and burned for health purposes, according to new law</t>
  </si>
  <si>
    <t>PEST CONTROL REMEDIES</t>
  </si>
  <si>
    <t>(Depending on purchase price)</t>
  </si>
  <si>
    <t>Actual costs plus 5% plus VAT</t>
  </si>
  <si>
    <t>BUSINESS LICENSE FEE</t>
  </si>
  <si>
    <t>Spaza Shops</t>
  </si>
  <si>
    <t>BUILDING PLAN FEES</t>
  </si>
  <si>
    <t xml:space="preserve">                                    Dwelling                                                                                                  </t>
  </si>
  <si>
    <t xml:space="preserve">                                    Outbuilding</t>
  </si>
  <si>
    <t xml:space="preserve">                                    Fist.  Townhouse</t>
  </si>
  <si>
    <t xml:space="preserve">                                    Shops and Hotels</t>
  </si>
  <si>
    <t xml:space="preserve">                                    Offices</t>
  </si>
  <si>
    <t xml:space="preserve">                                    Carports</t>
  </si>
  <si>
    <t xml:space="preserve">                                    Swimming Pools</t>
  </si>
  <si>
    <t xml:space="preserve">                                    Patios/Pergolas and Sun Decks</t>
  </si>
  <si>
    <t xml:space="preserve">                                    Factories and Warehouses</t>
  </si>
  <si>
    <t xml:space="preserve">                                    Drainage only plans</t>
  </si>
  <si>
    <t xml:space="preserve">                                    Basic Charge per Plan </t>
  </si>
  <si>
    <t>*  That the plan approval fees be calculated on a flat rate 0.2% of the project value with a minimum charge of R300.00(excluding VAT)</t>
  </si>
  <si>
    <t xml:space="preserve"> EXAMPLE OF FORMULA</t>
  </si>
  <si>
    <t>Step 1.       Value of Building                                           70 x R1440.00                                   R100 800.00</t>
  </si>
  <si>
    <t xml:space="preserve">                   Plus  14% VAT                                                                                                                                             37.10</t>
  </si>
  <si>
    <t xml:space="preserve">APPLICATION FEES i.r.o. THE LAND PLANNING ORDINANCE </t>
  </si>
  <si>
    <t>The following application will be charged in terms of Section 38 of the Land Usage Ordinance No. 15 of 1985, as specified in Circular letter 21/1992 and GOK/LDC 3/1992</t>
  </si>
  <si>
    <t xml:space="preserve">Application for Consent use </t>
  </si>
  <si>
    <t>Application for Rezoning</t>
  </si>
  <si>
    <t>Application for Subdivision</t>
  </si>
  <si>
    <t>Administration Fees</t>
  </si>
  <si>
    <t xml:space="preserve">Encroachments  yearly </t>
  </si>
  <si>
    <t>Sanitary Lanes</t>
  </si>
  <si>
    <t>Signing Boardings</t>
  </si>
  <si>
    <t>PHOTOSTATS (No VAT)</t>
  </si>
  <si>
    <t>FAXES</t>
  </si>
  <si>
    <t>-   Received</t>
  </si>
  <si>
    <t>-   Sending</t>
  </si>
  <si>
    <t>R/D CHEQUES FEE</t>
  </si>
  <si>
    <t>POSTERS</t>
  </si>
  <si>
    <t>ADMINISTRATION SEARCH FEES  - example Duplicate Accounts</t>
  </si>
  <si>
    <t>ISSUING OF VALUATION CERTIFICATES</t>
  </si>
  <si>
    <t>ISSUING OF CLEARANCE CERTIFICATES</t>
  </si>
  <si>
    <t>CLINICS</t>
  </si>
  <si>
    <t>CLINIC RECORD BOOKS</t>
  </si>
  <si>
    <t>TOWN / COMMUNITY HALLS</t>
  </si>
  <si>
    <t>DEPOSITS (No VAT)</t>
  </si>
  <si>
    <t xml:space="preserve"> -  Town Hall, Somerset East</t>
  </si>
  <si>
    <t xml:space="preserve"> -  Francisvale, Cookhouse and Pearston Halls</t>
  </si>
  <si>
    <t xml:space="preserve"> -  Glen Avon Hall</t>
  </si>
  <si>
    <t xml:space="preserve"> -  Youth Centre</t>
  </si>
  <si>
    <t xml:space="preserve"> -   Supper Room, Town Hall, Somerset East</t>
  </si>
  <si>
    <t xml:space="preserve"> -   for Church Services / Funerals</t>
  </si>
  <si>
    <t xml:space="preserve"> -  Cutlery deposit</t>
  </si>
  <si>
    <t>Hiring of chairs away from municipal property (for funerals only), per plastic chair</t>
  </si>
  <si>
    <t>DAMAGED OR LOST GOODS MUST BE REPLACED AT ACTUAL COST PLUS 25%</t>
  </si>
  <si>
    <t>FEES PER OCCASION (Including tables and chairs)</t>
  </si>
  <si>
    <t>-   Political meetings</t>
  </si>
  <si>
    <t xml:space="preserve">     -  Town Hall, Somerset East</t>
  </si>
  <si>
    <t xml:space="preserve">     -  Francisvale, Cookhouse and Pearston Halls</t>
  </si>
  <si>
    <t xml:space="preserve">     -  Glen Avon Hall</t>
  </si>
  <si>
    <t xml:space="preserve">     -  Youth Centre</t>
  </si>
  <si>
    <t xml:space="preserve">                           Not available for political meetings</t>
  </si>
  <si>
    <t xml:space="preserve">     -   Supper Room, Town Hall, Somerset East</t>
  </si>
  <si>
    <t>-   Dances, Weddings, other Meetings, Concerts, etc.</t>
  </si>
  <si>
    <t>Not available for dances, weddings, meetings, etc</t>
  </si>
  <si>
    <t>-   Exhibitions</t>
  </si>
  <si>
    <t>Not available for exhibitions</t>
  </si>
  <si>
    <t>-   Receptions (not dances), Bazaars</t>
  </si>
  <si>
    <t>Not available for receptions, bazaars, dances</t>
  </si>
  <si>
    <t>-   Church Services</t>
  </si>
  <si>
    <t xml:space="preserve">      -   Funerals only - Indigents</t>
  </si>
  <si>
    <t>-   Bioscopes</t>
  </si>
  <si>
    <t>-   Teaching, Welfare, Church, Education or Police purposes</t>
  </si>
  <si>
    <t>-   CCMA Hearings</t>
  </si>
  <si>
    <t xml:space="preserve">Practices, rehearsals and preparation of the hall </t>
  </si>
  <si>
    <t>CUTLERY, CROCKERY, ETC.</t>
  </si>
  <si>
    <t>Trestles, each</t>
  </si>
  <si>
    <t>Sugar Basin, each</t>
  </si>
  <si>
    <t>Milk Jugs, each</t>
  </si>
  <si>
    <t>Kettles(Urn), each</t>
  </si>
  <si>
    <t>Cups and Saucers, per five</t>
  </si>
  <si>
    <t>Teaspoons, per five</t>
  </si>
  <si>
    <t>Plates: (per five)</t>
  </si>
  <si>
    <t>-   Big</t>
  </si>
  <si>
    <t>-   Small</t>
  </si>
  <si>
    <t>-   Desert</t>
  </si>
  <si>
    <t>Desert Spoons, per five</t>
  </si>
  <si>
    <t>Knives, per five</t>
  </si>
  <si>
    <t>Forks, per five</t>
  </si>
  <si>
    <t>Trays, each</t>
  </si>
  <si>
    <t>Salad Bowles, each</t>
  </si>
  <si>
    <t>-   Round</t>
  </si>
  <si>
    <t>Serving Bowles, each</t>
  </si>
  <si>
    <t>Serving Ladles, each</t>
  </si>
  <si>
    <t>Call out Fee</t>
  </si>
  <si>
    <t>A truck-tractor used by the owner thereof solely in connection with farming Activities, other than the conveyance of goods for reward on a public road, other than a motor vehicle referred to in Item 3 of this schedule</t>
  </si>
  <si>
    <t>Fee as determined for Item 2.2</t>
  </si>
  <si>
    <r>
      <t xml:space="preserve">CONNECTION FEES </t>
    </r>
    <r>
      <rPr>
        <sz val="16"/>
        <rFont val="Arial"/>
        <family val="2"/>
      </rPr>
      <t>(Section 41)</t>
    </r>
  </si>
  <si>
    <r>
      <rPr>
        <b/>
        <u/>
        <sz val="16"/>
        <rFont val="Arial"/>
        <family val="2"/>
      </rPr>
      <t>Item 1:</t>
    </r>
    <r>
      <rPr>
        <u/>
        <sz val="16"/>
        <rFont val="Arial"/>
        <family val="2"/>
      </rPr>
      <t xml:space="preserve">  </t>
    </r>
    <r>
      <rPr>
        <sz val="16"/>
        <rFont val="Arial"/>
        <family val="2"/>
      </rPr>
      <t>Application for a learners' license(excluding issue of a learners' license )including test</t>
    </r>
  </si>
  <si>
    <r>
      <rPr>
        <b/>
        <u/>
        <sz val="16"/>
        <rFont val="Arial"/>
        <family val="2"/>
      </rPr>
      <t>Item 2:</t>
    </r>
    <r>
      <rPr>
        <sz val="16"/>
        <rFont val="Arial"/>
        <family val="2"/>
      </rPr>
      <t xml:space="preserve">  Issue of learners license</t>
    </r>
  </si>
  <si>
    <r>
      <rPr>
        <b/>
        <u/>
        <sz val="16"/>
        <rFont val="Arial"/>
        <family val="2"/>
      </rPr>
      <t>Item 3:</t>
    </r>
    <r>
      <rPr>
        <sz val="16"/>
        <rFont val="Arial"/>
        <family val="2"/>
      </rPr>
      <t xml:space="preserve">  Application for a drivers license(excluding issue of a drivers license card )including test in the case of:</t>
    </r>
  </si>
  <si>
    <r>
      <rPr>
        <b/>
        <u/>
        <sz val="16"/>
        <rFont val="Arial"/>
        <family val="2"/>
      </rPr>
      <t>Item 4 (1):</t>
    </r>
    <r>
      <rPr>
        <sz val="16"/>
        <rFont val="Arial"/>
        <family val="2"/>
      </rPr>
      <t xml:space="preserve">   Issue of driving license card, substitution of  drivers license within the period referred to in regulation 24092)(b) or license by virtue of foreign or government drivers license</t>
    </r>
  </si>
  <si>
    <r>
      <t>Item 4 (2):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 xml:space="preserve">Substitution of drivers license outside the period referred to in regulation 240(2)(b). </t>
    </r>
  </si>
  <si>
    <r>
      <t xml:space="preserve"> -   </t>
    </r>
    <r>
      <rPr>
        <b/>
        <u/>
        <sz val="16"/>
        <rFont val="Arial"/>
        <family val="2"/>
      </rPr>
      <t xml:space="preserve">Table 2:   </t>
    </r>
    <r>
      <rPr>
        <u/>
        <sz val="16"/>
        <rFont val="Arial"/>
        <family val="2"/>
      </rPr>
      <t>Issue Fee for the substitution of a driver's license. Fees within prescribed period.  (Fees increase by R5.00 for each additional month)</t>
    </r>
  </si>
  <si>
    <r>
      <t xml:space="preserve"> -   </t>
    </r>
    <r>
      <rPr>
        <b/>
        <u/>
        <sz val="16"/>
        <rFont val="Arial"/>
        <family val="2"/>
      </rPr>
      <t>Table 2</t>
    </r>
    <r>
      <rPr>
        <u/>
        <sz val="16"/>
        <rFont val="Arial"/>
        <family val="2"/>
      </rPr>
      <t xml:space="preserve">:  </t>
    </r>
    <r>
      <rPr>
        <b/>
        <u/>
        <sz val="16"/>
        <rFont val="Arial"/>
        <family val="2"/>
      </rPr>
      <t>Motor vehicle registration and license fees</t>
    </r>
  </si>
  <si>
    <r>
      <t xml:space="preserve">         -   </t>
    </r>
    <r>
      <rPr>
        <b/>
        <u/>
        <sz val="16"/>
        <rFont val="Arial"/>
        <family val="2"/>
      </rPr>
      <t>Item 1:</t>
    </r>
    <r>
      <rPr>
        <sz val="16"/>
        <rFont val="Arial"/>
        <family val="2"/>
      </rPr>
      <t xml:space="preserve">  Motor  vehicle registration fee</t>
    </r>
  </si>
  <si>
    <r>
      <t xml:space="preserve">         -   </t>
    </r>
    <r>
      <rPr>
        <b/>
        <u/>
        <sz val="16"/>
        <rFont val="Arial"/>
        <family val="2"/>
      </rPr>
      <t>Item 2.1</t>
    </r>
    <r>
      <rPr>
        <sz val="16"/>
        <rFont val="Arial"/>
        <family val="2"/>
      </rPr>
      <t>Motor cycle, motor tricycle and motor quadro cycle, other than a motor vehicle referred to in item 3 of underneath.</t>
    </r>
  </si>
  <si>
    <r>
      <t xml:space="preserve">          -  </t>
    </r>
    <r>
      <rPr>
        <b/>
        <u/>
        <sz val="16"/>
        <rFont val="Arial"/>
        <family val="2"/>
      </rPr>
      <t>Item 2.2, 2.4 &amp; 2.6:</t>
    </r>
    <r>
      <rPr>
        <sz val="16"/>
        <rFont val="Arial"/>
        <family val="2"/>
      </rPr>
      <t xml:space="preserve">  Motor Vehicle / Breakdown </t>
    </r>
  </si>
  <si>
    <r>
      <t xml:space="preserve">                                               </t>
    </r>
    <r>
      <rPr>
        <b/>
        <u/>
        <sz val="16"/>
        <rFont val="Arial"/>
        <family val="2"/>
      </rPr>
      <t>Tare in Kilograms</t>
    </r>
  </si>
  <si>
    <r>
      <t xml:space="preserve">                                                 </t>
    </r>
    <r>
      <rPr>
        <b/>
        <sz val="16"/>
        <rFont val="Calibri"/>
        <family val="2"/>
      </rPr>
      <t>&gt;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 xml:space="preserve">    12001</t>
    </r>
  </si>
  <si>
    <r>
      <t xml:space="preserve">          -  </t>
    </r>
    <r>
      <rPr>
        <b/>
        <u/>
        <sz val="16"/>
        <rFont val="Arial"/>
        <family val="2"/>
      </rPr>
      <t>Item 2.7  and 2.10:</t>
    </r>
    <r>
      <rPr>
        <sz val="16"/>
        <rFont val="Arial"/>
        <family val="2"/>
      </rPr>
      <t xml:space="preserve">  Trailer and Trailer drawn by a tractor </t>
    </r>
  </si>
  <si>
    <r>
      <t xml:space="preserve">          -  </t>
    </r>
    <r>
      <rPr>
        <b/>
        <u/>
        <sz val="16"/>
        <rFont val="Arial"/>
        <family val="2"/>
      </rPr>
      <t>Item 2.3:</t>
    </r>
    <r>
      <rPr>
        <u/>
        <sz val="16"/>
        <rFont val="Arial"/>
        <family val="2"/>
      </rPr>
      <t xml:space="preserve">   Trailer other than a semi-trailer used by a bona-fide farmer</t>
    </r>
    <r>
      <rPr>
        <sz val="16"/>
        <rFont val="Arial"/>
        <family val="2"/>
      </rPr>
      <t xml:space="preserve"> </t>
    </r>
  </si>
  <si>
    <r>
      <t xml:space="preserve">          -  </t>
    </r>
    <r>
      <rPr>
        <b/>
        <u/>
        <sz val="16"/>
        <rFont val="Arial"/>
        <family val="2"/>
      </rPr>
      <t>Item 2.5 and 2.6:   Truck-tractor used by the owner thereof, soley for his own farming activities</t>
    </r>
    <r>
      <rPr>
        <b/>
        <sz val="16"/>
        <rFont val="Arial"/>
        <family val="2"/>
      </rPr>
      <t xml:space="preserve"> </t>
    </r>
  </si>
  <si>
    <r>
      <t xml:space="preserve">          -  </t>
    </r>
    <r>
      <rPr>
        <b/>
        <u/>
        <sz val="16"/>
        <rFont val="Arial"/>
        <family val="2"/>
      </rPr>
      <t xml:space="preserve">Item 2.8 Caravan - </t>
    </r>
    <r>
      <rPr>
        <b/>
        <sz val="16"/>
        <rFont val="Arial"/>
        <family val="2"/>
      </rPr>
      <t xml:space="preserve">Other than a self-propelled caravan or motor vehicle </t>
    </r>
    <r>
      <rPr>
        <sz val="16"/>
        <rFont val="Arial"/>
        <family val="2"/>
      </rPr>
      <t xml:space="preserve"> </t>
    </r>
  </si>
  <si>
    <r>
      <t xml:space="preserve">          -  </t>
    </r>
    <r>
      <rPr>
        <b/>
        <u/>
        <sz val="16"/>
        <rFont val="Arial"/>
        <family val="2"/>
      </rPr>
      <t>Item 2.9</t>
    </r>
  </si>
  <si>
    <r>
      <t xml:space="preserve">          -  </t>
    </r>
    <r>
      <rPr>
        <b/>
        <u/>
        <sz val="16"/>
        <rFont val="Arial"/>
        <family val="2"/>
      </rPr>
      <t>Item 3.1 and 3.2:</t>
    </r>
    <r>
      <rPr>
        <u/>
        <sz val="16"/>
        <rFont val="Arial"/>
        <family val="2"/>
      </rPr>
      <t xml:space="preserve">   Special Classified Motor Vehicles</t>
    </r>
    <r>
      <rPr>
        <sz val="16"/>
        <rFont val="Arial"/>
        <family val="2"/>
      </rPr>
      <t xml:space="preserve"> </t>
    </r>
  </si>
  <si>
    <r>
      <t xml:space="preserve">         -   </t>
    </r>
    <r>
      <rPr>
        <b/>
        <u/>
        <sz val="16"/>
        <rFont val="Arial"/>
        <family val="2"/>
      </rPr>
      <t>Item 4.1,  4.2, 4.3  and 4.4:</t>
    </r>
    <r>
      <rPr>
        <sz val="16"/>
        <rFont val="Arial"/>
        <family val="2"/>
      </rPr>
      <t xml:space="preserve">  Motor  Trade Numbers</t>
    </r>
  </si>
  <si>
    <r>
      <t xml:space="preserve">         -   </t>
    </r>
    <r>
      <rPr>
        <b/>
        <u/>
        <sz val="16"/>
        <rFont val="Arial"/>
        <family val="2"/>
      </rPr>
      <t>Item 5:</t>
    </r>
    <r>
      <rPr>
        <sz val="16"/>
        <rFont val="Arial"/>
        <family val="2"/>
      </rPr>
      <t xml:space="preserve">  Special and Temporary Permits</t>
    </r>
  </si>
  <si>
    <r>
      <t xml:space="preserve">         -   </t>
    </r>
    <r>
      <rPr>
        <b/>
        <u/>
        <sz val="16"/>
        <rFont val="Arial"/>
        <family val="2"/>
      </rPr>
      <t>Item 6:</t>
    </r>
    <r>
      <rPr>
        <sz val="16"/>
        <rFont val="Arial"/>
        <family val="2"/>
      </rPr>
      <t xml:space="preserve">  Registration of Manufacturers, Builders and Importers</t>
    </r>
  </si>
  <si>
    <r>
      <rPr>
        <b/>
        <u/>
        <sz val="16"/>
        <rFont val="Arial"/>
        <family val="2"/>
      </rPr>
      <t>Item 4B: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form TDL</t>
    </r>
  </si>
  <si>
    <r>
      <rPr>
        <b/>
        <u/>
        <sz val="16"/>
        <rFont val="Arial"/>
        <family val="2"/>
      </rPr>
      <t>Item 4C: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Issue of engine or chassis number</t>
    </r>
  </si>
  <si>
    <r>
      <rPr>
        <b/>
        <u/>
        <sz val="16"/>
        <rFont val="Arial"/>
        <family val="2"/>
      </rPr>
      <t>Item 4D: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form POD</t>
    </r>
  </si>
  <si>
    <r>
      <rPr>
        <b/>
        <u/>
        <sz val="16"/>
        <rFont val="Arial"/>
        <family val="2"/>
      </rPr>
      <t>Item 4E: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Issue of temporary driving license</t>
    </r>
  </si>
  <si>
    <r>
      <rPr>
        <b/>
        <u/>
        <sz val="16"/>
        <rFont val="Arial"/>
        <family val="2"/>
      </rPr>
      <t>Item 5:</t>
    </r>
    <r>
      <rPr>
        <b/>
        <sz val="16"/>
        <rFont val="Arial"/>
        <family val="2"/>
      </rPr>
      <t xml:space="preserve">   </t>
    </r>
    <r>
      <rPr>
        <sz val="16"/>
        <rFont val="Arial"/>
        <family val="2"/>
      </rPr>
      <t>Application and examination for an instructor's certificate</t>
    </r>
  </si>
  <si>
    <r>
      <rPr>
        <b/>
        <u/>
        <sz val="16"/>
        <rFont val="Arial"/>
        <family val="2"/>
      </rPr>
      <t>Item 6:</t>
    </r>
    <r>
      <rPr>
        <b/>
        <sz val="16"/>
        <rFont val="Arial"/>
        <family val="2"/>
      </rPr>
      <t xml:space="preserve">   </t>
    </r>
    <r>
      <rPr>
        <sz val="16"/>
        <rFont val="Arial"/>
        <family val="2"/>
      </rPr>
      <t>Issue of instructor's certificate</t>
    </r>
  </si>
  <si>
    <r>
      <rPr>
        <b/>
        <u/>
        <sz val="16"/>
        <rFont val="Arial"/>
        <family val="2"/>
      </rPr>
      <t>Item 7A: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registration of a testing station</t>
    </r>
  </si>
  <si>
    <r>
      <rPr>
        <b/>
        <u/>
        <sz val="16"/>
        <rFont val="Arial"/>
        <family val="2"/>
      </rPr>
      <t>Item 8: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a certification of roadworthiness test in respect of:</t>
    </r>
  </si>
  <si>
    <r>
      <rPr>
        <b/>
        <u/>
        <sz val="16"/>
        <rFont val="Arial"/>
        <family val="2"/>
      </rPr>
      <t>Item 8A: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a certification of roadworthiness test at a testing station which is not a registering authority</t>
    </r>
  </si>
  <si>
    <r>
      <rPr>
        <b/>
        <u/>
        <sz val="16"/>
        <rFont val="Arial"/>
        <family val="2"/>
      </rPr>
      <t>Item 9: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Issue of certification of roadworthiness</t>
    </r>
  </si>
  <si>
    <r>
      <rPr>
        <b/>
        <u/>
        <sz val="16"/>
        <rFont val="Arial"/>
        <family val="2"/>
      </rPr>
      <t>Item 10A: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Issue of form CRW for a motor vehicle not registered in the Republic by a testing station which is not a registered authority</t>
    </r>
  </si>
  <si>
    <r>
      <rPr>
        <b/>
        <u/>
        <sz val="16"/>
        <rFont val="Arial"/>
        <family val="2"/>
      </rPr>
      <t>Item 10B: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Identification of an operator</t>
    </r>
  </si>
  <si>
    <r>
      <rPr>
        <b/>
        <u/>
        <sz val="16"/>
        <rFont val="Arial"/>
        <family val="2"/>
      </rPr>
      <t>Item 10C: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Application for a duplicate permanent operator card</t>
    </r>
  </si>
  <si>
    <r>
      <rPr>
        <b/>
        <u/>
        <sz val="16"/>
        <rFont val="Arial"/>
        <family val="2"/>
      </rPr>
      <t>Item 10D: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a new operator card due to change of address or change of registration number</t>
    </r>
  </si>
  <si>
    <r>
      <rPr>
        <b/>
        <u/>
        <sz val="16"/>
        <rFont val="Arial"/>
        <family val="2"/>
      </rPr>
      <t>Item 11: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Cost of confirming information</t>
    </r>
  </si>
  <si>
    <r>
      <rPr>
        <b/>
        <u/>
        <sz val="16"/>
        <rFont val="Arial"/>
        <family val="2"/>
      </rPr>
      <t>Item 11A: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exemption of parking provisions</t>
    </r>
  </si>
  <si>
    <r>
      <rPr>
        <b/>
        <u/>
        <sz val="16"/>
        <rFont val="Arial"/>
        <family val="2"/>
      </rPr>
      <t>Item 12: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Issue of a duplicate document or token in respect of:</t>
    </r>
  </si>
  <si>
    <r>
      <rPr>
        <b/>
        <u/>
        <sz val="16"/>
        <rFont val="Arial"/>
        <family val="2"/>
      </rPr>
      <t>Item 13: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a personalized registration number of the format "PFFLLLEC" where "P" represent a figure and "F" a letter as approved by the MEC responsible for Road Traffic</t>
    </r>
  </si>
  <si>
    <r>
      <rPr>
        <b/>
        <sz val="16"/>
        <rFont val="Arial"/>
        <family val="2"/>
      </rPr>
      <t>Item 14:</t>
    </r>
    <r>
      <rPr>
        <sz val="16"/>
        <rFont val="Arial"/>
        <family val="2"/>
      </rPr>
      <t xml:space="preserve"> Application for a personalized registration numbers as approved by the MEC responsible for Road Traffic</t>
    </r>
  </si>
  <si>
    <r>
      <rPr>
        <b/>
        <u/>
        <sz val="16"/>
        <rFont val="Arial"/>
        <family val="2"/>
      </rPr>
      <t>Item 15:</t>
    </r>
    <r>
      <rPr>
        <b/>
        <sz val="16"/>
        <rFont val="Arial"/>
        <family val="2"/>
      </rPr>
      <t xml:space="preserve">  </t>
    </r>
  </si>
  <si>
    <r>
      <rPr>
        <b/>
        <u/>
        <sz val="16"/>
        <rFont val="Arial"/>
        <family val="2"/>
      </rPr>
      <t>Item 16: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Racing and Sport on Public Roads</t>
    </r>
  </si>
  <si>
    <r>
      <rPr>
        <b/>
        <u/>
        <sz val="16"/>
        <rFont val="Arial"/>
        <family val="2"/>
      </rPr>
      <t>Item 17:</t>
    </r>
    <r>
      <rPr>
        <b/>
        <sz val="16"/>
        <rFont val="Arial"/>
        <family val="2"/>
      </rPr>
      <t xml:space="preserve">  </t>
    </r>
    <r>
      <rPr>
        <sz val="16"/>
        <rFont val="Arial"/>
        <family val="2"/>
      </rPr>
      <t>Application for registration of a Embosser</t>
    </r>
  </si>
  <si>
    <r>
      <t>-   PHOTOSTATS (</t>
    </r>
    <r>
      <rPr>
        <b/>
        <sz val="16"/>
        <rFont val="Arial"/>
        <family val="2"/>
      </rPr>
      <t>for Library / Academic purposes only</t>
    </r>
    <r>
      <rPr>
        <sz val="16"/>
        <rFont val="Arial"/>
        <family val="2"/>
      </rPr>
      <t>)</t>
    </r>
  </si>
  <si>
    <r>
      <t xml:space="preserve">       -   Children under ten accompanied by an adult, </t>
    </r>
    <r>
      <rPr>
        <u/>
        <sz val="16"/>
        <rFont val="Arial"/>
        <family val="2"/>
      </rPr>
      <t>no charge</t>
    </r>
  </si>
  <si>
    <r>
      <rPr>
        <b/>
        <sz val="16"/>
        <rFont val="Arial"/>
        <family val="2"/>
      </rPr>
      <t xml:space="preserve">                           *        </t>
    </r>
    <r>
      <rPr>
        <b/>
        <u/>
        <sz val="16"/>
        <rFont val="Arial"/>
        <family val="2"/>
      </rPr>
      <t>Class of Building</t>
    </r>
  </si>
  <si>
    <r>
      <t xml:space="preserve">                   TOTAL                                                                                                                                </t>
    </r>
    <r>
      <rPr>
        <b/>
        <u val="double"/>
        <sz val="16"/>
        <rFont val="Arial"/>
        <family val="2"/>
      </rPr>
      <t xml:space="preserve">                     R627.00 to pay </t>
    </r>
  </si>
  <si>
    <t>Rate m²(Excluding VAT)</t>
  </si>
  <si>
    <t>PLEASE NOTE:  The electricity tariff increase is subject to the approved tariff increase of NERSA</t>
  </si>
  <si>
    <r>
      <t>Amount Vat Inclusive to the nearest 5</t>
    </r>
    <r>
      <rPr>
        <b/>
        <vertAlign val="superscript"/>
        <sz val="12"/>
        <rFont val="Arial"/>
        <family val="2"/>
      </rPr>
      <t>C</t>
    </r>
  </si>
  <si>
    <t>Amount VAT Exclusive</t>
  </si>
  <si>
    <t>R627.00 to pay</t>
  </si>
  <si>
    <t xml:space="preserve">Step 2.        Plan approval Fees                                 R144 000.00 x 0.2%                                 R288.00      </t>
  </si>
  <si>
    <t xml:space="preserve">                   Plus  14% VAT                                                                                                    R  40.32</t>
  </si>
  <si>
    <t xml:space="preserve">                   Building Plan             R304.95 plus 14% vat                                                                                                      324.90              </t>
  </si>
  <si>
    <r>
      <t xml:space="preserve">                   Building Plan             R304.95 plus 14% Vat                                                          </t>
    </r>
    <r>
      <rPr>
        <u/>
        <sz val="16"/>
        <rFont val="Arial"/>
        <family val="2"/>
      </rPr>
      <t>R324.90</t>
    </r>
  </si>
  <si>
    <r>
      <t xml:space="preserve">                   TOTAL                                                                                                                </t>
    </r>
    <r>
      <rPr>
        <b/>
        <u val="double"/>
        <sz val="16"/>
        <rFont val="Arial"/>
        <family val="2"/>
      </rPr>
      <t>R653.32  (to pay R653.30[nearest 5</t>
    </r>
    <r>
      <rPr>
        <b/>
        <u val="double"/>
        <vertAlign val="superscript"/>
        <sz val="16"/>
        <rFont val="Arial"/>
        <family val="2"/>
      </rPr>
      <t>c</t>
    </r>
    <r>
      <rPr>
        <b/>
        <u val="double"/>
        <sz val="16"/>
        <rFont val="Arial"/>
        <family val="2"/>
      </rPr>
      <t>]</t>
    </r>
  </si>
  <si>
    <t>Step 1.       Value of Building                                         100 x R1440.00                                    R144 000.00</t>
  </si>
  <si>
    <t xml:space="preserve">Step 2.        Plan approval Fees                                 R100 800.00 x 0.2%                                R201.60    Less than R265.00   </t>
  </si>
  <si>
    <r>
      <t>Dwelling say of 100m</t>
    </r>
    <r>
      <rPr>
        <sz val="16"/>
        <rFont val="Calibri"/>
        <family val="2"/>
      </rPr>
      <t>²</t>
    </r>
    <r>
      <rPr>
        <sz val="16"/>
        <rFont val="Arial"/>
        <family val="2"/>
      </rPr>
      <t xml:space="preserve">                                                            m2 Rate                                              Total</t>
    </r>
  </si>
  <si>
    <r>
      <t>Dwelling say of 70m</t>
    </r>
    <r>
      <rPr>
        <sz val="16"/>
        <rFont val="Calibri"/>
        <family val="2"/>
      </rPr>
      <t>²</t>
    </r>
    <r>
      <rPr>
        <sz val="16"/>
        <rFont val="Arial"/>
        <family val="2"/>
      </rPr>
      <t xml:space="preserve">                                                            m</t>
    </r>
    <r>
      <rPr>
        <sz val="16"/>
        <rFont val="Calibri"/>
        <family val="2"/>
      </rPr>
      <t>²</t>
    </r>
    <r>
      <rPr>
        <sz val="16"/>
        <rFont val="Arial"/>
        <family val="2"/>
      </rPr>
      <t xml:space="preserve"> Rate                                              Total</t>
    </r>
  </si>
  <si>
    <t>Telephone calls</t>
  </si>
  <si>
    <t>Call Out Fee</t>
  </si>
  <si>
    <t xml:space="preserve"> </t>
  </si>
  <si>
    <r>
      <t>Amount Vat Inclusive to the nearest 5</t>
    </r>
    <r>
      <rPr>
        <b/>
        <vertAlign val="superscript"/>
        <sz val="10"/>
        <rFont val="Arial"/>
        <family val="2"/>
      </rPr>
      <t>C</t>
    </r>
  </si>
  <si>
    <r>
      <t xml:space="preserve">CONNECTION FEES </t>
    </r>
    <r>
      <rPr>
        <sz val="10"/>
        <rFont val="Arial"/>
        <family val="2"/>
      </rPr>
      <t>(Section 41)</t>
    </r>
  </si>
  <si>
    <r>
      <rPr>
        <b/>
        <u/>
        <sz val="10"/>
        <rFont val="Arial"/>
        <family val="2"/>
      </rPr>
      <t>Item 1:</t>
    </r>
    <r>
      <rPr>
        <u/>
        <sz val="10"/>
        <rFont val="Arial"/>
        <family val="2"/>
      </rPr>
      <t xml:space="preserve">  </t>
    </r>
    <r>
      <rPr>
        <sz val="10"/>
        <rFont val="Arial"/>
        <family val="2"/>
      </rPr>
      <t>Application for a learners' license(excluding issue of a learners' license )including test</t>
    </r>
  </si>
  <si>
    <r>
      <rPr>
        <b/>
        <u/>
        <sz val="10"/>
        <rFont val="Arial"/>
        <family val="2"/>
      </rPr>
      <t>Item 2:</t>
    </r>
    <r>
      <rPr>
        <sz val="10"/>
        <rFont val="Arial"/>
        <family val="2"/>
      </rPr>
      <t xml:space="preserve">  Issue of learners license</t>
    </r>
  </si>
  <si>
    <r>
      <rPr>
        <b/>
        <u/>
        <sz val="10"/>
        <rFont val="Arial"/>
        <family val="2"/>
      </rPr>
      <t>Item 3:</t>
    </r>
    <r>
      <rPr>
        <sz val="10"/>
        <rFont val="Arial"/>
        <family val="2"/>
      </rPr>
      <t xml:space="preserve">  Application for a drivers license(excluding issue of a drivers license card )including test in the case of:</t>
    </r>
  </si>
  <si>
    <r>
      <rPr>
        <b/>
        <u/>
        <sz val="10"/>
        <rFont val="Arial"/>
        <family val="2"/>
      </rPr>
      <t>Item 4 (1):</t>
    </r>
    <r>
      <rPr>
        <sz val="10"/>
        <rFont val="Arial"/>
        <family val="2"/>
      </rPr>
      <t xml:space="preserve">   Issue of driving license card, substitution of  drivers license within the period referred to in regulation 24092)(b) or license by virtue of foreign or government drivers license</t>
    </r>
  </si>
  <si>
    <r>
      <t>Item 4 (2):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Substitution of drivers license outside the period referred to in regulation 240(2)(b). </t>
    </r>
  </si>
  <si>
    <r>
      <t xml:space="preserve"> -   </t>
    </r>
    <r>
      <rPr>
        <b/>
        <u/>
        <sz val="10"/>
        <rFont val="Arial"/>
        <family val="2"/>
      </rPr>
      <t xml:space="preserve">Table 2:   </t>
    </r>
    <r>
      <rPr>
        <u/>
        <sz val="10"/>
        <rFont val="Arial"/>
        <family val="2"/>
      </rPr>
      <t>Issue Fee for the substitution of a driver's license. Fees within prescribed period.  (Fees increase by R5.00 for each additional month)</t>
    </r>
  </si>
  <si>
    <r>
      <t xml:space="preserve"> -   </t>
    </r>
    <r>
      <rPr>
        <b/>
        <u/>
        <sz val="10"/>
        <rFont val="Arial"/>
        <family val="2"/>
      </rPr>
      <t>Table 2</t>
    </r>
    <r>
      <rPr>
        <u/>
        <sz val="10"/>
        <rFont val="Arial"/>
        <family val="2"/>
      </rPr>
      <t xml:space="preserve">:  </t>
    </r>
    <r>
      <rPr>
        <b/>
        <u/>
        <sz val="10"/>
        <rFont val="Arial"/>
        <family val="2"/>
      </rPr>
      <t>Motor vehicle registration and license fees</t>
    </r>
  </si>
  <si>
    <r>
      <t xml:space="preserve">         -   </t>
    </r>
    <r>
      <rPr>
        <b/>
        <u/>
        <sz val="10"/>
        <rFont val="Arial"/>
        <family val="2"/>
      </rPr>
      <t>Item 1:</t>
    </r>
    <r>
      <rPr>
        <sz val="10"/>
        <rFont val="Arial"/>
        <family val="2"/>
      </rPr>
      <t xml:space="preserve">  Motor  vehicle registration fee</t>
    </r>
  </si>
  <si>
    <r>
      <t xml:space="preserve">         -   </t>
    </r>
    <r>
      <rPr>
        <b/>
        <u/>
        <sz val="10"/>
        <rFont val="Arial"/>
        <family val="2"/>
      </rPr>
      <t>Item 2.1</t>
    </r>
    <r>
      <rPr>
        <sz val="10"/>
        <rFont val="Arial"/>
        <family val="2"/>
      </rPr>
      <t>Motor cycle, motor tricycle and motor quadro cycle, other than a motor vehicle referred to in item 3 of underneath.</t>
    </r>
  </si>
  <si>
    <r>
      <t xml:space="preserve">          -  </t>
    </r>
    <r>
      <rPr>
        <b/>
        <u/>
        <sz val="10"/>
        <rFont val="Arial"/>
        <family val="2"/>
      </rPr>
      <t>Item 2.2, 2.4 &amp; 2.6:</t>
    </r>
    <r>
      <rPr>
        <sz val="10"/>
        <rFont val="Arial"/>
        <family val="2"/>
      </rPr>
      <t xml:space="preserve">  Motor Vehicle / Breakdown </t>
    </r>
  </si>
  <si>
    <r>
      <t xml:space="preserve">                                               </t>
    </r>
    <r>
      <rPr>
        <b/>
        <u/>
        <sz val="10"/>
        <rFont val="Arial"/>
        <family val="2"/>
      </rPr>
      <t>Tare in Kilograms</t>
    </r>
  </si>
  <si>
    <r>
      <t xml:space="preserve">                                                 </t>
    </r>
    <r>
      <rPr>
        <b/>
        <sz val="10"/>
        <rFont val="Calibri"/>
        <family val="2"/>
      </rPr>
      <t>&gt;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12001</t>
    </r>
  </si>
  <si>
    <r>
      <t xml:space="preserve">          -  </t>
    </r>
    <r>
      <rPr>
        <b/>
        <u/>
        <sz val="10"/>
        <rFont val="Arial"/>
        <family val="2"/>
      </rPr>
      <t>Item 2.7  and 2.10:</t>
    </r>
    <r>
      <rPr>
        <sz val="10"/>
        <rFont val="Arial"/>
        <family val="2"/>
      </rPr>
      <t xml:space="preserve">  Trailer and Trailer drawn by a tractor </t>
    </r>
  </si>
  <si>
    <r>
      <t xml:space="preserve">          -  </t>
    </r>
    <r>
      <rPr>
        <b/>
        <u/>
        <sz val="10"/>
        <rFont val="Arial"/>
        <family val="2"/>
      </rPr>
      <t>Item 2.3:</t>
    </r>
    <r>
      <rPr>
        <u/>
        <sz val="10"/>
        <rFont val="Arial"/>
        <family val="2"/>
      </rPr>
      <t xml:space="preserve">   Trailer other than a semi-trailer used by a bona-fide farmer</t>
    </r>
    <r>
      <rPr>
        <sz val="10"/>
        <rFont val="Arial"/>
        <family val="2"/>
      </rPr>
      <t xml:space="preserve"> </t>
    </r>
  </si>
  <si>
    <r>
      <t xml:space="preserve">          -  </t>
    </r>
    <r>
      <rPr>
        <b/>
        <u/>
        <sz val="10"/>
        <rFont val="Arial"/>
        <family val="2"/>
      </rPr>
      <t>Item 2.5 and 2.6:   Truck-tractor used by the owner thereof, soley for his own farming activities</t>
    </r>
    <r>
      <rPr>
        <b/>
        <sz val="10"/>
        <rFont val="Arial"/>
        <family val="2"/>
      </rPr>
      <t xml:space="preserve"> </t>
    </r>
  </si>
  <si>
    <r>
      <t xml:space="preserve">          -  </t>
    </r>
    <r>
      <rPr>
        <b/>
        <u/>
        <sz val="10"/>
        <rFont val="Arial"/>
        <family val="2"/>
      </rPr>
      <t xml:space="preserve">Item 2.8 Caravan - </t>
    </r>
    <r>
      <rPr>
        <b/>
        <sz val="10"/>
        <rFont val="Arial"/>
        <family val="2"/>
      </rPr>
      <t xml:space="preserve">Other than a self-propelled caravan or motor vehicle </t>
    </r>
    <r>
      <rPr>
        <sz val="10"/>
        <rFont val="Arial"/>
        <family val="2"/>
      </rPr>
      <t xml:space="preserve"> </t>
    </r>
  </si>
  <si>
    <r>
      <t xml:space="preserve">          -  </t>
    </r>
    <r>
      <rPr>
        <b/>
        <u/>
        <sz val="10"/>
        <rFont val="Arial"/>
        <family val="2"/>
      </rPr>
      <t>Item 2.9</t>
    </r>
  </si>
  <si>
    <r>
      <t xml:space="preserve">          -  </t>
    </r>
    <r>
      <rPr>
        <b/>
        <u/>
        <sz val="10"/>
        <rFont val="Arial"/>
        <family val="2"/>
      </rPr>
      <t>Item 3.1 and 3.2:</t>
    </r>
    <r>
      <rPr>
        <u/>
        <sz val="10"/>
        <rFont val="Arial"/>
        <family val="2"/>
      </rPr>
      <t xml:space="preserve">   Special Classified Motor Vehicles</t>
    </r>
    <r>
      <rPr>
        <sz val="10"/>
        <rFont val="Arial"/>
        <family val="2"/>
      </rPr>
      <t xml:space="preserve"> </t>
    </r>
  </si>
  <si>
    <r>
      <t xml:space="preserve">         -   </t>
    </r>
    <r>
      <rPr>
        <b/>
        <u/>
        <sz val="10"/>
        <rFont val="Arial"/>
        <family val="2"/>
      </rPr>
      <t>Item 4.1,  4.2, 4.3  and 4.4:</t>
    </r>
    <r>
      <rPr>
        <sz val="10"/>
        <rFont val="Arial"/>
        <family val="2"/>
      </rPr>
      <t xml:space="preserve">  Motor  Trade Numbers</t>
    </r>
  </si>
  <si>
    <r>
      <t xml:space="preserve">         -   </t>
    </r>
    <r>
      <rPr>
        <b/>
        <u/>
        <sz val="10"/>
        <rFont val="Arial"/>
        <family val="2"/>
      </rPr>
      <t>Item 5:</t>
    </r>
    <r>
      <rPr>
        <sz val="10"/>
        <rFont val="Arial"/>
        <family val="2"/>
      </rPr>
      <t xml:space="preserve">  Special and Temporary Permits</t>
    </r>
  </si>
  <si>
    <r>
      <t xml:space="preserve">         -   </t>
    </r>
    <r>
      <rPr>
        <b/>
        <u/>
        <sz val="10"/>
        <rFont val="Arial"/>
        <family val="2"/>
      </rPr>
      <t>Item 6:</t>
    </r>
    <r>
      <rPr>
        <sz val="10"/>
        <rFont val="Arial"/>
        <family val="2"/>
      </rPr>
      <t xml:space="preserve">  Registration of Manufacturers, Builders and Importers</t>
    </r>
  </si>
  <si>
    <r>
      <rPr>
        <b/>
        <u/>
        <sz val="10"/>
        <rFont val="Arial"/>
        <family val="2"/>
      </rPr>
      <t>Item 4B: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form TDL</t>
    </r>
  </si>
  <si>
    <r>
      <rPr>
        <b/>
        <u/>
        <sz val="10"/>
        <rFont val="Arial"/>
        <family val="2"/>
      </rPr>
      <t>Item 4C: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Issue of engine or chassis number</t>
    </r>
  </si>
  <si>
    <r>
      <rPr>
        <b/>
        <u/>
        <sz val="10"/>
        <rFont val="Arial"/>
        <family val="2"/>
      </rPr>
      <t>Item 4D: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form POD</t>
    </r>
  </si>
  <si>
    <r>
      <rPr>
        <b/>
        <u/>
        <sz val="10"/>
        <rFont val="Arial"/>
        <family val="2"/>
      </rPr>
      <t>Item 4E: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Issue of temporary driving license</t>
    </r>
  </si>
  <si>
    <r>
      <rPr>
        <b/>
        <u/>
        <sz val="10"/>
        <rFont val="Arial"/>
        <family val="2"/>
      </rPr>
      <t>Item 5: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Application and examination for an instructor's certificate</t>
    </r>
  </si>
  <si>
    <r>
      <rPr>
        <b/>
        <u/>
        <sz val="10"/>
        <rFont val="Arial"/>
        <family val="2"/>
      </rPr>
      <t>Item 6: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Issue of instructor's certificate</t>
    </r>
  </si>
  <si>
    <r>
      <rPr>
        <b/>
        <u/>
        <sz val="10"/>
        <rFont val="Arial"/>
        <family val="2"/>
      </rPr>
      <t>Item 7A: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registration of a testing station</t>
    </r>
  </si>
  <si>
    <r>
      <rPr>
        <b/>
        <u/>
        <sz val="10"/>
        <rFont val="Arial"/>
        <family val="2"/>
      </rPr>
      <t>Item 8: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a certification of roadworthiness test in respect of:</t>
    </r>
  </si>
  <si>
    <r>
      <rPr>
        <b/>
        <u/>
        <sz val="10"/>
        <rFont val="Arial"/>
        <family val="2"/>
      </rPr>
      <t>Item 8A: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a certification of roadworthiness test at a testing station which is not a registering authority</t>
    </r>
  </si>
  <si>
    <r>
      <rPr>
        <b/>
        <u/>
        <sz val="10"/>
        <rFont val="Arial"/>
        <family val="2"/>
      </rPr>
      <t>Item 9: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Issue of certification of roadworthiness</t>
    </r>
  </si>
  <si>
    <r>
      <rPr>
        <b/>
        <u/>
        <sz val="10"/>
        <rFont val="Arial"/>
        <family val="2"/>
      </rPr>
      <t>Item 10A: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Issue of form CRW for a motor vehicle not registered in the Republic by a testing station which is not a registered authority</t>
    </r>
  </si>
  <si>
    <r>
      <rPr>
        <b/>
        <u/>
        <sz val="10"/>
        <rFont val="Arial"/>
        <family val="2"/>
      </rPr>
      <t>Item 10B: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Identification of an operator</t>
    </r>
  </si>
  <si>
    <r>
      <rPr>
        <b/>
        <u/>
        <sz val="10"/>
        <rFont val="Arial"/>
        <family val="2"/>
      </rPr>
      <t>Item 10C: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Application for a duplicate permanent operator card</t>
    </r>
  </si>
  <si>
    <r>
      <rPr>
        <b/>
        <u/>
        <sz val="10"/>
        <rFont val="Arial"/>
        <family val="2"/>
      </rPr>
      <t>Item 10D: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a new operator card due to change of address or change of registration number</t>
    </r>
  </si>
  <si>
    <r>
      <rPr>
        <b/>
        <u/>
        <sz val="10"/>
        <rFont val="Arial"/>
        <family val="2"/>
      </rPr>
      <t>Item 11: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Cost of confirming information</t>
    </r>
  </si>
  <si>
    <r>
      <rPr>
        <b/>
        <u/>
        <sz val="10"/>
        <rFont val="Arial"/>
        <family val="2"/>
      </rPr>
      <t>Item 11A: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exemption of parking provisions</t>
    </r>
  </si>
  <si>
    <r>
      <rPr>
        <b/>
        <u/>
        <sz val="10"/>
        <rFont val="Arial"/>
        <family val="2"/>
      </rPr>
      <t>Item 12: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Issue of a duplicate document or token in respect of:</t>
    </r>
  </si>
  <si>
    <r>
      <rPr>
        <b/>
        <u/>
        <sz val="10"/>
        <rFont val="Arial"/>
        <family val="2"/>
      </rPr>
      <t>Item 13: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a personalized registration number of the format "PFFLLLEC" where "P" represent a figure and "F" a letter as approved by the MEC responsible for Road Traffic</t>
    </r>
  </si>
  <si>
    <r>
      <rPr>
        <b/>
        <sz val="10"/>
        <rFont val="Arial"/>
        <family val="2"/>
      </rPr>
      <t>Item 14:</t>
    </r>
    <r>
      <rPr>
        <sz val="10"/>
        <rFont val="Arial"/>
        <family val="2"/>
      </rPr>
      <t xml:space="preserve"> Application for a personalized registration numbers as approved by the MEC responsible for Road Traffic</t>
    </r>
  </si>
  <si>
    <r>
      <rPr>
        <b/>
        <u/>
        <sz val="10"/>
        <rFont val="Arial"/>
        <family val="2"/>
      </rPr>
      <t>Item 15:</t>
    </r>
    <r>
      <rPr>
        <b/>
        <sz val="10"/>
        <rFont val="Arial"/>
        <family val="2"/>
      </rPr>
      <t xml:space="preserve">  </t>
    </r>
  </si>
  <si>
    <r>
      <rPr>
        <b/>
        <u/>
        <sz val="10"/>
        <rFont val="Arial"/>
        <family val="2"/>
      </rPr>
      <t>Item 16: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Racing and Sport on Public Roads</t>
    </r>
  </si>
  <si>
    <r>
      <rPr>
        <b/>
        <u/>
        <sz val="10"/>
        <rFont val="Arial"/>
        <family val="2"/>
      </rPr>
      <t>Item 17: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Application for registration of a Embosser</t>
    </r>
  </si>
  <si>
    <r>
      <t>-   PHOTOSTATS (</t>
    </r>
    <r>
      <rPr>
        <b/>
        <sz val="10"/>
        <rFont val="Arial"/>
        <family val="2"/>
      </rPr>
      <t>for Library / Academic purposes only</t>
    </r>
    <r>
      <rPr>
        <sz val="10"/>
        <rFont val="Arial"/>
        <family val="2"/>
      </rPr>
      <t>)</t>
    </r>
  </si>
  <si>
    <r>
      <t xml:space="preserve">       -   Children under ten accompanied by an adult, </t>
    </r>
    <r>
      <rPr>
        <u/>
        <sz val="10"/>
        <rFont val="Arial"/>
        <family val="2"/>
      </rPr>
      <t>no charge</t>
    </r>
  </si>
  <si>
    <r>
      <rPr>
        <b/>
        <sz val="10"/>
        <rFont val="Arial"/>
        <family val="2"/>
      </rPr>
      <t xml:space="preserve">                           *        </t>
    </r>
    <r>
      <rPr>
        <b/>
        <u/>
        <sz val="10"/>
        <rFont val="Arial"/>
        <family val="2"/>
      </rPr>
      <t>Class of Building</t>
    </r>
  </si>
  <si>
    <r>
      <t>Dwelling say of 70m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                                                           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Rate                                              Total</t>
    </r>
  </si>
  <si>
    <r>
      <t>Dwelling say of 100m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                                                           m2 Rate                                              Total</t>
    </r>
  </si>
  <si>
    <r>
      <t xml:space="preserve">                   Building Plan             R304.95 plus 14% Vat                                                          </t>
    </r>
    <r>
      <rPr>
        <u/>
        <sz val="10"/>
        <rFont val="Arial"/>
        <family val="2"/>
      </rPr>
      <t>R324.90</t>
    </r>
  </si>
  <si>
    <r>
      <t xml:space="preserve">                   TOTAL                                                                                                                </t>
    </r>
    <r>
      <rPr>
        <b/>
        <u val="double"/>
        <sz val="10"/>
        <rFont val="Arial"/>
        <family val="2"/>
      </rPr>
      <t>R653.32  (to pay R653.30[nearest 5</t>
    </r>
    <r>
      <rPr>
        <b/>
        <u val="double"/>
        <vertAlign val="superscript"/>
        <sz val="10"/>
        <rFont val="Arial"/>
        <family val="2"/>
      </rPr>
      <t>c</t>
    </r>
    <r>
      <rPr>
        <b/>
        <u val="double"/>
        <sz val="10"/>
        <rFont val="Arial"/>
        <family val="2"/>
      </rPr>
      <t>]</t>
    </r>
  </si>
  <si>
    <t>2012/2013</t>
  </si>
  <si>
    <t xml:space="preserve">                   Building Plan             R323.24 plus 14% vat                                                                                                      324.90              </t>
  </si>
  <si>
    <t>Step 1.       Value of Building                                           70 x R1526.40                                   R106848.00</t>
  </si>
  <si>
    <t xml:space="preserve">Step 2.        Plan approval Fees                                 R106848.00 x 0.2%                                R226.51                                            Less than R280.90   </t>
  </si>
  <si>
    <t>R1602.72 for each additional 500kg</t>
  </si>
  <si>
    <t>2012/2013 Amount VAT Exclusive</t>
  </si>
  <si>
    <t>2012/2013 Amount VAT Inclusive</t>
  </si>
  <si>
    <t>Increase - Other</t>
  </si>
  <si>
    <t>Increase - Electricity</t>
  </si>
  <si>
    <t>Nearest</t>
  </si>
  <si>
    <r>
      <t>5</t>
    </r>
    <r>
      <rPr>
        <b/>
        <vertAlign val="superscript"/>
        <sz val="16"/>
        <rFont val="Arial"/>
        <family val="2"/>
      </rPr>
      <t>c</t>
    </r>
  </si>
  <si>
    <t xml:space="preserve">       -   Rate per person (maximum 10 persons), per night</t>
  </si>
  <si>
    <t>-  Hiring of Public Address (PA) System</t>
  </si>
  <si>
    <t xml:space="preserve">     -    DEPOSIT (No VAT)</t>
  </si>
  <si>
    <t xml:space="preserve">     -    Rate per Day</t>
  </si>
  <si>
    <t>Step 1.       Value of Building                                           70 x R1,976.30                                   R138,341.00</t>
  </si>
  <si>
    <t>*  That the plan approval fees be calculated on a flat rate 0.2% of the project value with a minimum charge of R318.00(excluding VAT)</t>
  </si>
  <si>
    <t xml:space="preserve">                   Plus  14% VAT                                                                                                                                                                                                44.52 </t>
  </si>
  <si>
    <t xml:space="preserve">                   Building Plan             R391.20 plus 14% vat                                                                                                                                             445.97              </t>
  </si>
  <si>
    <t>Step 1.       Value of Building                                         100 x R1,976.30                                    R197,630.00</t>
  </si>
  <si>
    <t>Step 2.        Plan approval Fees                                 R138,341.00 x 0.2%                                R276.68              Less than minimum charge R318.00</t>
  </si>
  <si>
    <t>Step 2.        Plan approval Fees                                 R197,630.00 x 0.2%                                 R395.26      (more than minium charge of R318)</t>
  </si>
  <si>
    <t xml:space="preserve">                   Plus  14% VAT                                                                                                                 R  55.34</t>
  </si>
  <si>
    <t xml:space="preserve">                   Building Plan             R391.20 plus 14% vat                                                                  445.97              </t>
  </si>
  <si>
    <r>
      <t xml:space="preserve">                   TOTAL                                                                         </t>
    </r>
    <r>
      <rPr>
        <b/>
        <u val="double"/>
        <sz val="10"/>
        <rFont val="Arial"/>
        <family val="2"/>
      </rPr>
      <t>R896.57  (to pay R896.55 [nearest 5</t>
    </r>
    <r>
      <rPr>
        <b/>
        <u val="double"/>
        <vertAlign val="superscript"/>
        <sz val="10"/>
        <rFont val="Arial"/>
        <family val="2"/>
      </rPr>
      <t>c</t>
    </r>
    <r>
      <rPr>
        <b/>
        <u val="double"/>
        <sz val="10"/>
        <rFont val="Arial"/>
        <family val="2"/>
      </rPr>
      <t>])</t>
    </r>
  </si>
  <si>
    <r>
      <t xml:space="preserve">                   TOTAL                                                                                                                           </t>
    </r>
    <r>
      <rPr>
        <b/>
        <u val="double"/>
        <sz val="10"/>
        <rFont val="Arial"/>
        <family val="2"/>
      </rPr>
      <t>R808.49  (to pay R808.45 [nearest 5</t>
    </r>
    <r>
      <rPr>
        <b/>
        <u val="double"/>
        <vertAlign val="superscript"/>
        <sz val="10"/>
        <rFont val="Arial"/>
        <family val="2"/>
      </rPr>
      <t>c</t>
    </r>
    <r>
      <rPr>
        <b/>
        <u val="double"/>
        <sz val="10"/>
        <rFont val="Arial"/>
        <family val="2"/>
      </rPr>
      <t>])</t>
    </r>
  </si>
  <si>
    <t>Above tariffs were Gazetted on 21 May 2012, Provincial Gazette No. 2763 and subject to any further  increases as determined by the Department of Transport</t>
  </si>
  <si>
    <t xml:space="preserve">                                                for each additional 500 or part thereof above 12 000 kilograms:</t>
  </si>
  <si>
    <r>
      <t xml:space="preserve">                   -   </t>
    </r>
    <r>
      <rPr>
        <b/>
        <u/>
        <sz val="10"/>
        <rFont val="Arial"/>
        <family val="2"/>
      </rPr>
      <t>Item 2.1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Motor cycle or motor tricycle  other than a motor vehicle referred to in item 3 of this schedule.</t>
    </r>
  </si>
  <si>
    <r>
      <t xml:space="preserve">           - </t>
    </r>
    <r>
      <rPr>
        <b/>
        <u/>
        <sz val="10"/>
        <rFont val="Arial"/>
        <family val="2"/>
      </rPr>
      <t>Item 2:</t>
    </r>
    <r>
      <rPr>
        <sz val="10"/>
        <rFont val="Arial"/>
        <family val="2"/>
      </rPr>
      <t xml:space="preserve">     Motor Vehicle License Fees</t>
    </r>
  </si>
  <si>
    <r>
      <t xml:space="preserve">           -   </t>
    </r>
    <r>
      <rPr>
        <b/>
        <u/>
        <sz val="10"/>
        <rFont val="Arial"/>
        <family val="2"/>
      </rPr>
      <t>Item 1:</t>
    </r>
    <r>
      <rPr>
        <sz val="10"/>
        <rFont val="Arial"/>
        <family val="2"/>
      </rPr>
      <t xml:space="preserve">    Motor  Vehicle Registration </t>
    </r>
  </si>
  <si>
    <t>- Schedule 2: Motor Vehicle Registration and License Fees</t>
  </si>
  <si>
    <t>- Schedule 2 (Table 2:  Motor vehicle registration and license fees) is substituted by the following Schedule:</t>
  </si>
  <si>
    <r>
      <t xml:space="preserve">                   -  </t>
    </r>
    <r>
      <rPr>
        <b/>
        <u/>
        <sz val="10"/>
        <rFont val="Arial"/>
        <family val="2"/>
      </rPr>
      <t>Item 2.2:</t>
    </r>
    <r>
      <rPr>
        <sz val="10"/>
        <rFont val="Arial"/>
        <family val="2"/>
      </rPr>
      <t xml:space="preserve">   A motor vehicle, other than a motor vehicle referred to 2.1, 2.3, 2,4, 2.5, 2.6, 2.7, 2.8, 2.9, 2.10 and 3 of this schedule with a tare of:</t>
    </r>
  </si>
  <si>
    <r>
      <t xml:space="preserve">          -  </t>
    </r>
    <r>
      <rPr>
        <b/>
        <u/>
        <sz val="10"/>
        <rFont val="Arial"/>
        <family val="2"/>
      </rPr>
      <t>Item 2.3:</t>
    </r>
    <r>
      <rPr>
        <sz val="10"/>
        <rFont val="Arial"/>
        <family val="2"/>
      </rPr>
      <t xml:space="preserve">  A trailer, other than a semi-trailer, used by the owner thereof solely for own farming other than for the conveyance of goods on a public road, other than a moetor vehicle referred to in Item 2.1, 2.2, 2.4, 2.5, 2.6, 2.7, 2.8, 2.9, 2.10 and 3 of this schedule with a tare of: </t>
    </r>
  </si>
  <si>
    <r>
      <t xml:space="preserve">          -  </t>
    </r>
    <r>
      <rPr>
        <b/>
        <u/>
        <sz val="10"/>
        <rFont val="Arial"/>
        <family val="2"/>
      </rPr>
      <t>Item 2.4:</t>
    </r>
    <r>
      <rPr>
        <sz val="10"/>
        <rFont val="Arial"/>
        <family val="2"/>
      </rPr>
      <t xml:space="preserve">  A breakdown vehicle other than a motor vehicle referred to initems 2.1, 2.2, 2.3, 2.5, 2.6, 2.7, 2.8, 2.9, 2.10 and 3 of this schedule with a tare of : </t>
    </r>
  </si>
  <si>
    <t xml:space="preserve">                                              '- for each additional 500 or part thereof above 12 000 kilograms</t>
  </si>
  <si>
    <r>
      <t xml:space="preserve">          -  </t>
    </r>
    <r>
      <rPr>
        <b/>
        <u/>
        <sz val="10"/>
        <rFont val="Arial"/>
        <family val="2"/>
      </rPr>
      <t>Item 2.5:</t>
    </r>
    <r>
      <rPr>
        <sz val="10"/>
        <rFont val="Arial"/>
        <family val="2"/>
      </rPr>
      <t xml:space="preserve">  a truck tractor, used by the owner thereof solely for his won farming activities, other than for the conveyance of goods for reward on a public road, other than a motor vehicle referred to in terms 2.1, 2.2, 2.3, 2.4, 2.6, 2.7, 2.8, 2.9, 2.10 and 3 of this schedule with a tare of:</t>
    </r>
  </si>
  <si>
    <r>
      <t xml:space="preserve">          -  </t>
    </r>
    <r>
      <rPr>
        <b/>
        <u/>
        <sz val="10"/>
        <rFont val="Arial"/>
        <family val="2"/>
      </rPr>
      <t>Item 2.6:</t>
    </r>
    <r>
      <rPr>
        <sz val="10"/>
        <rFont val="Arial"/>
        <family val="2"/>
      </rPr>
      <t xml:space="preserve">  a truck tractor, other than a truck-tractor referred to in Item 2.5, used by the owner solely for his own farming activities, other than for the conveyance of goods for reward on a public road, other than a motor vehicle referred to in Items 2.1, 2.2, 2.3, 2.4, 2.5, 2.7, 2.8, 2.9, 2.10 or  3 of this schedule with a tare of:</t>
    </r>
  </si>
  <si>
    <r>
      <t xml:space="preserve">          -  </t>
    </r>
    <r>
      <rPr>
        <b/>
        <u/>
        <sz val="10"/>
        <rFont val="Arial"/>
        <family val="2"/>
      </rPr>
      <t xml:space="preserve">Item 2.7: </t>
    </r>
    <r>
      <rPr>
        <sz val="10"/>
        <rFont val="Arial"/>
        <family val="2"/>
      </rPr>
      <t xml:space="preserve"> a trailer, other than a motor vehicle referred to in Items 2.1,2.2, 2.3, 2.4, 2.5, 2.6, 2.8, 2.9, 2.10 or 3 of this Schedule, with a tare of:</t>
    </r>
  </si>
  <si>
    <t xml:space="preserve">                                               '- for each additional 500 or part thereof above 12 000 kilograms</t>
  </si>
  <si>
    <r>
      <t xml:space="preserve">          -  </t>
    </r>
    <r>
      <rPr>
        <b/>
        <u/>
        <sz val="10"/>
        <rFont val="Arial"/>
        <family val="2"/>
      </rPr>
      <t xml:space="preserve">Item 2.8 </t>
    </r>
    <r>
      <rPr>
        <sz val="10"/>
        <rFont val="Arial"/>
        <family val="2"/>
      </rPr>
      <t xml:space="preserve"> A Caravan, other than a self-propelled caravan or motor vehicle referred to in this Items 2.2 ,2.3, 2.4, 2.5, 2.6, 2.7, 2.9, 2.10 or 3 of this schedule.  Section of Act/Regulation 24</t>
    </r>
  </si>
  <si>
    <r>
      <t xml:space="preserve"> -  </t>
    </r>
    <r>
      <rPr>
        <b/>
        <u/>
        <sz val="10"/>
        <rFont val="Arial"/>
        <family val="2"/>
      </rPr>
      <t>Item 2.9:</t>
    </r>
    <r>
      <rPr>
        <sz val="10"/>
        <rFont val="Arial"/>
        <family val="2"/>
      </rPr>
      <t xml:space="preserve"> A tractor which is operated on a public road, other than a motor vehicle referred to in Items 2.1, 2.2, 2.3, 2.4, 2.5, 2.6, 2.7, 2.8, 2.10 or 3 of this schedule, with a tare of:</t>
    </r>
  </si>
  <si>
    <r>
      <t xml:space="preserve"> -  </t>
    </r>
    <r>
      <rPr>
        <b/>
        <u/>
        <sz val="10"/>
        <rFont val="Arial"/>
        <family val="2"/>
      </rPr>
      <t>Item 2.10:</t>
    </r>
    <r>
      <rPr>
        <sz val="10"/>
        <rFont val="Arial"/>
        <family val="2"/>
      </rPr>
      <t xml:space="preserve"> A  trailer, other than a motor vehicle referred to in items 2.1, 2.2, 2.3, 2.4, 2.5, 2.6, 2.8, 2.9, or 3 of this schedule, with a tare of:</t>
    </r>
  </si>
  <si>
    <t xml:space="preserve">                                                '- for each additional 500 or part thereof above 12 000 kilograms</t>
  </si>
  <si>
    <r>
      <t xml:space="preserve">          -  </t>
    </r>
    <r>
      <rPr>
        <b/>
        <u/>
        <sz val="10"/>
        <rFont val="Arial"/>
        <family val="2"/>
      </rPr>
      <t>Item 3:</t>
    </r>
    <r>
      <rPr>
        <u/>
        <sz val="10"/>
        <rFont val="Arial"/>
        <family val="2"/>
      </rPr>
      <t xml:space="preserve">   License fees for Specially  Classified Vehicles</t>
    </r>
    <r>
      <rPr>
        <sz val="10"/>
        <rFont val="Arial"/>
        <family val="2"/>
      </rPr>
      <t xml:space="preserve"> </t>
    </r>
  </si>
  <si>
    <t>Blue Crane Route Municipality (EC102) - Tariff Book 2012/2013</t>
  </si>
  <si>
    <t>-  Fixed Charge, per month &gt; 50 KVA &lt;= 100kVA</t>
  </si>
  <si>
    <t>Increase - Electricity:</t>
  </si>
  <si>
    <t>Increase - Other:</t>
  </si>
  <si>
    <t>2013/2014 Amount VAT Exclusive</t>
  </si>
  <si>
    <t>2013/2014 Amount VAT Inclusive</t>
  </si>
  <si>
    <t xml:space="preserve">2012/2013 Amount VAT Inclusive </t>
  </si>
  <si>
    <t>2010/2011  Amount VAT Exclusive</t>
  </si>
  <si>
    <t>Rates are due on 1 July of every year, with a period of grace until 30 September, thereafter interest at the official rate will be charged unless rates are paid monthly.</t>
  </si>
  <si>
    <t>Arrangements can be made with the Revenue Office, situated at 67 Nojoli Street, , Somerset East to pay rates on a yearly basis.</t>
  </si>
  <si>
    <t>2014/2015 Amount (VAT Excl.</t>
  </si>
  <si>
    <t>14% VAT</t>
  </si>
  <si>
    <t>2014/2015 (VAT Incl.)</t>
  </si>
  <si>
    <t>-   SITE RENTAL</t>
  </si>
  <si>
    <t>-   Received per page</t>
  </si>
  <si>
    <t>-   Sending per page</t>
  </si>
  <si>
    <t>GRAZING ( NO VAT)</t>
  </si>
  <si>
    <t>BUSINESS LICENSES FEES</t>
  </si>
  <si>
    <t>Per Annum:</t>
  </si>
  <si>
    <t>(Excluding VAT)</t>
  </si>
  <si>
    <t xml:space="preserve">    - Big Businesess</t>
  </si>
  <si>
    <t xml:space="preserve">    - Medium Business</t>
  </si>
  <si>
    <t xml:space="preserve">    - Small Business</t>
  </si>
  <si>
    <t xml:space="preserve">    - Spazas</t>
  </si>
  <si>
    <t xml:space="preserve">    - Informal Traders (Hawkers)</t>
  </si>
  <si>
    <t>Per Event (those that come into town to sell on special occassions):</t>
  </si>
  <si>
    <t xml:space="preserve">    - Special Licenses</t>
  </si>
  <si>
    <t>Per Food Handling Premises (just an administration fee):</t>
  </si>
  <si>
    <t>per km</t>
  </si>
  <si>
    <t>quotation</t>
  </si>
  <si>
    <t>PRINTING OF DUPLICATE ACCOUNTS</t>
  </si>
  <si>
    <t>RE-PRINT OF LOST PRE-PAID TOKEN</t>
  </si>
  <si>
    <t>2015/2016 Amount (VAT Excl.</t>
  </si>
  <si>
    <t>2015/2016 (VAT Incl.)</t>
  </si>
  <si>
    <t>TARIFF 6 - SCHOOLS,SPORTFIELDS &amp; HOSTELS</t>
  </si>
  <si>
    <t xml:space="preserve">     -  Aeroville Multipurpose Centre</t>
  </si>
  <si>
    <r>
      <t xml:space="preserve">       -   Children under ten accompanied by an adult, </t>
    </r>
    <r>
      <rPr>
        <u/>
        <sz val="12"/>
        <rFont val="Arial"/>
        <family val="2"/>
      </rPr>
      <t>no charge</t>
    </r>
  </si>
  <si>
    <r>
      <t xml:space="preserve">    - </t>
    </r>
    <r>
      <rPr>
        <sz val="12"/>
        <color indexed="8"/>
        <rFont val="Arial"/>
        <family val="2"/>
      </rPr>
      <t>Certificates of Acceptability (COA)</t>
    </r>
  </si>
  <si>
    <r>
      <t>2013/2014 Amount VAT Inclusive to the nearest 10</t>
    </r>
    <r>
      <rPr>
        <b/>
        <vertAlign val="superscript"/>
        <sz val="12"/>
        <rFont val="Arial"/>
        <family val="2"/>
      </rPr>
      <t>c</t>
    </r>
  </si>
  <si>
    <t>-  Fire Prevention inspection (on application)</t>
  </si>
  <si>
    <t>-  Fire Prevention inspection FOLLOW-UP (re-application)</t>
  </si>
  <si>
    <t>-  Population Certificate - per certificate</t>
  </si>
  <si>
    <t>-  Dangerous Goods Certificate - per certificate</t>
  </si>
  <si>
    <t>-  Fire Investigation Report - per report</t>
  </si>
  <si>
    <t>-  Training per person per 20 hour course (Non-accredited)</t>
  </si>
  <si>
    <t>Emergency Calls:</t>
  </si>
  <si>
    <t>-  Truck and light duty vehicle fires per vehicle involve</t>
  </si>
  <si>
    <t>-  Truck and light duty accidents per vehicle involve</t>
  </si>
  <si>
    <t>-  Formal Dwelling Fires per hour per vehicle</t>
  </si>
  <si>
    <t>-  Informal Dwelling Fires per hour per vehicle</t>
  </si>
  <si>
    <t>-  Commercial Fires (building) per hour per vehicle</t>
  </si>
  <si>
    <t>-  Industrial Fires (building) per hour per vehicle</t>
  </si>
  <si>
    <t>-  Control burning without a permit</t>
  </si>
  <si>
    <t>-  Spillage / Hazamat incidents per hour per incidents</t>
  </si>
  <si>
    <t>-  Any other incidents not mentioned above</t>
  </si>
  <si>
    <t>-  Flammable Liquid Storage Tank (above &amp; underground) - per tank</t>
  </si>
  <si>
    <t>-  Spray Room and Spray Booth - per room or booth</t>
  </si>
  <si>
    <t>-  Mixing and Decanting Rooms - per room</t>
  </si>
  <si>
    <t xml:space="preserve">-  Storage - per storage facility </t>
  </si>
  <si>
    <t>-  Filling - per filling site</t>
  </si>
  <si>
    <t>-  9kg</t>
  </si>
  <si>
    <t>PLEASE NOTE: DAMAGED OR LOST GOODS MUST BE REPLACED AT ACTUAL COST PLUS 25%</t>
  </si>
  <si>
    <t>Minimum charge per chalet per night</t>
  </si>
  <si>
    <t>Minimum charge per Mountain hut per night</t>
  </si>
  <si>
    <t xml:space="preserve">    -  A4 Colour</t>
  </si>
  <si>
    <t xml:space="preserve">    -  A3 Colour</t>
  </si>
  <si>
    <t xml:space="preserve"> - Aeroville Multipurpose Centre</t>
  </si>
  <si>
    <t>2016/2017 Amount (VAT Excl.</t>
  </si>
  <si>
    <t>2016/2017(VAT Incl.)</t>
  </si>
  <si>
    <t>services</t>
  </si>
  <si>
    <t>rates</t>
  </si>
  <si>
    <t>other</t>
  </si>
  <si>
    <t>elect</t>
  </si>
  <si>
    <t>51 45</t>
  </si>
  <si>
    <t>-   For periods exceeding one month SAME TARIFF AS ABOVE LESS 20% DISCOUNT</t>
  </si>
  <si>
    <t>-   For periods exceeding one month  SAME TARIFF AS ABOVE LESS 20% DISCOUNT</t>
  </si>
  <si>
    <t>2017/2018 Amount (VAT Excl.</t>
  </si>
  <si>
    <t>2017/2018(VAT Incl.)</t>
  </si>
  <si>
    <t>OTHER</t>
  </si>
  <si>
    <t>Reporting Tampering</t>
  </si>
  <si>
    <r>
      <rPr>
        <b/>
        <sz val="12"/>
        <rFont val="Arial"/>
        <family val="2"/>
      </rPr>
      <t xml:space="preserve">                           *        </t>
    </r>
    <r>
      <rPr>
        <b/>
        <u/>
        <sz val="12"/>
        <rFont val="Arial"/>
        <family val="2"/>
      </rPr>
      <t>Basic Charge per plan (1)</t>
    </r>
  </si>
  <si>
    <r>
      <rPr>
        <b/>
        <sz val="12"/>
        <rFont val="Arial"/>
        <family val="2"/>
      </rPr>
      <t xml:space="preserve">                           *        </t>
    </r>
    <r>
      <rPr>
        <b/>
        <u/>
        <sz val="12"/>
        <rFont val="Arial"/>
        <family val="2"/>
      </rPr>
      <t>Class of Building(Value of buildings per sq meter) (2)</t>
    </r>
  </si>
  <si>
    <t>-  Tariff 1 (Residential)</t>
  </si>
  <si>
    <t>In rural area traveling costs will be added - see vehicle</t>
  </si>
  <si>
    <t>-  Tariff 1 - Residential</t>
  </si>
  <si>
    <t xml:space="preserve">-  Basic Charge per month (vacant erf) 600sq meters </t>
  </si>
  <si>
    <t>ADMIN CHARGES OF 15% WILL BE CHARGES ON THE TOTAL ACTUAL COST</t>
  </si>
  <si>
    <t>-  Tariff 2 (Com)</t>
  </si>
  <si>
    <t>-  Tariff 3 - (Indust)</t>
  </si>
  <si>
    <t>-  Tariff 5 - (Agric)</t>
  </si>
  <si>
    <t>-  Tariff 6 - (Agric)</t>
  </si>
  <si>
    <t>-  Tariff 2 - (Com)</t>
  </si>
  <si>
    <t>-  Tariff 3 -(lodging etc)</t>
  </si>
  <si>
    <t>-  Tariff 4 - (Indus)</t>
  </si>
  <si>
    <t>-  Tariff 6 - (Schools etc)</t>
  </si>
  <si>
    <t>-  Tariff 7 - (Old Age homes)</t>
  </si>
  <si>
    <t>-  Tariff 8- (Unmetered consump)</t>
  </si>
  <si>
    <t>-  Tariff 9 - (Unmetered Informal settlement)</t>
  </si>
  <si>
    <t>-  Tariff 10 - (Untreated Raw Water)</t>
  </si>
  <si>
    <t>WATER</t>
  </si>
  <si>
    <t>-  Third time(Remove Box plus quotation for new Box)</t>
  </si>
  <si>
    <t xml:space="preserve">- Wooden Cross-arms 2.5m </t>
  </si>
  <si>
    <t>- Wooden Cross-arms  3.6m</t>
  </si>
  <si>
    <t>- 160-180mm Wooden Poles</t>
  </si>
  <si>
    <t>-     Health Certificate</t>
  </si>
  <si>
    <t>Encroachment Yearly</t>
  </si>
  <si>
    <t>-   Call-out Fee (Emmergencies, Fire investigations and Inspections)</t>
  </si>
  <si>
    <t>-   Call-out Fee</t>
  </si>
  <si>
    <t xml:space="preserve">-  Tariff per km inside Municipal area </t>
  </si>
  <si>
    <t>-  Consumables ( Foam, Hazmat material etc) Total Market Related cost plus 25%</t>
  </si>
  <si>
    <t xml:space="preserve"> - Control Burning per permit</t>
  </si>
  <si>
    <t>-  Flamable Substance Certificate</t>
  </si>
  <si>
    <t>-  Flamable Liquid storage(per tank or drum 210lt) above and under ground</t>
  </si>
  <si>
    <t>-  Flamable Substance Certificate - per certificate,  per substance</t>
  </si>
  <si>
    <t>STAFF/PERSONNEL COSTS</t>
  </si>
  <si>
    <t>Senior Officer Overtime per hour</t>
  </si>
  <si>
    <t>Fire Officers rate per hour</t>
  </si>
  <si>
    <t>Fire Fighters overtime rate per hour</t>
  </si>
  <si>
    <t xml:space="preserve">*  That the plan approval fees be calculated on a flat rate 0.9% of the project value </t>
  </si>
  <si>
    <t>Aministration Fees</t>
  </si>
  <si>
    <t>Farmers/ Agriculture</t>
  </si>
  <si>
    <t>2018/2019 Amount (VAT Excl.</t>
  </si>
  <si>
    <t>2018/19(VAT Incl.)</t>
  </si>
  <si>
    <t>Business/Industrial:</t>
  </si>
  <si>
    <t>ELEC</t>
  </si>
  <si>
    <t>RATES</t>
  </si>
  <si>
    <t>SIGNING BOARDS</t>
  </si>
  <si>
    <t xml:space="preserve">     -  Commercial - </t>
  </si>
  <si>
    <t xml:space="preserve">     -  Residential </t>
  </si>
  <si>
    <t>-   Double Burial Plot ( No plots available)</t>
  </si>
  <si>
    <t>The copies of relevant death certificate, burial order and deceased Identity document must be submitted.</t>
  </si>
  <si>
    <t>Exhumation applications plus km travelled for distance longer than 60km</t>
  </si>
  <si>
    <t>Re-opening of graves ( ie 9 feet graves)</t>
  </si>
  <si>
    <t>LIBRARIES - USE DEPT OF SPORT, RECREATION, ARTS AND CULTURE APPROVED TARIFFS</t>
  </si>
  <si>
    <t>(BOOKS AND PHOTOSTAT COPIES)</t>
  </si>
  <si>
    <t>FINES LATE BOOKS</t>
  </si>
  <si>
    <t>Per week/per book</t>
  </si>
  <si>
    <t xml:space="preserve">- Fixed charge, per month </t>
  </si>
  <si>
    <t>15% VAT</t>
  </si>
  <si>
    <t>-  Change Prepaid Boxes - 3 Phase - outside</t>
  </si>
  <si>
    <t>-  Change Prepaid Boxes - 3 Phase - Inside</t>
  </si>
  <si>
    <t>Catering for municipal events - (Using the kitchen, water and electricity of municipal properties)</t>
  </si>
  <si>
    <t>2019/2020</t>
  </si>
  <si>
    <t>AMT EX VAT</t>
  </si>
  <si>
    <t>AMT IN VAT</t>
  </si>
  <si>
    <t xml:space="preserve">    -  A1 - A0</t>
  </si>
  <si>
    <t>TRAFFIC</t>
  </si>
  <si>
    <t>Disable Bay Parking Permit (Valid for 1 year from date of issuing Permit)</t>
  </si>
  <si>
    <t xml:space="preserve">DEPARTMENT OF TRANSPORT AS PER PROVINCIAL GAZETTE </t>
  </si>
  <si>
    <t xml:space="preserve"> Blue Crane Route Municipality (EC102)   </t>
  </si>
  <si>
    <t>ELECTRICITY</t>
  </si>
  <si>
    <t>2018/2019 
Amount
 (VAT Excl.)</t>
  </si>
  <si>
    <t>15% 
VAT</t>
  </si>
  <si>
    <t>2018/19
Amount (VAT Incl.)</t>
  </si>
  <si>
    <t xml:space="preserve">WIND &amp; GAME FARMS </t>
  </si>
  <si>
    <t>-  Consumption -151 - 350 kwh</t>
  </si>
  <si>
    <t>No Charge</t>
  </si>
  <si>
    <t>-  Consumption -Indigents -51 - 150 kwh</t>
  </si>
  <si>
    <t>-  Consumption -Indigents -151 - 350 kwh</t>
  </si>
  <si>
    <t>-  Consumption, &gt; 150kwh</t>
  </si>
  <si>
    <t>REQUEST FOR ACCESS TO RECORDS ( PAIA - Promotion of Access to Information Act 2000 , Section 18 (1))</t>
  </si>
  <si>
    <t>Fees for reproduction referred to in regulation 7(1), fee payable  by every requester, other than a personal requester, referred to in regulation 7(2), and fees payable by a requester referred to in regulation 7(3)</t>
  </si>
  <si>
    <t>*  Photostats (No VAT)</t>
  </si>
  <si>
    <t xml:space="preserve">*  A copy in a computer-readable form on - </t>
  </si>
  <si>
    <t>- Memory Stick</t>
  </si>
  <si>
    <t>- Compact disc /cd</t>
  </si>
  <si>
    <t>A transcription of visual images, for an A4 size page or part thereof</t>
  </si>
  <si>
    <t>- Copy of a visual images</t>
  </si>
  <si>
    <t>A transcription of an audio record. For an A4 size page or part thereof</t>
  </si>
  <si>
    <t>- Copy of an audio record</t>
  </si>
  <si>
    <t>*  To search for and prepare the record for disclosure</t>
  </si>
  <si>
    <t>- for each hour or part of an hour, excluding the first hour, reasonably required for such search and preparation</t>
  </si>
  <si>
    <t>- for the purpose of section 22(2) of the act, the following applies</t>
  </si>
  <si>
    <t>- six hours as the hours to be exceeded before a deposit is payable, and</t>
  </si>
  <si>
    <t>- one third of the access fee is payable as a deposit by the requester, and</t>
  </si>
  <si>
    <t>- the actual postage is payable when a copy of a record must be posted to a requester</t>
  </si>
  <si>
    <r>
      <t xml:space="preserve">CONNECTION FEES </t>
    </r>
    <r>
      <rPr>
        <b/>
        <sz val="12"/>
        <rFont val="Arial"/>
        <family val="2"/>
      </rPr>
      <t>(Section 41)</t>
    </r>
  </si>
  <si>
    <t>-   SPORT FIELDS</t>
  </si>
  <si>
    <r>
      <rPr>
        <b/>
        <u/>
        <sz val="12"/>
        <rFont val="Arial"/>
        <family val="2"/>
      </rPr>
      <t>Dealers flammable substances: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Flammable Liquid Store - per store</t>
    </r>
  </si>
  <si>
    <r>
      <rPr>
        <b/>
        <u/>
        <sz val="12"/>
        <rFont val="Arial"/>
        <family val="2"/>
      </rPr>
      <t>Liquid Petroleum Gas</t>
    </r>
    <r>
      <rPr>
        <u/>
        <sz val="12"/>
        <rFont val="Arial"/>
        <family val="2"/>
      </rPr>
      <t>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Bulk Tanks - per tank</t>
    </r>
  </si>
  <si>
    <t>2020/2021</t>
  </si>
  <si>
    <t>Increase - Refuse:</t>
  </si>
  <si>
    <t>QUERY OF EFT NO INFO AS REQUESTED BY BANK</t>
  </si>
  <si>
    <t>NIL</t>
  </si>
  <si>
    <t>-  Single phase over 40 meters PER QUOTATION - CASH PAYMENTS</t>
  </si>
  <si>
    <t>-  Three phase connection PER QUOTATION - CASH PAYMENTS</t>
  </si>
  <si>
    <t>-  Installation of transformer PER QUOTATION - CASH PAYMENTS</t>
  </si>
  <si>
    <t>-  Duplex Houses PER QUOTATION - CASH PAYMENTS</t>
  </si>
  <si>
    <t>Additional Prepaid meters on erf AS PER QOUTATION - CASH PAYMENT</t>
  </si>
  <si>
    <t>BUILDING/MOVING OF POWER LINES PER QUOTATION - CASH PAYMENT</t>
  </si>
  <si>
    <t>HIGH TENSION LINE BUILDING PER QUOTATION - CASH PAYMENT</t>
  </si>
  <si>
    <t>CONNECTION FEES PER QUOTATION - CASH PAYMENT</t>
  </si>
  <si>
    <t>EMAIL OF ACCOUNT</t>
  </si>
  <si>
    <t xml:space="preserve">ISSUING OF LETTER OF GOOD STANDING </t>
  </si>
  <si>
    <t>PRINTING OF HISTORY LIST - PER PAGE</t>
  </si>
  <si>
    <t>ROUNDED</t>
  </si>
  <si>
    <t xml:space="preserve">     -  Step 3: Income group R3561 AND ABOVE</t>
  </si>
  <si>
    <t xml:space="preserve">       - Step 1 :1 STATE PENSION = 1780.00</t>
  </si>
  <si>
    <t xml:space="preserve">      -  Step 2: TWO STATE PENSIONS = 3560.00</t>
  </si>
  <si>
    <t>ISSUING OF VALUATION/ZONING CERTIFICATES</t>
  </si>
  <si>
    <t>2021/2022</t>
  </si>
  <si>
    <t>STATE OWNED PROPERTIES</t>
  </si>
  <si>
    <t>-   SPORT FIELDS - PRACTISES(PROFESSIONALS)</t>
  </si>
  <si>
    <t>-   Parks</t>
  </si>
  <si>
    <t xml:space="preserve">    Special events(Sunday to Fridays( 09h00 to 17h00</t>
  </si>
  <si>
    <t xml:space="preserve">    - Flea Market</t>
  </si>
  <si>
    <t xml:space="preserve">    - Tourism</t>
  </si>
  <si>
    <t xml:space="preserve">-  Consumption,  0 - 50 Kwh </t>
  </si>
  <si>
    <t xml:space="preserve">-  Consumption,  51 - 150 Kwh </t>
  </si>
  <si>
    <t xml:space="preserve">-  Consumption,  1 - 150 Kwh </t>
  </si>
  <si>
    <t>2022/2023</t>
  </si>
  <si>
    <t>TOTAL</t>
  </si>
  <si>
    <t>CHANGE CREDIT METERS TO PRE-PAYMENT METERS/OTHER - PER QUOTATION</t>
  </si>
  <si>
    <t>Will not be pounded but be shot immediately and burned for health purposes, according to law</t>
  </si>
  <si>
    <t>-   Herding/driving Fees</t>
  </si>
  <si>
    <t xml:space="preserve">normal/overtime per person plus per km @ R2.89 </t>
  </si>
  <si>
    <t xml:space="preserve">per day or part there-off </t>
  </si>
  <si>
    <t xml:space="preserve">Excemption of erf </t>
  </si>
  <si>
    <t xml:space="preserve">EFT Quieries as per bank charges </t>
  </si>
  <si>
    <t>Step 1.       Value of Building                                           70 x R  3485.89           R 244 .12.30</t>
  </si>
  <si>
    <t>Step 2.      Plan approval Fees                                 R 244 012.30 x 0.9%                              R 2 196.11</t>
  </si>
  <si>
    <t xml:space="preserve">                   Building Plan Basic Charge:                R690.02 plus 15% vat            = R 793.52                                                                                              </t>
  </si>
  <si>
    <r>
      <t xml:space="preserve">                   TOTAL                                                                                                                                                                           </t>
    </r>
    <r>
      <rPr>
        <b/>
        <u val="double"/>
        <sz val="12"/>
        <color indexed="10"/>
        <rFont val="Arial"/>
        <family val="2"/>
      </rPr>
      <t>R 2989.63</t>
    </r>
  </si>
  <si>
    <t>Step 1.       Value of Building                                         100 x R 3485.89                 R 348 589.00</t>
  </si>
  <si>
    <t>Step 2.      Plan approval Fees                                 R 348 589.00 x 0.9%                                 R 3 137.31</t>
  </si>
  <si>
    <t xml:space="preserve">                   Building Plan Basic Charge                   R 690.02 plus 15% vat                            = R793.52     </t>
  </si>
  <si>
    <r>
      <t xml:space="preserve">                   TOTAL                                                                                                                             </t>
    </r>
    <r>
      <rPr>
        <b/>
        <u val="double"/>
        <sz val="12"/>
        <color indexed="10"/>
        <rFont val="Arial"/>
        <family val="2"/>
      </rPr>
      <t>R 3930.83</t>
    </r>
  </si>
  <si>
    <t>NEW CONNECTIONS AS PER QOUTATION</t>
  </si>
  <si>
    <t>increase - Rates</t>
  </si>
  <si>
    <t>TARIFF (EXCL VAT)</t>
  </si>
  <si>
    <t>PLEASE NOTE:  The Electricity tariff still need to be approved by NERSA</t>
  </si>
  <si>
    <t>2023/2024</t>
  </si>
  <si>
    <t>PERC</t>
  </si>
  <si>
    <t>INCREASE</t>
  </si>
  <si>
    <t>2023/2025</t>
  </si>
  <si>
    <t>2023/2026</t>
  </si>
  <si>
    <t>2023/2027</t>
  </si>
  <si>
    <t>2024/2025</t>
  </si>
  <si>
    <t>Application for Consolidation</t>
  </si>
  <si>
    <t>new</t>
  </si>
  <si>
    <t>Removal Restrictive Condition</t>
  </si>
  <si>
    <t xml:space="preserve">Departure Application (Permanent &amp; Temporal Departure)  </t>
  </si>
  <si>
    <t xml:space="preserve">All Towns Departure Relaxation Building line Erf larger than 500 m2  </t>
  </si>
  <si>
    <t xml:space="preserve">All Towns Relaxation building line Erf from 251-499 m2  </t>
  </si>
  <si>
    <t xml:space="preserve">All Towns Relaxation building line Erf size equal/smaller than 250m </t>
  </si>
  <si>
    <t xml:space="preserve">Road closure or Closure of Public Open Space  </t>
  </si>
  <si>
    <t>Advertisement Costs: Free standing advertisement boards application   (per application)</t>
  </si>
  <si>
    <t>All towns Advertisement Costs: Fixed Advertising Board application  (per application)</t>
  </si>
  <si>
    <t>All towns Advertisement Costs: Free standing advertisement boards annual charge   (per application)</t>
  </si>
  <si>
    <t xml:space="preserve">Zoning Scheme Map </t>
  </si>
  <si>
    <t>I. Restaurants</t>
  </si>
  <si>
    <t>II. Supermarkets/ retail shops</t>
  </si>
  <si>
    <t xml:space="preserve">III. Wholesale </t>
  </si>
  <si>
    <t>IV. Hardwares</t>
  </si>
  <si>
    <t xml:space="preserve">V. Furniture shops </t>
  </si>
  <si>
    <t>VI. Spaza shop</t>
  </si>
  <si>
    <t xml:space="preserve">VII. Agricultural supply </t>
  </si>
  <si>
    <t xml:space="preserve">VIII. Banks </t>
  </si>
  <si>
    <t xml:space="preserve">IX. Barber shops/salons </t>
  </si>
  <si>
    <t xml:space="preserve">X. Cell phone shops </t>
  </si>
  <si>
    <t xml:space="preserve">XI. Clothing shops </t>
  </si>
  <si>
    <t>XII. Cosmetic shops</t>
  </si>
  <si>
    <t xml:space="preserve">XIII. Crafters </t>
  </si>
  <si>
    <t>XIV. Driving schools</t>
  </si>
  <si>
    <t xml:space="preserve">XV. Fabric shops </t>
  </si>
  <si>
    <t>XVI. Fast foods</t>
  </si>
  <si>
    <t xml:space="preserve">XVII. Food vendors </t>
  </si>
  <si>
    <t xml:space="preserve">XVIII. Hawkers </t>
  </si>
  <si>
    <t>XIX. Fruit and vegetable shops</t>
  </si>
  <si>
    <t xml:space="preserve">XX. Funeral parlours </t>
  </si>
  <si>
    <t>XXI. Herbal shops</t>
  </si>
  <si>
    <t xml:space="preserve">XXII. Internet café </t>
  </si>
  <si>
    <t xml:space="preserve">XXIII. Liquor stores </t>
  </si>
  <si>
    <t xml:space="preserve">XXIV. Motor spares </t>
  </si>
  <si>
    <t>XXV. Panel beaters</t>
  </si>
  <si>
    <t xml:space="preserve">XXVI. Pharmacies </t>
  </si>
  <si>
    <t>XXVII. Butchery / shisanyama</t>
  </si>
  <si>
    <t xml:space="preserve">XXVIII. Small stock sales </t>
  </si>
  <si>
    <t xml:space="preserve">XXIX. Traditional healers </t>
  </si>
  <si>
    <t xml:space="preserve">XXX. Car wash </t>
  </si>
  <si>
    <t xml:space="preserve">XXXI. Tv repairs </t>
  </si>
  <si>
    <t xml:space="preserve">XXXII. Toy shops </t>
  </si>
  <si>
    <t>XXXIII. Mobile catering services</t>
  </si>
  <si>
    <t xml:space="preserve">XXXIV. Car dealerships </t>
  </si>
  <si>
    <t>XXXV. Insurance companies</t>
  </si>
  <si>
    <t xml:space="preserve">XXXVI. Cash loans </t>
  </si>
  <si>
    <t xml:space="preserve">XXXVII. Doctors/ surgeries </t>
  </si>
  <si>
    <t xml:space="preserve">XXXVIII. Tombstone dealers </t>
  </si>
  <si>
    <t xml:space="preserve">XXXIX. Artisans </t>
  </si>
  <si>
    <t xml:space="preserve">XL. Containers </t>
  </si>
  <si>
    <t>Gas shop</t>
  </si>
  <si>
    <t>I. Hotels</t>
  </si>
  <si>
    <t>I. Guest house and B&amp;B / star</t>
  </si>
  <si>
    <t>I. Factories</t>
  </si>
  <si>
    <t xml:space="preserve">  Fuel station/garage </t>
  </si>
  <si>
    <t>TARIFF (INCL VAT)</t>
  </si>
  <si>
    <t xml:space="preserve">       - Step 1 :1 STATE PENSION - R2,200.00</t>
  </si>
  <si>
    <t xml:space="preserve">      -  Step 2: TWO STATE PENSIONS - R4,400.00</t>
  </si>
  <si>
    <t xml:space="preserve">     -  Step 4: Income group R4,400.00 AND ABOVE</t>
  </si>
  <si>
    <r>
      <t>Dwelling say of 70m</t>
    </r>
    <r>
      <rPr>
        <sz val="12"/>
        <color indexed="10"/>
        <rFont val="Calibri"/>
        <family val="2"/>
      </rPr>
      <t>²</t>
    </r>
    <r>
      <rPr>
        <sz val="12"/>
        <color indexed="10"/>
        <rFont val="Arial"/>
        <family val="2"/>
      </rPr>
      <t xml:space="preserve">                                                            m</t>
    </r>
    <r>
      <rPr>
        <sz val="12"/>
        <color indexed="10"/>
        <rFont val="Calibri"/>
        <family val="2"/>
      </rPr>
      <t>²</t>
    </r>
    <r>
      <rPr>
        <sz val="12"/>
        <color indexed="10"/>
        <rFont val="Arial"/>
        <family val="2"/>
      </rPr>
      <t xml:space="preserve"> Rate                                              Total</t>
    </r>
  </si>
  <si>
    <r>
      <t>Dwelling say of 100m</t>
    </r>
    <r>
      <rPr>
        <sz val="12"/>
        <color indexed="10"/>
        <rFont val="Calibri"/>
        <family val="2"/>
      </rPr>
      <t>²</t>
    </r>
    <r>
      <rPr>
        <sz val="12"/>
        <color indexed="10"/>
        <rFont val="Arial"/>
        <family val="2"/>
      </rPr>
      <t xml:space="preserve">                                                            m2 Rate                                           Total</t>
    </r>
  </si>
  <si>
    <t>2025/2026</t>
  </si>
  <si>
    <t xml:space="preserve">Draft Tariff Book 2025/2026 </t>
  </si>
  <si>
    <t>VAT EXCLUSIVE</t>
  </si>
  <si>
    <t xml:space="preserve"> Final Tariff Book 2025/2026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</si>
</sst>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&quot;R&quot;\ #,##0.00;&quot;R&quot;\ \-#,##0.00"/>
    <numFmt numFmtId="165" formatCode="_ * #,##0.00_ ;_ * \-#,##0.00_ ;_ * &quot;-&quot;??_ ;_ @_ "/>
    <numFmt numFmtId="166" formatCode="_(* #,##0.00_);_(* \(#,##0.00\);_(* &quot;-&quot;??_);_(@_)"/>
    <numFmt numFmtId="167" formatCode="0.00000"/>
    <numFmt numFmtId="168" formatCode="0.0000"/>
    <numFmt numFmtId="169" formatCode="0.000"/>
    <numFmt numFmtId="170" formatCode="#.00"/>
    <numFmt numFmtId="171" formatCode="_ * #,##0.0000_ ;_ * \-#,##0.0000_ ;_ * &quot;-&quot;??_ ;_ @_ "/>
    <numFmt numFmtId="172" formatCode="\$#,##0\ ;\(\$#,##0\)"/>
    <numFmt numFmtId="173" formatCode="#,##0.00000"/>
    <numFmt numFmtId="174" formatCode="#,##0.000000"/>
    <numFmt numFmtId="175" formatCode="0.0%"/>
    <numFmt numFmtId="176" formatCode="_(* #,##0.00000_);_(* \(#,##0.00000\);_(* &quot;-&quot;??_);_(@_)"/>
    <numFmt numFmtId="177" formatCode="#,##0.0000"/>
    <numFmt numFmtId="178" formatCode="_ * #,##0.0000_ ;_ * \-#,##0.0000_ ;_ * &quot;-&quot;????_ ;_ @_ "/>
    <numFmt numFmtId="179" formatCode="0.0000%"/>
  </numFmts>
  <fonts count="9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sz val="14"/>
      <name val="Arial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b/>
      <u/>
      <sz val="14"/>
      <color indexed="16"/>
      <name val="Arial"/>
      <family val="2"/>
    </font>
    <font>
      <b/>
      <sz val="14"/>
      <color indexed="1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Courier"/>
      <family val="3"/>
    </font>
    <font>
      <b/>
      <sz val="18"/>
      <name val="Arial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2"/>
      <name val="Courier"/>
      <family val="3"/>
    </font>
    <font>
      <b/>
      <vertAlign val="superscript"/>
      <sz val="12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  <font>
      <sz val="16"/>
      <color indexed="8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b/>
      <sz val="16"/>
      <name val="Calibri"/>
      <family val="2"/>
    </font>
    <font>
      <b/>
      <i/>
      <u/>
      <sz val="16"/>
      <name val="Arial"/>
      <family val="2"/>
    </font>
    <font>
      <b/>
      <u val="double"/>
      <sz val="16"/>
      <name val="Arial"/>
      <family val="2"/>
    </font>
    <font>
      <b/>
      <u val="double"/>
      <vertAlign val="superscript"/>
      <sz val="16"/>
      <name val="Arial"/>
      <family val="2"/>
    </font>
    <font>
      <b/>
      <u/>
      <sz val="12"/>
      <name val="Arial"/>
      <family val="2"/>
    </font>
    <font>
      <sz val="16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6"/>
      <name val="Arial"/>
      <family val="2"/>
    </font>
    <font>
      <b/>
      <sz val="10"/>
      <color indexed="16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Calibri"/>
      <family val="2"/>
    </font>
    <font>
      <b/>
      <i/>
      <u/>
      <sz val="10"/>
      <name val="Arial"/>
      <family val="2"/>
    </font>
    <font>
      <sz val="10"/>
      <name val="Calibri"/>
      <family val="2"/>
    </font>
    <font>
      <b/>
      <u val="double"/>
      <sz val="10"/>
      <name val="Arial"/>
      <family val="2"/>
    </font>
    <font>
      <b/>
      <u val="double"/>
      <vertAlign val="superscript"/>
      <sz val="10"/>
      <name val="Arial"/>
      <family val="2"/>
    </font>
    <font>
      <b/>
      <u/>
      <vertAlign val="superscript"/>
      <sz val="10"/>
      <name val="Arial"/>
      <family val="2"/>
    </font>
    <font>
      <b/>
      <vertAlign val="superscript"/>
      <sz val="16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u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i/>
      <u/>
      <sz val="12"/>
      <name val="Arial"/>
      <family val="2"/>
    </font>
    <font>
      <b/>
      <u/>
      <sz val="12"/>
      <color indexed="16"/>
      <name val="Arial"/>
      <family val="2"/>
    </font>
    <font>
      <b/>
      <sz val="12"/>
      <color indexed="16"/>
      <name val="Arial"/>
      <family val="2"/>
    </font>
    <font>
      <b/>
      <sz val="28"/>
      <name val="Arial"/>
      <family val="2"/>
    </font>
    <font>
      <sz val="12"/>
      <color indexed="10"/>
      <name val="Calibri"/>
      <family val="2"/>
    </font>
    <font>
      <b/>
      <u val="double"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4"/>
      <color theme="3" tint="-0.249977111117893"/>
      <name val="Arial Black"/>
      <family val="2"/>
    </font>
    <font>
      <b/>
      <sz val="10"/>
      <color theme="4" tint="0.79998168889431442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972">
    <xf numFmtId="0" fontId="0" fillId="0" borderId="0"/>
    <xf numFmtId="166" fontId="5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5" fillId="0" borderId="0">
      <protection locked="0"/>
    </xf>
    <xf numFmtId="170" fontId="15" fillId="0" borderId="0">
      <protection locked="0"/>
    </xf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7" fillId="0" borderId="0">
      <protection locked="0"/>
    </xf>
    <xf numFmtId="0" fontId="18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  <xf numFmtId="0" fontId="15" fillId="0" borderId="1">
      <protection locked="0"/>
    </xf>
  </cellStyleXfs>
  <cellXfs count="914">
    <xf numFmtId="0" fontId="0" fillId="0" borderId="0" xfId="0"/>
    <xf numFmtId="0" fontId="3" fillId="0" borderId="0" xfId="1910" applyFont="1"/>
    <xf numFmtId="0" fontId="4" fillId="0" borderId="0" xfId="1910" applyFont="1"/>
    <xf numFmtId="2" fontId="5" fillId="0" borderId="0" xfId="1910" applyNumberFormat="1" applyFont="1" applyAlignment="1">
      <alignment horizontal="center"/>
    </xf>
    <xf numFmtId="2" fontId="2" fillId="0" borderId="0" xfId="1910" applyNumberFormat="1"/>
    <xf numFmtId="4" fontId="2" fillId="0" borderId="0" xfId="1910" applyNumberFormat="1"/>
    <xf numFmtId="0" fontId="2" fillId="0" borderId="0" xfId="1910"/>
    <xf numFmtId="2" fontId="2" fillId="0" borderId="0" xfId="1910" applyNumberFormat="1" applyAlignment="1">
      <alignment horizontal="center"/>
    </xf>
    <xf numFmtId="0" fontId="6" fillId="0" borderId="0" xfId="1910" applyFont="1"/>
    <xf numFmtId="0" fontId="8" fillId="0" borderId="2" xfId="1910" applyFont="1" applyBorder="1" applyAlignment="1">
      <alignment horizontal="center" vertical="center"/>
    </xf>
    <xf numFmtId="4" fontId="8" fillId="0" borderId="2" xfId="1910" applyNumberFormat="1" applyFont="1" applyBorder="1" applyAlignment="1">
      <alignment horizontal="center" vertical="center"/>
    </xf>
    <xf numFmtId="10" fontId="9" fillId="2" borderId="3" xfId="1910" applyNumberFormat="1" applyFont="1" applyFill="1" applyBorder="1" applyAlignment="1">
      <alignment horizontal="left"/>
    </xf>
    <xf numFmtId="2" fontId="10" fillId="2" borderId="4" xfId="1910" applyNumberFormat="1" applyFont="1" applyFill="1" applyBorder="1"/>
    <xf numFmtId="0" fontId="8" fillId="0" borderId="5" xfId="1910" applyFont="1" applyBorder="1" applyAlignment="1">
      <alignment horizontal="center" vertical="center"/>
    </xf>
    <xf numFmtId="4" fontId="8" fillId="0" borderId="5" xfId="1910" applyNumberFormat="1" applyFont="1" applyBorder="1" applyAlignment="1">
      <alignment horizontal="center" vertical="center"/>
    </xf>
    <xf numFmtId="10" fontId="9" fillId="2" borderId="6" xfId="1910" applyNumberFormat="1" applyFont="1" applyFill="1" applyBorder="1" applyAlignment="1">
      <alignment horizontal="left"/>
    </xf>
    <xf numFmtId="2" fontId="10" fillId="2" borderId="7" xfId="1910" applyNumberFormat="1" applyFont="1" applyFill="1" applyBorder="1"/>
    <xf numFmtId="0" fontId="3" fillId="0" borderId="8" xfId="1910" applyFont="1" applyBorder="1" applyAlignment="1">
      <alignment horizontal="center"/>
    </xf>
    <xf numFmtId="0" fontId="3" fillId="0" borderId="9" xfId="1910" applyFont="1" applyBorder="1" applyAlignment="1">
      <alignment horizontal="center" vertical="center" wrapText="1"/>
    </xf>
    <xf numFmtId="2" fontId="2" fillId="0" borderId="0" xfId="1910" applyNumberFormat="1" applyAlignment="1">
      <alignment horizontal="right"/>
    </xf>
    <xf numFmtId="169" fontId="2" fillId="0" borderId="0" xfId="1910" applyNumberFormat="1"/>
    <xf numFmtId="2" fontId="3" fillId="0" borderId="2" xfId="1910" quotePrefix="1" applyNumberFormat="1" applyFont="1" applyBorder="1" applyAlignment="1">
      <alignment horizontal="center"/>
    </xf>
    <xf numFmtId="2" fontId="3" fillId="0" borderId="8" xfId="1910" quotePrefix="1" applyNumberFormat="1" applyFont="1" applyBorder="1" applyAlignment="1">
      <alignment horizontal="center"/>
    </xf>
    <xf numFmtId="4" fontId="3" fillId="0" borderId="2" xfId="1910" quotePrefix="1" applyNumberFormat="1" applyFont="1" applyBorder="1" applyAlignment="1">
      <alignment horizontal="center"/>
    </xf>
    <xf numFmtId="9" fontId="3" fillId="0" borderId="3" xfId="1910" applyNumberFormat="1" applyFont="1" applyBorder="1" applyAlignment="1">
      <alignment horizontal="center"/>
    </xf>
    <xf numFmtId="2" fontId="12" fillId="0" borderId="4" xfId="1910" applyNumberFormat="1" applyFont="1" applyBorder="1" applyAlignment="1">
      <alignment horizontal="center"/>
    </xf>
    <xf numFmtId="0" fontId="12" fillId="0" borderId="0" xfId="1910" applyFont="1" applyAlignment="1">
      <alignment horizontal="center"/>
    </xf>
    <xf numFmtId="2" fontId="3" fillId="0" borderId="5" xfId="1910" applyNumberFormat="1" applyFont="1" applyBorder="1" applyAlignment="1">
      <alignment horizontal="center" vertical="center" wrapText="1"/>
    </xf>
    <xf numFmtId="4" fontId="3" fillId="0" borderId="5" xfId="1910" applyNumberFormat="1" applyFont="1" applyBorder="1" applyAlignment="1">
      <alignment horizontal="center" vertical="center" wrapText="1"/>
    </xf>
    <xf numFmtId="2" fontId="3" fillId="0" borderId="6" xfId="1910" applyNumberFormat="1" applyFont="1" applyBorder="1" applyAlignment="1">
      <alignment horizontal="center" vertical="center" wrapText="1"/>
    </xf>
    <xf numFmtId="2" fontId="3" fillId="0" borderId="7" xfId="1910" applyNumberFormat="1" applyFont="1" applyBorder="1" applyAlignment="1">
      <alignment horizontal="center" vertical="center" wrapText="1"/>
    </xf>
    <xf numFmtId="0" fontId="12" fillId="0" borderId="0" xfId="1910" applyFont="1" applyAlignment="1">
      <alignment horizontal="center" vertical="center" wrapText="1"/>
    </xf>
    <xf numFmtId="0" fontId="21" fillId="0" borderId="0" xfId="1910" applyFont="1"/>
    <xf numFmtId="0" fontId="22" fillId="0" borderId="0" xfId="1910" applyFont="1"/>
    <xf numFmtId="2" fontId="11" fillId="0" borderId="0" xfId="1910" applyNumberFormat="1" applyFont="1" applyAlignment="1">
      <alignment horizontal="center"/>
    </xf>
    <xf numFmtId="2" fontId="11" fillId="0" borderId="0" xfId="1910" applyNumberFormat="1" applyFont="1"/>
    <xf numFmtId="4" fontId="11" fillId="0" borderId="0" xfId="1910" applyNumberFormat="1" applyFont="1"/>
    <xf numFmtId="0" fontId="11" fillId="0" borderId="0" xfId="1910" applyFont="1" applyAlignment="1">
      <alignment wrapText="1"/>
    </xf>
    <xf numFmtId="0" fontId="11" fillId="0" borderId="0" xfId="1910" applyFont="1"/>
    <xf numFmtId="2" fontId="21" fillId="0" borderId="0" xfId="1910" applyNumberFormat="1" applyFont="1" applyAlignment="1">
      <alignment wrapText="1"/>
    </xf>
    <xf numFmtId="167" fontId="11" fillId="0" borderId="0" xfId="1910" applyNumberFormat="1" applyFont="1"/>
    <xf numFmtId="168" fontId="11" fillId="0" borderId="0" xfId="1910" quotePrefix="1" applyNumberFormat="1" applyFont="1" applyAlignment="1">
      <alignment horizontal="center"/>
    </xf>
    <xf numFmtId="169" fontId="11" fillId="0" borderId="0" xfId="1910" applyNumberFormat="1" applyFont="1"/>
    <xf numFmtId="167" fontId="11" fillId="0" borderId="0" xfId="1910" applyNumberFormat="1" applyFont="1" applyAlignment="1">
      <alignment horizontal="right"/>
    </xf>
    <xf numFmtId="4" fontId="11" fillId="0" borderId="0" xfId="1910" applyNumberFormat="1" applyFont="1" applyAlignment="1">
      <alignment horizontal="right"/>
    </xf>
    <xf numFmtId="167" fontId="11" fillId="0" borderId="0" xfId="1910" quotePrefix="1" applyNumberFormat="1" applyFont="1" applyAlignment="1">
      <alignment horizontal="center"/>
    </xf>
    <xf numFmtId="170" fontId="11" fillId="0" borderId="0" xfId="1910" applyNumberFormat="1" applyFont="1"/>
    <xf numFmtId="2" fontId="11" fillId="0" borderId="0" xfId="1910" applyNumberFormat="1" applyFont="1" applyAlignment="1">
      <alignment wrapText="1"/>
    </xf>
    <xf numFmtId="0" fontId="11" fillId="0" borderId="0" xfId="1910" quotePrefix="1" applyFont="1"/>
    <xf numFmtId="2" fontId="11" fillId="0" borderId="0" xfId="1910" applyNumberFormat="1" applyFont="1" applyAlignment="1">
      <alignment horizontal="right"/>
    </xf>
    <xf numFmtId="0" fontId="21" fillId="0" borderId="0" xfId="1910" applyFont="1" applyAlignment="1">
      <alignment wrapText="1"/>
    </xf>
    <xf numFmtId="0" fontId="11" fillId="3" borderId="0" xfId="1910" applyFont="1" applyFill="1"/>
    <xf numFmtId="2" fontId="11" fillId="3" borderId="0" xfId="1910" applyNumberFormat="1" applyFont="1" applyFill="1" applyAlignment="1">
      <alignment horizontal="center"/>
    </xf>
    <xf numFmtId="169" fontId="11" fillId="3" borderId="0" xfId="1910" applyNumberFormat="1" applyFont="1" applyFill="1"/>
    <xf numFmtId="0" fontId="21" fillId="4" borderId="0" xfId="1910" applyFont="1" applyFill="1"/>
    <xf numFmtId="0" fontId="23" fillId="0" borderId="0" xfId="1910" applyFont="1"/>
    <xf numFmtId="2" fontId="11" fillId="0" borderId="0" xfId="1910" quotePrefix="1" applyNumberFormat="1" applyFont="1" applyAlignment="1">
      <alignment horizontal="right"/>
    </xf>
    <xf numFmtId="165" fontId="11" fillId="0" borderId="0" xfId="13" applyFont="1"/>
    <xf numFmtId="168" fontId="24" fillId="0" borderId="0" xfId="1910" quotePrefix="1" applyNumberFormat="1" applyFont="1" applyAlignment="1">
      <alignment horizontal="right"/>
    </xf>
    <xf numFmtId="2" fontId="24" fillId="0" borderId="0" xfId="1910" quotePrefix="1" applyNumberFormat="1" applyFont="1" applyAlignment="1">
      <alignment horizontal="right"/>
    </xf>
    <xf numFmtId="168" fontId="11" fillId="0" borderId="0" xfId="1910" applyNumberFormat="1" applyFont="1"/>
    <xf numFmtId="171" fontId="11" fillId="0" borderId="0" xfId="13" applyNumberFormat="1" applyFont="1"/>
    <xf numFmtId="2" fontId="24" fillId="0" borderId="0" xfId="1910" applyNumberFormat="1" applyFont="1" applyAlignment="1">
      <alignment horizontal="right"/>
    </xf>
    <xf numFmtId="169" fontId="11" fillId="0" borderId="0" xfId="1910" quotePrefix="1" applyNumberFormat="1" applyFont="1" applyAlignment="1">
      <alignment horizontal="right"/>
    </xf>
    <xf numFmtId="171" fontId="11" fillId="0" borderId="0" xfId="13" applyNumberFormat="1" applyFont="1" applyFill="1"/>
    <xf numFmtId="4" fontId="11" fillId="0" borderId="0" xfId="1910" applyNumberFormat="1" applyFont="1" applyAlignment="1">
      <alignment wrapText="1"/>
    </xf>
    <xf numFmtId="0" fontId="21" fillId="0" borderId="0" xfId="1910" quotePrefix="1" applyFont="1"/>
    <xf numFmtId="2" fontId="11" fillId="0" borderId="0" xfId="1910" quotePrefix="1" applyNumberFormat="1" applyFont="1" applyAlignment="1">
      <alignment horizontal="center"/>
    </xf>
    <xf numFmtId="49" fontId="11" fillId="0" borderId="0" xfId="1910" applyNumberFormat="1" applyFont="1"/>
    <xf numFmtId="0" fontId="25" fillId="0" borderId="0" xfId="1910" applyFont="1"/>
    <xf numFmtId="0" fontId="26" fillId="0" borderId="0" xfId="1910" applyFont="1"/>
    <xf numFmtId="0" fontId="27" fillId="0" borderId="0" xfId="1910" applyFont="1"/>
    <xf numFmtId="169" fontId="24" fillId="0" borderId="0" xfId="1910" applyNumberFormat="1" applyFont="1"/>
    <xf numFmtId="4" fontId="24" fillId="0" borderId="0" xfId="1910" applyNumberFormat="1" applyFont="1"/>
    <xf numFmtId="2" fontId="24" fillId="0" borderId="0" xfId="1910" applyNumberFormat="1" applyFont="1"/>
    <xf numFmtId="0" fontId="28" fillId="0" borderId="0" xfId="1910" quotePrefix="1" applyFont="1"/>
    <xf numFmtId="0" fontId="24" fillId="0" borderId="0" xfId="1910" quotePrefix="1" applyFont="1"/>
    <xf numFmtId="0" fontId="24" fillId="0" borderId="0" xfId="1910" applyFont="1"/>
    <xf numFmtId="2" fontId="11" fillId="3" borderId="0" xfId="1910" applyNumberFormat="1" applyFont="1" applyFill="1" applyAlignment="1">
      <alignment horizontal="right"/>
    </xf>
    <xf numFmtId="2" fontId="11" fillId="3" borderId="0" xfId="1910" applyNumberFormat="1" applyFont="1" applyFill="1"/>
    <xf numFmtId="2" fontId="24" fillId="0" borderId="0" xfId="1910" applyNumberFormat="1" applyFont="1" applyAlignment="1">
      <alignment horizontal="center"/>
    </xf>
    <xf numFmtId="0" fontId="21" fillId="0" borderId="0" xfId="1910" applyFont="1" applyAlignment="1">
      <alignment horizontal="left" wrapText="1"/>
    </xf>
    <xf numFmtId="2" fontId="11" fillId="0" borderId="0" xfId="1910" applyNumberFormat="1" applyFont="1" applyAlignment="1">
      <alignment horizontal="center" wrapText="1"/>
    </xf>
    <xf numFmtId="4" fontId="21" fillId="0" borderId="0" xfId="1910" applyNumberFormat="1" applyFont="1" applyAlignment="1">
      <alignment horizontal="left" wrapText="1"/>
    </xf>
    <xf numFmtId="4" fontId="21" fillId="0" borderId="0" xfId="1910" applyNumberFormat="1" applyFont="1" applyAlignment="1">
      <alignment wrapText="1"/>
    </xf>
    <xf numFmtId="0" fontId="28" fillId="0" borderId="0" xfId="1910" applyFont="1"/>
    <xf numFmtId="0" fontId="29" fillId="0" borderId="0" xfId="1910" applyFont="1"/>
    <xf numFmtId="0" fontId="27" fillId="0" borderId="0" xfId="1910" applyFont="1" applyAlignment="1">
      <alignment horizontal="left" wrapText="1"/>
    </xf>
    <xf numFmtId="2" fontId="24" fillId="0" borderId="0" xfId="1910" applyNumberFormat="1" applyFont="1" applyAlignment="1">
      <alignment horizontal="right" wrapText="1"/>
    </xf>
    <xf numFmtId="0" fontId="24" fillId="3" borderId="0" xfId="1910" applyFont="1" applyFill="1"/>
    <xf numFmtId="2" fontId="24" fillId="3" borderId="0" xfId="1910" applyNumberFormat="1" applyFont="1" applyFill="1" applyAlignment="1">
      <alignment horizontal="center"/>
    </xf>
    <xf numFmtId="169" fontId="24" fillId="3" borderId="0" xfId="1910" applyNumberFormat="1" applyFont="1" applyFill="1"/>
    <xf numFmtId="2" fontId="26" fillId="0" borderId="0" xfId="1910" quotePrefix="1" applyNumberFormat="1" applyFont="1" applyAlignment="1">
      <alignment horizontal="right"/>
    </xf>
    <xf numFmtId="2" fontId="26" fillId="0" borderId="0" xfId="1910" applyNumberFormat="1" applyFont="1"/>
    <xf numFmtId="0" fontId="26" fillId="0" borderId="0" xfId="1910" quotePrefix="1" applyFont="1"/>
    <xf numFmtId="4" fontId="26" fillId="0" borderId="0" xfId="1910" applyNumberFormat="1" applyFont="1"/>
    <xf numFmtId="2" fontId="24" fillId="0" borderId="0" xfId="1910" quotePrefix="1" applyNumberFormat="1" applyFont="1" applyAlignment="1">
      <alignment horizontal="center"/>
    </xf>
    <xf numFmtId="2" fontId="11" fillId="0" borderId="0" xfId="1910" quotePrefix="1" applyNumberFormat="1" applyFont="1" applyAlignment="1">
      <alignment horizontal="center" wrapText="1"/>
    </xf>
    <xf numFmtId="0" fontId="21" fillId="0" borderId="0" xfId="1910" applyFont="1" applyAlignment="1">
      <alignment vertical="center"/>
    </xf>
    <xf numFmtId="0" fontId="22" fillId="0" borderId="0" xfId="1910" applyFont="1" applyAlignment="1">
      <alignment horizontal="left"/>
    </xf>
    <xf numFmtId="0" fontId="23" fillId="0" borderId="0" xfId="1910" applyFont="1" applyAlignment="1">
      <alignment wrapText="1"/>
    </xf>
    <xf numFmtId="17" fontId="11" fillId="0" borderId="0" xfId="1910" applyNumberFormat="1" applyFont="1" applyAlignment="1">
      <alignment wrapText="1"/>
    </xf>
    <xf numFmtId="0" fontId="11" fillId="0" borderId="0" xfId="1910" applyFont="1" applyAlignment="1">
      <alignment horizontal="left" wrapText="1"/>
    </xf>
    <xf numFmtId="2" fontId="21" fillId="0" borderId="0" xfId="1910" applyNumberFormat="1" applyFont="1" applyAlignment="1">
      <alignment horizontal="left" wrapText="1"/>
    </xf>
    <xf numFmtId="169" fontId="11" fillId="0" borderId="0" xfId="1910" applyNumberFormat="1" applyFont="1" applyAlignment="1">
      <alignment wrapText="1"/>
    </xf>
    <xf numFmtId="0" fontId="11" fillId="0" borderId="0" xfId="1892" applyFont="1"/>
    <xf numFmtId="0" fontId="22" fillId="0" borderId="0" xfId="1910" applyFont="1" applyAlignment="1">
      <alignment wrapText="1"/>
    </xf>
    <xf numFmtId="0" fontId="11" fillId="0" borderId="0" xfId="1910" applyFont="1" applyAlignment="1">
      <alignment horizontal="left"/>
    </xf>
    <xf numFmtId="0" fontId="23" fillId="0" borderId="0" xfId="1910" quotePrefix="1" applyFont="1"/>
    <xf numFmtId="0" fontId="22" fillId="0" borderId="0" xfId="1910" quotePrefix="1" applyFont="1"/>
    <xf numFmtId="2" fontId="21" fillId="0" borderId="0" xfId="1910" applyNumberFormat="1" applyFont="1"/>
    <xf numFmtId="4" fontId="21" fillId="0" borderId="0" xfId="1910" applyNumberFormat="1" applyFont="1"/>
    <xf numFmtId="0" fontId="31" fillId="0" borderId="0" xfId="1910" applyFont="1" applyAlignment="1">
      <alignment wrapText="1"/>
    </xf>
    <xf numFmtId="2" fontId="11" fillId="0" borderId="0" xfId="1910" applyNumberFormat="1" applyFont="1" applyAlignment="1">
      <alignment horizontal="right" wrapText="1"/>
    </xf>
    <xf numFmtId="0" fontId="28" fillId="4" borderId="0" xfId="1910" applyFont="1" applyFill="1"/>
    <xf numFmtId="0" fontId="28" fillId="0" borderId="0" xfId="1910" applyFont="1" applyAlignment="1">
      <alignment wrapText="1"/>
    </xf>
    <xf numFmtId="2" fontId="26" fillId="0" borderId="0" xfId="1910" applyNumberFormat="1" applyFont="1" applyAlignment="1">
      <alignment horizontal="right"/>
    </xf>
    <xf numFmtId="0" fontId="21" fillId="3" borderId="0" xfId="1910" applyFont="1" applyFill="1"/>
    <xf numFmtId="49" fontId="11" fillId="0" borderId="0" xfId="1910" quotePrefix="1" applyNumberFormat="1" applyFont="1"/>
    <xf numFmtId="2" fontId="21" fillId="0" borderId="0" xfId="1910" applyNumberFormat="1" applyFont="1" applyAlignment="1">
      <alignment horizontal="center"/>
    </xf>
    <xf numFmtId="0" fontId="11" fillId="0" borderId="0" xfId="1910" applyFont="1" applyAlignment="1">
      <alignment vertical="top" wrapText="1"/>
    </xf>
    <xf numFmtId="4" fontId="22" fillId="0" borderId="0" xfId="1910" applyNumberFormat="1" applyFont="1"/>
    <xf numFmtId="0" fontId="2" fillId="0" borderId="0" xfId="1910" applyAlignment="1">
      <alignment wrapText="1"/>
    </xf>
    <xf numFmtId="2" fontId="22" fillId="0" borderId="0" xfId="1910" applyNumberFormat="1" applyFont="1" applyAlignment="1">
      <alignment horizontal="right"/>
    </xf>
    <xf numFmtId="0" fontId="2" fillId="5" borderId="0" xfId="1910" applyFill="1" applyAlignment="1">
      <alignment wrapText="1"/>
    </xf>
    <xf numFmtId="0" fontId="10" fillId="5" borderId="8" xfId="1910" applyFont="1" applyFill="1" applyBorder="1" applyAlignment="1">
      <alignment vertical="center" wrapText="1"/>
    </xf>
    <xf numFmtId="0" fontId="3" fillId="5" borderId="8" xfId="1910" applyFont="1" applyFill="1" applyBorder="1" applyAlignment="1">
      <alignment horizontal="center" vertical="center" wrapText="1"/>
    </xf>
    <xf numFmtId="0" fontId="3" fillId="5" borderId="9" xfId="1910" applyFont="1" applyFill="1" applyBorder="1" applyAlignment="1">
      <alignment horizontal="center" vertical="center" wrapText="1"/>
    </xf>
    <xf numFmtId="0" fontId="11" fillId="5" borderId="0" xfId="1910" applyFont="1" applyFill="1" applyAlignment="1">
      <alignment wrapText="1"/>
    </xf>
    <xf numFmtId="2" fontId="21" fillId="5" borderId="0" xfId="1910" applyNumberFormat="1" applyFont="1" applyFill="1" applyAlignment="1">
      <alignment horizontal="center" wrapText="1"/>
    </xf>
    <xf numFmtId="167" fontId="11" fillId="5" borderId="0" xfId="1910" applyNumberFormat="1" applyFont="1" applyFill="1" applyAlignment="1">
      <alignment wrapText="1"/>
    </xf>
    <xf numFmtId="2" fontId="11" fillId="5" borderId="0" xfId="1910" applyNumberFormat="1" applyFont="1" applyFill="1" applyAlignment="1">
      <alignment wrapText="1"/>
    </xf>
    <xf numFmtId="169" fontId="11" fillId="5" borderId="0" xfId="1910" applyNumberFormat="1" applyFont="1" applyFill="1"/>
    <xf numFmtId="168" fontId="11" fillId="5" borderId="0" xfId="1910" applyNumberFormat="1" applyFont="1" applyFill="1" applyAlignment="1">
      <alignment wrapText="1"/>
    </xf>
    <xf numFmtId="4" fontId="11" fillId="5" borderId="0" xfId="1910" applyNumberFormat="1" applyFont="1" applyFill="1" applyAlignment="1">
      <alignment wrapText="1"/>
    </xf>
    <xf numFmtId="2" fontId="11" fillId="5" borderId="0" xfId="1910" applyNumberFormat="1" applyFont="1" applyFill="1"/>
    <xf numFmtId="2" fontId="24" fillId="5" borderId="0" xfId="1910" applyNumberFormat="1" applyFont="1" applyFill="1" applyAlignment="1">
      <alignment wrapText="1"/>
    </xf>
    <xf numFmtId="169" fontId="24" fillId="5" borderId="0" xfId="1910" applyNumberFormat="1" applyFont="1" applyFill="1"/>
    <xf numFmtId="2" fontId="26" fillId="5" borderId="0" xfId="1910" applyNumberFormat="1" applyFont="1" applyFill="1" applyAlignment="1">
      <alignment wrapText="1"/>
    </xf>
    <xf numFmtId="2" fontId="21" fillId="5" borderId="0" xfId="1910" applyNumberFormat="1" applyFont="1" applyFill="1" applyAlignment="1">
      <alignment wrapText="1"/>
    </xf>
    <xf numFmtId="2" fontId="11" fillId="5" borderId="0" xfId="1910" applyNumberFormat="1" applyFont="1" applyFill="1" applyAlignment="1">
      <alignment vertical="top" wrapText="1"/>
    </xf>
    <xf numFmtId="0" fontId="34" fillId="5" borderId="0" xfId="1910" quotePrefix="1" applyFont="1" applyFill="1" applyAlignment="1">
      <alignment wrapText="1"/>
    </xf>
    <xf numFmtId="2" fontId="2" fillId="5" borderId="0" xfId="1910" applyNumberFormat="1" applyFill="1" applyAlignment="1">
      <alignment wrapText="1"/>
    </xf>
    <xf numFmtId="0" fontId="36" fillId="0" borderId="0" xfId="1910" applyFont="1"/>
    <xf numFmtId="0" fontId="37" fillId="0" borderId="0" xfId="1910" applyFont="1"/>
    <xf numFmtId="0" fontId="38" fillId="0" borderId="2" xfId="1910" applyFont="1" applyBorder="1" applyAlignment="1">
      <alignment horizontal="center" vertical="center"/>
    </xf>
    <xf numFmtId="4" fontId="38" fillId="0" borderId="2" xfId="1910" applyNumberFormat="1" applyFont="1" applyBorder="1" applyAlignment="1">
      <alignment horizontal="center" vertical="center"/>
    </xf>
    <xf numFmtId="2" fontId="36" fillId="2" borderId="4" xfId="1910" applyNumberFormat="1" applyFont="1" applyFill="1" applyBorder="1"/>
    <xf numFmtId="0" fontId="38" fillId="0" borderId="5" xfId="1910" applyFont="1" applyBorder="1" applyAlignment="1">
      <alignment horizontal="center" vertical="center"/>
    </xf>
    <xf numFmtId="4" fontId="38" fillId="0" borderId="5" xfId="1910" applyNumberFormat="1" applyFont="1" applyBorder="1" applyAlignment="1">
      <alignment horizontal="center" vertical="center"/>
    </xf>
    <xf numFmtId="2" fontId="36" fillId="2" borderId="7" xfId="1910" applyNumberFormat="1" applyFont="1" applyFill="1" applyBorder="1"/>
    <xf numFmtId="0" fontId="36" fillId="0" borderId="8" xfId="1910" applyFont="1" applyBorder="1" applyAlignment="1">
      <alignment horizontal="center"/>
    </xf>
    <xf numFmtId="2" fontId="36" fillId="0" borderId="2" xfId="1910" quotePrefix="1" applyNumberFormat="1" applyFont="1" applyBorder="1" applyAlignment="1">
      <alignment horizontal="center"/>
    </xf>
    <xf numFmtId="4" fontId="36" fillId="0" borderId="2" xfId="1910" quotePrefix="1" applyNumberFormat="1" applyFont="1" applyBorder="1" applyAlignment="1">
      <alignment horizontal="center"/>
    </xf>
    <xf numFmtId="2" fontId="2" fillId="0" borderId="4" xfId="1910" applyNumberFormat="1" applyBorder="1" applyAlignment="1">
      <alignment horizontal="center"/>
    </xf>
    <xf numFmtId="0" fontId="2" fillId="0" borderId="0" xfId="1910" applyAlignment="1">
      <alignment horizontal="center"/>
    </xf>
    <xf numFmtId="0" fontId="36" fillId="0" borderId="9" xfId="1910" applyFont="1" applyBorder="1" applyAlignment="1">
      <alignment horizontal="center" vertical="center" wrapText="1"/>
    </xf>
    <xf numFmtId="2" fontId="36" fillId="0" borderId="5" xfId="1910" applyNumberFormat="1" applyFont="1" applyBorder="1" applyAlignment="1">
      <alignment horizontal="center" vertical="center" wrapText="1"/>
    </xf>
    <xf numFmtId="4" fontId="36" fillId="0" borderId="5" xfId="1910" applyNumberFormat="1" applyFont="1" applyBorder="1" applyAlignment="1">
      <alignment horizontal="center" vertical="center" wrapText="1"/>
    </xf>
    <xf numFmtId="2" fontId="36" fillId="0" borderId="7" xfId="1910" applyNumberFormat="1" applyFont="1" applyBorder="1" applyAlignment="1">
      <alignment horizontal="center" vertical="center" wrapText="1"/>
    </xf>
    <xf numFmtId="0" fontId="2" fillId="0" borderId="0" xfId="1910" applyAlignment="1">
      <alignment horizontal="center" vertical="center" wrapText="1"/>
    </xf>
    <xf numFmtId="2" fontId="36" fillId="5" borderId="0" xfId="1910" applyNumberFormat="1" applyFont="1" applyFill="1" applyAlignment="1">
      <alignment horizontal="center" wrapText="1"/>
    </xf>
    <xf numFmtId="167" fontId="2" fillId="0" borderId="0" xfId="1910" applyNumberFormat="1"/>
    <xf numFmtId="168" fontId="2" fillId="0" borderId="0" xfId="1910" quotePrefix="1" applyNumberFormat="1" applyAlignment="1">
      <alignment horizontal="center"/>
    </xf>
    <xf numFmtId="167" fontId="2" fillId="5" borderId="0" xfId="1910" applyNumberFormat="1" applyFill="1" applyAlignment="1">
      <alignment wrapText="1"/>
    </xf>
    <xf numFmtId="167" fontId="2" fillId="0" borderId="0" xfId="1910" applyNumberFormat="1" applyAlignment="1">
      <alignment horizontal="right"/>
    </xf>
    <xf numFmtId="4" fontId="2" fillId="0" borderId="0" xfId="1910" applyNumberFormat="1" applyAlignment="1">
      <alignment horizontal="right"/>
    </xf>
    <xf numFmtId="170" fontId="2" fillId="0" borderId="0" xfId="1910" applyNumberFormat="1"/>
    <xf numFmtId="0" fontId="2" fillId="0" borderId="0" xfId="1910" quotePrefix="1"/>
    <xf numFmtId="0" fontId="36" fillId="0" borderId="0" xfId="1910" applyFont="1" applyAlignment="1">
      <alignment wrapText="1"/>
    </xf>
    <xf numFmtId="0" fontId="2" fillId="3" borderId="0" xfId="1910" applyFill="1"/>
    <xf numFmtId="169" fontId="2" fillId="3" borderId="0" xfId="1910" applyNumberFormat="1" applyFill="1"/>
    <xf numFmtId="169" fontId="2" fillId="5" borderId="0" xfId="1910" applyNumberFormat="1" applyFill="1"/>
    <xf numFmtId="0" fontId="36" fillId="4" borderId="0" xfId="1910" applyFont="1" applyFill="1"/>
    <xf numFmtId="4" fontId="37" fillId="0" borderId="0" xfId="1910" applyNumberFormat="1" applyFont="1"/>
    <xf numFmtId="0" fontId="41" fillId="0" borderId="0" xfId="1910" applyFont="1"/>
    <xf numFmtId="165" fontId="2" fillId="0" borderId="0" xfId="13" applyFont="1"/>
    <xf numFmtId="168" fontId="2" fillId="5" borderId="0" xfId="1910" applyNumberFormat="1" applyFill="1" applyAlignment="1">
      <alignment wrapText="1"/>
    </xf>
    <xf numFmtId="171" fontId="2" fillId="0" borderId="0" xfId="13" applyNumberFormat="1" applyFont="1"/>
    <xf numFmtId="171" fontId="2" fillId="0" borderId="0" xfId="13" applyNumberFormat="1" applyFont="1" applyFill="1"/>
    <xf numFmtId="4" fontId="2" fillId="5" borderId="0" xfId="1910" applyNumberFormat="1" applyFill="1" applyAlignment="1">
      <alignment wrapText="1"/>
    </xf>
    <xf numFmtId="0" fontId="36" fillId="0" borderId="0" xfId="1910" quotePrefix="1" applyFont="1"/>
    <xf numFmtId="49" fontId="2" fillId="0" borderId="0" xfId="1910" applyNumberFormat="1"/>
    <xf numFmtId="0" fontId="43" fillId="0" borderId="0" xfId="1910" applyFont="1"/>
    <xf numFmtId="0" fontId="44" fillId="0" borderId="0" xfId="1910" applyFont="1"/>
    <xf numFmtId="0" fontId="45" fillId="0" borderId="0" xfId="1910" applyFont="1"/>
    <xf numFmtId="169" fontId="42" fillId="0" borderId="0" xfId="1910" applyNumberFormat="1" applyFont="1"/>
    <xf numFmtId="4" fontId="42" fillId="0" borderId="0" xfId="1910" applyNumberFormat="1" applyFont="1"/>
    <xf numFmtId="2" fontId="42" fillId="0" borderId="0" xfId="1910" applyNumberFormat="1" applyFont="1"/>
    <xf numFmtId="0" fontId="46" fillId="0" borderId="0" xfId="1910" quotePrefix="1" applyFont="1"/>
    <xf numFmtId="0" fontId="42" fillId="0" borderId="0" xfId="1910" quotePrefix="1" applyFont="1"/>
    <xf numFmtId="0" fontId="42" fillId="0" borderId="0" xfId="1910" applyFont="1"/>
    <xf numFmtId="0" fontId="36" fillId="0" borderId="0" xfId="1910" applyFont="1" applyAlignment="1">
      <alignment horizontal="left" wrapText="1"/>
    </xf>
    <xf numFmtId="4" fontId="36" fillId="0" borderId="0" xfId="1910" applyNumberFormat="1" applyFont="1" applyAlignment="1">
      <alignment horizontal="left" wrapText="1"/>
    </xf>
    <xf numFmtId="2" fontId="2" fillId="0" borderId="0" xfId="1910" applyNumberFormat="1" applyAlignment="1">
      <alignment wrapText="1"/>
    </xf>
    <xf numFmtId="4" fontId="36" fillId="0" borderId="0" xfId="1910" applyNumberFormat="1" applyFont="1" applyAlignment="1">
      <alignment wrapText="1"/>
    </xf>
    <xf numFmtId="2" fontId="2" fillId="3" borderId="0" xfId="1910" applyNumberFormat="1" applyFill="1"/>
    <xf numFmtId="2" fontId="2" fillId="5" borderId="0" xfId="1910" applyNumberFormat="1" applyFill="1"/>
    <xf numFmtId="0" fontId="46" fillId="0" borderId="0" xfId="1910" applyFont="1"/>
    <xf numFmtId="0" fontId="47" fillId="0" borderId="0" xfId="1910" applyFont="1"/>
    <xf numFmtId="2" fontId="42" fillId="5" borderId="0" xfId="1910" applyNumberFormat="1" applyFont="1" applyFill="1" applyAlignment="1">
      <alignment wrapText="1"/>
    </xf>
    <xf numFmtId="0" fontId="45" fillId="0" borderId="0" xfId="1910" applyFont="1" applyAlignment="1">
      <alignment horizontal="left" wrapText="1"/>
    </xf>
    <xf numFmtId="0" fontId="42" fillId="3" borderId="0" xfId="1910" applyFont="1" applyFill="1"/>
    <xf numFmtId="169" fontId="42" fillId="3" borderId="0" xfId="1910" applyNumberFormat="1" applyFont="1" applyFill="1"/>
    <xf numFmtId="169" fontId="42" fillId="5" borderId="0" xfId="1910" applyNumberFormat="1" applyFont="1" applyFill="1"/>
    <xf numFmtId="2" fontId="44" fillId="0" borderId="0" xfId="1910" applyNumberFormat="1" applyFont="1"/>
    <xf numFmtId="0" fontId="44" fillId="0" borderId="0" xfId="1910" quotePrefix="1" applyFont="1"/>
    <xf numFmtId="4" fontId="44" fillId="0" borderId="0" xfId="1910" applyNumberFormat="1" applyFont="1"/>
    <xf numFmtId="2" fontId="44" fillId="5" borderId="0" xfId="1910" applyNumberFormat="1" applyFont="1" applyFill="1" applyAlignment="1">
      <alignment wrapText="1"/>
    </xf>
    <xf numFmtId="4" fontId="2" fillId="0" borderId="0" xfId="1910" applyNumberFormat="1" applyAlignment="1">
      <alignment wrapText="1"/>
    </xf>
    <xf numFmtId="0" fontId="36" fillId="0" borderId="0" xfId="1910" applyFont="1" applyAlignment="1">
      <alignment vertical="center"/>
    </xf>
    <xf numFmtId="0" fontId="37" fillId="0" borderId="0" xfId="1910" applyFont="1" applyAlignment="1">
      <alignment horizontal="left"/>
    </xf>
    <xf numFmtId="0" fontId="41" fillId="0" borderId="0" xfId="1910" applyFont="1" applyAlignment="1">
      <alignment wrapText="1"/>
    </xf>
    <xf numFmtId="2" fontId="36" fillId="0" borderId="0" xfId="1910" applyNumberFormat="1" applyFont="1" applyAlignment="1">
      <alignment wrapText="1"/>
    </xf>
    <xf numFmtId="2" fontId="36" fillId="5" borderId="0" xfId="1910" applyNumberFormat="1" applyFont="1" applyFill="1" applyAlignment="1">
      <alignment wrapText="1"/>
    </xf>
    <xf numFmtId="17" fontId="2" fillId="0" borderId="0" xfId="1910" applyNumberFormat="1" applyAlignment="1">
      <alignment wrapText="1"/>
    </xf>
    <xf numFmtId="0" fontId="2" fillId="0" borderId="0" xfId="1910" applyAlignment="1">
      <alignment horizontal="left" wrapText="1"/>
    </xf>
    <xf numFmtId="169" fontId="2" fillId="0" borderId="0" xfId="1910" applyNumberFormat="1" applyAlignment="1">
      <alignment wrapText="1"/>
    </xf>
    <xf numFmtId="0" fontId="2" fillId="0" borderId="0" xfId="1910" applyAlignment="1">
      <alignment vertical="top" wrapText="1"/>
    </xf>
    <xf numFmtId="0" fontId="2" fillId="0" borderId="0" xfId="1892"/>
    <xf numFmtId="2" fontId="2" fillId="5" borderId="0" xfId="1910" applyNumberFormat="1" applyFill="1" applyAlignment="1">
      <alignment vertical="top" wrapText="1"/>
    </xf>
    <xf numFmtId="0" fontId="37" fillId="0" borderId="0" xfId="1910" applyFont="1" applyAlignment="1">
      <alignment wrapText="1"/>
    </xf>
    <xf numFmtId="0" fontId="2" fillId="0" borderId="0" xfId="1910" applyAlignment="1">
      <alignment horizontal="left"/>
    </xf>
    <xf numFmtId="0" fontId="41" fillId="0" borderId="0" xfId="1910" quotePrefix="1" applyFont="1"/>
    <xf numFmtId="0" fontId="37" fillId="0" borderId="0" xfId="1910" quotePrefix="1" applyFont="1"/>
    <xf numFmtId="2" fontId="36" fillId="0" borderId="0" xfId="1910" applyNumberFormat="1" applyFont="1"/>
    <xf numFmtId="4" fontId="36" fillId="0" borderId="0" xfId="1910" applyNumberFormat="1" applyFont="1"/>
    <xf numFmtId="0" fontId="37" fillId="5" borderId="0" xfId="1910" quotePrefix="1" applyFont="1" applyFill="1" applyAlignment="1">
      <alignment wrapText="1"/>
    </xf>
    <xf numFmtId="0" fontId="49" fillId="0" borderId="0" xfId="1910" applyFont="1" applyAlignment="1">
      <alignment wrapText="1"/>
    </xf>
    <xf numFmtId="2" fontId="37" fillId="0" borderId="0" xfId="1910" applyNumberFormat="1" applyFont="1" applyAlignment="1">
      <alignment horizontal="right"/>
    </xf>
    <xf numFmtId="0" fontId="46" fillId="4" borderId="0" xfId="1910" applyFont="1" applyFill="1"/>
    <xf numFmtId="0" fontId="46" fillId="0" borderId="0" xfId="1910" applyFont="1" applyAlignment="1">
      <alignment wrapText="1"/>
    </xf>
    <xf numFmtId="0" fontId="36" fillId="3" borderId="0" xfId="1910" applyFont="1" applyFill="1"/>
    <xf numFmtId="49" fontId="2" fillId="0" borderId="0" xfId="1910" quotePrefix="1" applyNumberFormat="1"/>
    <xf numFmtId="4" fontId="2" fillId="2" borderId="10" xfId="1910" applyNumberFormat="1" applyFill="1" applyBorder="1"/>
    <xf numFmtId="2" fontId="2" fillId="2" borderId="10" xfId="1910" applyNumberFormat="1" applyFill="1" applyBorder="1"/>
    <xf numFmtId="4" fontId="38" fillId="2" borderId="10" xfId="1910" applyNumberFormat="1" applyFont="1" applyFill="1" applyBorder="1" applyAlignment="1">
      <alignment horizontal="center" vertical="center"/>
    </xf>
    <xf numFmtId="10" fontId="39" fillId="2" borderId="10" xfId="1910" applyNumberFormat="1" applyFont="1" applyFill="1" applyBorder="1" applyAlignment="1">
      <alignment horizontal="left"/>
    </xf>
    <xf numFmtId="4" fontId="36" fillId="2" borderId="10" xfId="1910" quotePrefix="1" applyNumberFormat="1" applyFont="1" applyFill="1" applyBorder="1" applyAlignment="1">
      <alignment horizontal="center"/>
    </xf>
    <xf numFmtId="9" fontId="36" fillId="2" borderId="10" xfId="1910" applyNumberFormat="1" applyFont="1" applyFill="1" applyBorder="1" applyAlignment="1">
      <alignment horizontal="center"/>
    </xf>
    <xf numFmtId="4" fontId="36" fillId="2" borderId="10" xfId="1910" applyNumberFormat="1" applyFont="1" applyFill="1" applyBorder="1" applyAlignment="1">
      <alignment horizontal="center" vertical="center" wrapText="1"/>
    </xf>
    <xf numFmtId="2" fontId="36" fillId="2" borderId="10" xfId="1910" applyNumberFormat="1" applyFont="1" applyFill="1" applyBorder="1" applyAlignment="1">
      <alignment horizontal="center" vertical="center" wrapText="1"/>
    </xf>
    <xf numFmtId="0" fontId="2" fillId="2" borderId="10" xfId="1910" applyFill="1" applyBorder="1"/>
    <xf numFmtId="168" fontId="2" fillId="2" borderId="10" xfId="1910" quotePrefix="1" applyNumberFormat="1" applyFill="1" applyBorder="1" applyAlignment="1">
      <alignment horizontal="center"/>
    </xf>
    <xf numFmtId="167" fontId="2" fillId="2" borderId="10" xfId="1910" applyNumberFormat="1" applyFill="1" applyBorder="1"/>
    <xf numFmtId="4" fontId="2" fillId="2" borderId="10" xfId="1910" applyNumberFormat="1" applyFill="1" applyBorder="1" applyAlignment="1">
      <alignment horizontal="right"/>
    </xf>
    <xf numFmtId="167" fontId="2" fillId="2" borderId="10" xfId="1910" quotePrefix="1" applyNumberFormat="1" applyFill="1" applyBorder="1" applyAlignment="1">
      <alignment horizontal="center"/>
    </xf>
    <xf numFmtId="0" fontId="36" fillId="2" borderId="10" xfId="1910" applyFont="1" applyFill="1" applyBorder="1" applyAlignment="1">
      <alignment wrapText="1"/>
    </xf>
    <xf numFmtId="169" fontId="2" fillId="2" borderId="10" xfId="1910" applyNumberFormat="1" applyFill="1" applyBorder="1"/>
    <xf numFmtId="4" fontId="42" fillId="2" borderId="10" xfId="1910" applyNumberFormat="1" applyFont="1" applyFill="1" applyBorder="1"/>
    <xf numFmtId="2" fontId="42" fillId="2" borderId="10" xfId="1910" applyNumberFormat="1" applyFont="1" applyFill="1" applyBorder="1"/>
    <xf numFmtId="4" fontId="36" fillId="2" borderId="10" xfId="1910" applyNumberFormat="1" applyFont="1" applyFill="1" applyBorder="1" applyAlignment="1">
      <alignment horizontal="left" wrapText="1"/>
    </xf>
    <xf numFmtId="0" fontId="36" fillId="2" borderId="10" xfId="1910" applyFont="1" applyFill="1" applyBorder="1" applyAlignment="1">
      <alignment horizontal="left" wrapText="1"/>
    </xf>
    <xf numFmtId="4" fontId="36" fillId="2" borderId="10" xfId="1910" applyNumberFormat="1" applyFont="1" applyFill="1" applyBorder="1" applyAlignment="1">
      <alignment wrapText="1"/>
    </xf>
    <xf numFmtId="169" fontId="42" fillId="2" borderId="10" xfId="1910" applyNumberFormat="1" applyFont="1" applyFill="1" applyBorder="1"/>
    <xf numFmtId="4" fontId="44" fillId="2" borderId="10" xfId="1910" applyNumberFormat="1" applyFont="1" applyFill="1" applyBorder="1"/>
    <xf numFmtId="2" fontId="2" fillId="2" borderId="10" xfId="1910" quotePrefix="1" applyNumberFormat="1" applyFill="1" applyBorder="1" applyAlignment="1">
      <alignment horizontal="center"/>
    </xf>
    <xf numFmtId="4" fontId="2" fillId="2" borderId="10" xfId="1910" applyNumberFormat="1" applyFill="1" applyBorder="1" applyAlignment="1">
      <alignment wrapText="1"/>
    </xf>
    <xf numFmtId="2" fontId="2" fillId="2" borderId="10" xfId="1910" quotePrefix="1" applyNumberFormat="1" applyFill="1" applyBorder="1" applyAlignment="1">
      <alignment horizontal="center" wrapText="1"/>
    </xf>
    <xf numFmtId="2" fontId="36" fillId="2" borderId="10" xfId="1910" applyNumberFormat="1" applyFont="1" applyFill="1" applyBorder="1" applyAlignment="1">
      <alignment wrapText="1"/>
    </xf>
    <xf numFmtId="2" fontId="2" fillId="2" borderId="10" xfId="1910" applyNumberFormat="1" applyFill="1" applyBorder="1" applyAlignment="1">
      <alignment wrapText="1"/>
    </xf>
    <xf numFmtId="0" fontId="2" fillId="2" borderId="10" xfId="1892" applyFill="1" applyBorder="1"/>
    <xf numFmtId="4" fontId="36" fillId="2" borderId="10" xfId="1910" applyNumberFormat="1" applyFont="1" applyFill="1" applyBorder="1"/>
    <xf numFmtId="2" fontId="36" fillId="2" borderId="10" xfId="1910" applyNumberFormat="1" applyFont="1" applyFill="1" applyBorder="1"/>
    <xf numFmtId="0" fontId="37" fillId="2" borderId="10" xfId="1910" quotePrefix="1" applyFont="1" applyFill="1" applyBorder="1"/>
    <xf numFmtId="0" fontId="46" fillId="2" borderId="10" xfId="1910" applyFont="1" applyFill="1" applyBorder="1" applyAlignment="1">
      <alignment wrapText="1"/>
    </xf>
    <xf numFmtId="2" fontId="44" fillId="2" borderId="10" xfId="1910" applyNumberFormat="1" applyFont="1" applyFill="1" applyBorder="1"/>
    <xf numFmtId="0" fontId="36" fillId="5" borderId="2" xfId="1910" applyFont="1" applyFill="1" applyBorder="1" applyAlignment="1">
      <alignment vertical="center" wrapText="1"/>
    </xf>
    <xf numFmtId="0" fontId="36" fillId="5" borderId="2" xfId="1910" applyFont="1" applyFill="1" applyBorder="1" applyAlignment="1">
      <alignment horizontal="center" vertical="center" wrapText="1"/>
    </xf>
    <xf numFmtId="0" fontId="36" fillId="5" borderId="5" xfId="1910" applyFont="1" applyFill="1" applyBorder="1" applyAlignment="1">
      <alignment horizontal="center" vertical="center" wrapText="1"/>
    </xf>
    <xf numFmtId="0" fontId="44" fillId="2" borderId="10" xfId="1910" applyFont="1" applyFill="1" applyBorder="1"/>
    <xf numFmtId="0" fontId="2" fillId="2" borderId="10" xfId="1910" applyFill="1" applyBorder="1" applyAlignment="1">
      <alignment wrapText="1"/>
    </xf>
    <xf numFmtId="4" fontId="2" fillId="6" borderId="0" xfId="1910" applyNumberFormat="1" applyFill="1"/>
    <xf numFmtId="167" fontId="2" fillId="6" borderId="0" xfId="1910" applyNumberFormat="1" applyFill="1"/>
    <xf numFmtId="0" fontId="2" fillId="6" borderId="0" xfId="1910" applyFill="1"/>
    <xf numFmtId="2" fontId="2" fillId="6" borderId="0" xfId="1910" applyNumberFormat="1" applyFill="1"/>
    <xf numFmtId="4" fontId="2" fillId="6" borderId="0" xfId="1910" applyNumberFormat="1" applyFill="1" applyAlignment="1">
      <alignment horizontal="right"/>
    </xf>
    <xf numFmtId="0" fontId="36" fillId="6" borderId="0" xfId="1910" applyFont="1" applyFill="1" applyAlignment="1">
      <alignment wrapText="1"/>
    </xf>
    <xf numFmtId="4" fontId="42" fillId="6" borderId="0" xfId="1910" applyNumberFormat="1" applyFont="1" applyFill="1"/>
    <xf numFmtId="4" fontId="36" fillId="6" borderId="0" xfId="1910" applyNumberFormat="1" applyFont="1" applyFill="1" applyAlignment="1">
      <alignment wrapText="1"/>
    </xf>
    <xf numFmtId="4" fontId="2" fillId="6" borderId="0" xfId="1910" applyNumberFormat="1" applyFill="1" applyAlignment="1">
      <alignment wrapText="1"/>
    </xf>
    <xf numFmtId="4" fontId="2" fillId="7" borderId="0" xfId="1910" applyNumberFormat="1" applyFill="1"/>
    <xf numFmtId="167" fontId="2" fillId="7" borderId="0" xfId="1910" applyNumberFormat="1" applyFill="1"/>
    <xf numFmtId="0" fontId="2" fillId="7" borderId="0" xfId="1910" applyFill="1"/>
    <xf numFmtId="2" fontId="2" fillId="7" borderId="0" xfId="1910" applyNumberFormat="1" applyFill="1"/>
    <xf numFmtId="4" fontId="2" fillId="7" borderId="0" xfId="1910" applyNumberFormat="1" applyFill="1" applyAlignment="1">
      <alignment horizontal="right"/>
    </xf>
    <xf numFmtId="0" fontId="36" fillId="7" borderId="0" xfId="1910" applyFont="1" applyFill="1" applyAlignment="1">
      <alignment wrapText="1"/>
    </xf>
    <xf numFmtId="4" fontId="42" fillId="7" borderId="0" xfId="1910" applyNumberFormat="1" applyFont="1" applyFill="1"/>
    <xf numFmtId="4" fontId="36" fillId="7" borderId="0" xfId="1910" applyNumberFormat="1" applyFont="1" applyFill="1" applyAlignment="1">
      <alignment wrapText="1"/>
    </xf>
    <xf numFmtId="4" fontId="2" fillId="7" borderId="0" xfId="1910" applyNumberFormat="1" applyFill="1" applyAlignment="1">
      <alignment wrapText="1"/>
    </xf>
    <xf numFmtId="4" fontId="2" fillId="8" borderId="0" xfId="1910" applyNumberFormat="1" applyFill="1"/>
    <xf numFmtId="167" fontId="2" fillId="8" borderId="0" xfId="1910" applyNumberFormat="1" applyFill="1"/>
    <xf numFmtId="0" fontId="2" fillId="8" borderId="0" xfId="1910" applyFill="1"/>
    <xf numFmtId="2" fontId="2" fillId="8" borderId="0" xfId="1910" applyNumberFormat="1" applyFill="1"/>
    <xf numFmtId="4" fontId="2" fillId="8" borderId="0" xfId="1910" applyNumberFormat="1" applyFill="1" applyAlignment="1">
      <alignment horizontal="right"/>
    </xf>
    <xf numFmtId="0" fontId="36" fillId="8" borderId="0" xfId="1910" applyFont="1" applyFill="1" applyAlignment="1">
      <alignment wrapText="1"/>
    </xf>
    <xf numFmtId="4" fontId="42" fillId="8" borderId="0" xfId="1910" applyNumberFormat="1" applyFont="1" applyFill="1"/>
    <xf numFmtId="4" fontId="36" fillId="8" borderId="0" xfId="1910" applyNumberFormat="1" applyFont="1" applyFill="1" applyAlignment="1">
      <alignment wrapText="1"/>
    </xf>
    <xf numFmtId="4" fontId="2" fillId="8" borderId="0" xfId="1910" applyNumberFormat="1" applyFill="1" applyAlignment="1">
      <alignment wrapText="1"/>
    </xf>
    <xf numFmtId="4" fontId="38" fillId="0" borderId="2" xfId="1910" applyNumberFormat="1" applyFont="1" applyBorder="1" applyAlignment="1">
      <alignment horizontal="center" vertical="center" wrapText="1"/>
    </xf>
    <xf numFmtId="4" fontId="38" fillId="0" borderId="5" xfId="1910" applyNumberFormat="1" applyFont="1" applyBorder="1" applyAlignment="1">
      <alignment horizontal="center" vertical="center" wrapText="1"/>
    </xf>
    <xf numFmtId="4" fontId="36" fillId="2" borderId="11" xfId="1910" quotePrefix="1" applyNumberFormat="1" applyFont="1" applyFill="1" applyBorder="1" applyAlignment="1">
      <alignment horizontal="center"/>
    </xf>
    <xf numFmtId="4" fontId="36" fillId="2" borderId="11" xfId="1910" applyNumberFormat="1" applyFont="1" applyFill="1" applyBorder="1" applyAlignment="1">
      <alignment horizontal="center" vertical="center" wrapText="1"/>
    </xf>
    <xf numFmtId="4" fontId="38" fillId="2" borderId="11" xfId="1910" applyNumberFormat="1" applyFont="1" applyFill="1" applyBorder="1" applyAlignment="1">
      <alignment horizontal="center" vertical="center"/>
    </xf>
    <xf numFmtId="10" fontId="39" fillId="8" borderId="0" xfId="1910" applyNumberFormat="1" applyFont="1" applyFill="1" applyAlignment="1">
      <alignment horizontal="left"/>
    </xf>
    <xf numFmtId="4" fontId="36" fillId="0" borderId="12" xfId="1910" applyNumberFormat="1" applyFont="1" applyBorder="1" applyAlignment="1">
      <alignment horizontal="center"/>
    </xf>
    <xf numFmtId="0" fontId="53" fillId="0" borderId="0" xfId="1910" applyFont="1"/>
    <xf numFmtId="10" fontId="39" fillId="7" borderId="3" xfId="1910" applyNumberFormat="1" applyFont="1" applyFill="1" applyBorder="1" applyAlignment="1">
      <alignment horizontal="left"/>
    </xf>
    <xf numFmtId="10" fontId="39" fillId="8" borderId="3" xfId="1910" applyNumberFormat="1" applyFont="1" applyFill="1" applyBorder="1" applyAlignment="1">
      <alignment horizontal="left"/>
    </xf>
    <xf numFmtId="10" fontId="39" fillId="8" borderId="4" xfId="1910" applyNumberFormat="1" applyFont="1" applyFill="1" applyBorder="1" applyAlignment="1">
      <alignment horizontal="left"/>
    </xf>
    <xf numFmtId="10" fontId="39" fillId="8" borderId="13" xfId="1910" applyNumberFormat="1" applyFont="1" applyFill="1" applyBorder="1" applyAlignment="1">
      <alignment horizontal="left"/>
    </xf>
    <xf numFmtId="4" fontId="36" fillId="0" borderId="14" xfId="1910" quotePrefix="1" applyNumberFormat="1" applyFont="1" applyBorder="1" applyAlignment="1">
      <alignment horizontal="center"/>
    </xf>
    <xf numFmtId="4" fontId="10" fillId="8" borderId="7" xfId="1910" quotePrefix="1" applyNumberFormat="1" applyFont="1" applyFill="1" applyBorder="1" applyAlignment="1">
      <alignment horizontal="center" vertical="center" wrapText="1"/>
    </xf>
    <xf numFmtId="4" fontId="36" fillId="8" borderId="4" xfId="1910" quotePrefix="1" applyNumberFormat="1" applyFont="1" applyFill="1" applyBorder="1" applyAlignment="1">
      <alignment horizontal="center" vertical="center" wrapText="1"/>
    </xf>
    <xf numFmtId="10" fontId="39" fillId="6" borderId="4" xfId="1910" applyNumberFormat="1" applyFont="1" applyFill="1" applyBorder="1" applyAlignment="1">
      <alignment horizontal="center"/>
    </xf>
    <xf numFmtId="10" fontId="39" fillId="6" borderId="7" xfId="1910" applyNumberFormat="1" applyFont="1" applyFill="1" applyBorder="1" applyAlignment="1">
      <alignment horizontal="center"/>
    </xf>
    <xf numFmtId="9" fontId="39" fillId="7" borderId="0" xfId="1910" applyNumberFormat="1" applyFont="1" applyFill="1" applyAlignment="1">
      <alignment horizontal="center" vertical="center"/>
    </xf>
    <xf numFmtId="0" fontId="36" fillId="9" borderId="0" xfId="1910" applyFont="1" applyFill="1"/>
    <xf numFmtId="0" fontId="2" fillId="9" borderId="0" xfId="1910" applyFill="1"/>
    <xf numFmtId="169" fontId="2" fillId="9" borderId="0" xfId="1910" applyNumberFormat="1" applyFill="1"/>
    <xf numFmtId="4" fontId="2" fillId="9" borderId="0" xfId="1910" applyNumberFormat="1" applyFill="1"/>
    <xf numFmtId="4" fontId="2" fillId="9" borderId="10" xfId="1910" applyNumberFormat="1" applyFill="1" applyBorder="1"/>
    <xf numFmtId="2" fontId="2" fillId="9" borderId="10" xfId="1910" applyNumberFormat="1" applyFill="1" applyBorder="1"/>
    <xf numFmtId="2" fontId="2" fillId="9" borderId="0" xfId="1910" applyNumberFormat="1" applyFill="1"/>
    <xf numFmtId="2" fontId="2" fillId="9" borderId="0" xfId="1910" applyNumberFormat="1" applyFill="1" applyAlignment="1">
      <alignment wrapText="1"/>
    </xf>
    <xf numFmtId="0" fontId="2" fillId="9" borderId="10" xfId="1910" applyFill="1" applyBorder="1"/>
    <xf numFmtId="0" fontId="37" fillId="5" borderId="0" xfId="1910" quotePrefix="1" applyFont="1" applyFill="1"/>
    <xf numFmtId="0" fontId="2" fillId="0" borderId="0" xfId="1910" quotePrefix="1" applyAlignment="1">
      <alignment wrapText="1"/>
    </xf>
    <xf numFmtId="0" fontId="36" fillId="0" borderId="0" xfId="1910" quotePrefix="1" applyFont="1" applyAlignment="1">
      <alignment wrapText="1"/>
    </xf>
    <xf numFmtId="0" fontId="37" fillId="0" borderId="0" xfId="1910" quotePrefix="1" applyFont="1" applyAlignment="1">
      <alignment wrapText="1"/>
    </xf>
    <xf numFmtId="0" fontId="2" fillId="2" borderId="0" xfId="1910" applyFill="1"/>
    <xf numFmtId="0" fontId="2" fillId="0" borderId="0" xfId="1910" quotePrefix="1" applyAlignment="1">
      <alignment vertical="top" wrapText="1"/>
    </xf>
    <xf numFmtId="0" fontId="2" fillId="0" borderId="0" xfId="1910" quotePrefix="1" applyAlignment="1">
      <alignment horizontal="left" wrapText="1"/>
    </xf>
    <xf numFmtId="4" fontId="2" fillId="5" borderId="0" xfId="1910" applyNumberFormat="1" applyFill="1"/>
    <xf numFmtId="10" fontId="39" fillId="5" borderId="3" xfId="1910" applyNumberFormat="1" applyFont="1" applyFill="1" applyBorder="1" applyAlignment="1">
      <alignment horizontal="left"/>
    </xf>
    <xf numFmtId="9" fontId="39" fillId="5" borderId="0" xfId="1910" applyNumberFormat="1" applyFont="1" applyFill="1" applyAlignment="1">
      <alignment horizontal="center" vertical="center"/>
    </xf>
    <xf numFmtId="167" fontId="2" fillId="5" borderId="0" xfId="1910" applyNumberFormat="1" applyFill="1"/>
    <xf numFmtId="0" fontId="2" fillId="5" borderId="0" xfId="1910" applyFill="1"/>
    <xf numFmtId="4" fontId="2" fillId="5" borderId="0" xfId="1910" applyNumberFormat="1" applyFill="1" applyAlignment="1">
      <alignment horizontal="right"/>
    </xf>
    <xf numFmtId="0" fontId="36" fillId="5" borderId="0" xfId="1910" applyFont="1" applyFill="1" applyAlignment="1">
      <alignment wrapText="1"/>
    </xf>
    <xf numFmtId="4" fontId="42" fillId="5" borderId="0" xfId="1910" applyNumberFormat="1" applyFont="1" applyFill="1"/>
    <xf numFmtId="4" fontId="2" fillId="5" borderId="0" xfId="1910" quotePrefix="1" applyNumberFormat="1" applyFill="1" applyAlignment="1">
      <alignment horizontal="center"/>
    </xf>
    <xf numFmtId="10" fontId="39" fillId="5" borderId="4" xfId="1910" applyNumberFormat="1" applyFont="1" applyFill="1" applyBorder="1" applyAlignment="1">
      <alignment horizontal="center"/>
    </xf>
    <xf numFmtId="10" fontId="39" fillId="5" borderId="7" xfId="1910" applyNumberFormat="1" applyFont="1" applyFill="1" applyBorder="1" applyAlignment="1">
      <alignment horizontal="center"/>
    </xf>
    <xf numFmtId="4" fontId="36" fillId="5" borderId="0" xfId="1910" applyNumberFormat="1" applyFont="1" applyFill="1" applyAlignment="1">
      <alignment wrapText="1"/>
    </xf>
    <xf numFmtId="10" fontId="39" fillId="5" borderId="0" xfId="1910" applyNumberFormat="1" applyFont="1" applyFill="1" applyAlignment="1">
      <alignment horizontal="left"/>
    </xf>
    <xf numFmtId="10" fontId="39" fillId="10" borderId="4" xfId="1910" applyNumberFormat="1" applyFont="1" applyFill="1" applyBorder="1" applyAlignment="1">
      <alignment horizontal="left"/>
    </xf>
    <xf numFmtId="10" fontId="39" fillId="10" borderId="13" xfId="1910" applyNumberFormat="1" applyFont="1" applyFill="1" applyBorder="1" applyAlignment="1">
      <alignment horizontal="left"/>
    </xf>
    <xf numFmtId="4" fontId="36" fillId="10" borderId="4" xfId="1910" quotePrefix="1" applyNumberFormat="1" applyFont="1" applyFill="1" applyBorder="1" applyAlignment="1">
      <alignment horizontal="center" vertical="center" wrapText="1"/>
    </xf>
    <xf numFmtId="4" fontId="10" fillId="10" borderId="7" xfId="1910" quotePrefix="1" applyNumberFormat="1" applyFont="1" applyFill="1" applyBorder="1" applyAlignment="1">
      <alignment horizontal="center" vertical="center" wrapText="1"/>
    </xf>
    <xf numFmtId="4" fontId="36" fillId="10" borderId="12" xfId="1910" applyNumberFormat="1" applyFont="1" applyFill="1" applyBorder="1" applyAlignment="1">
      <alignment horizontal="center"/>
    </xf>
    <xf numFmtId="0" fontId="36" fillId="10" borderId="0" xfId="1910" applyFont="1" applyFill="1" applyAlignment="1">
      <alignment wrapText="1"/>
    </xf>
    <xf numFmtId="4" fontId="36" fillId="10" borderId="0" xfId="1910" applyNumberFormat="1" applyFont="1" applyFill="1"/>
    <xf numFmtId="167" fontId="36" fillId="10" borderId="0" xfId="1910" applyNumberFormat="1" applyFont="1" applyFill="1"/>
    <xf numFmtId="0" fontId="36" fillId="10" borderId="0" xfId="1910" applyFont="1" applyFill="1"/>
    <xf numFmtId="2" fontId="36" fillId="10" borderId="0" xfId="1910" applyNumberFormat="1" applyFont="1" applyFill="1"/>
    <xf numFmtId="4" fontId="36" fillId="10" borderId="0" xfId="1910" applyNumberFormat="1" applyFont="1" applyFill="1" applyAlignment="1">
      <alignment horizontal="right"/>
    </xf>
    <xf numFmtId="169" fontId="36" fillId="3" borderId="0" xfId="1910" applyNumberFormat="1" applyFont="1" applyFill="1"/>
    <xf numFmtId="2" fontId="36" fillId="3" borderId="0" xfId="1910" applyNumberFormat="1" applyFont="1" applyFill="1"/>
    <xf numFmtId="4" fontId="46" fillId="10" borderId="0" xfId="1910" applyNumberFormat="1" applyFont="1" applyFill="1"/>
    <xf numFmtId="169" fontId="46" fillId="3" borderId="0" xfId="1910" applyNumberFormat="1" applyFont="1" applyFill="1"/>
    <xf numFmtId="0" fontId="75" fillId="0" borderId="0" xfId="1910" applyFont="1"/>
    <xf numFmtId="166" fontId="2" fillId="0" borderId="0" xfId="1" applyFont="1" applyFill="1" applyBorder="1" applyAlignment="1">
      <alignment horizontal="right"/>
    </xf>
    <xf numFmtId="2" fontId="3" fillId="0" borderId="10" xfId="1910" applyNumberFormat="1" applyFont="1" applyBorder="1"/>
    <xf numFmtId="2" fontId="76" fillId="0" borderId="10" xfId="1910" applyNumberFormat="1" applyFont="1" applyBorder="1"/>
    <xf numFmtId="0" fontId="77" fillId="0" borderId="2" xfId="1910" applyFont="1" applyBorder="1" applyAlignment="1">
      <alignment horizontal="center" vertical="top" wrapText="1"/>
    </xf>
    <xf numFmtId="2" fontId="12" fillId="0" borderId="3" xfId="1910" applyNumberFormat="1" applyFont="1" applyBorder="1"/>
    <xf numFmtId="4" fontId="12" fillId="0" borderId="3" xfId="1910" applyNumberFormat="1" applyFont="1" applyBorder="1"/>
    <xf numFmtId="4" fontId="3" fillId="0" borderId="3" xfId="1910" applyNumberFormat="1" applyFont="1" applyBorder="1"/>
    <xf numFmtId="4" fontId="12" fillId="0" borderId="3" xfId="1910" applyNumberFormat="1" applyFont="1" applyBorder="1" applyAlignment="1">
      <alignment wrapText="1"/>
    </xf>
    <xf numFmtId="0" fontId="12" fillId="0" borderId="3" xfId="1910" applyFont="1" applyBorder="1" applyAlignment="1">
      <alignment wrapText="1"/>
    </xf>
    <xf numFmtId="0" fontId="3" fillId="0" borderId="3" xfId="1910" applyFont="1" applyBorder="1" applyAlignment="1">
      <alignment wrapText="1"/>
    </xf>
    <xf numFmtId="0" fontId="12" fillId="0" borderId="3" xfId="1910" applyFont="1" applyBorder="1"/>
    <xf numFmtId="0" fontId="3" fillId="0" borderId="3" xfId="1910" applyFont="1" applyBorder="1"/>
    <xf numFmtId="9" fontId="12" fillId="0" borderId="15" xfId="1910" applyNumberFormat="1" applyFont="1" applyBorder="1"/>
    <xf numFmtId="175" fontId="2" fillId="0" borderId="3" xfId="1910" applyNumberFormat="1" applyBorder="1" applyAlignment="1">
      <alignment horizontal="center"/>
    </xf>
    <xf numFmtId="0" fontId="2" fillId="0" borderId="3" xfId="1910" applyBorder="1"/>
    <xf numFmtId="10" fontId="2" fillId="0" borderId="3" xfId="1910" applyNumberFormat="1" applyBorder="1"/>
    <xf numFmtId="0" fontId="78" fillId="0" borderId="3" xfId="1910" applyFont="1" applyBorder="1"/>
    <xf numFmtId="9" fontId="78" fillId="0" borderId="3" xfId="1910" applyNumberFormat="1" applyFont="1" applyBorder="1"/>
    <xf numFmtId="166" fontId="79" fillId="0" borderId="0" xfId="1" applyFont="1" applyFill="1" applyBorder="1" applyAlignment="1">
      <alignment horizontal="center"/>
    </xf>
    <xf numFmtId="166" fontId="36" fillId="0" borderId="0" xfId="1" applyFont="1" applyFill="1" applyBorder="1" applyAlignment="1">
      <alignment horizontal="center"/>
    </xf>
    <xf numFmtId="2" fontId="75" fillId="0" borderId="0" xfId="1910" applyNumberFormat="1" applyFont="1" applyAlignment="1">
      <alignment horizontal="center"/>
    </xf>
    <xf numFmtId="2" fontId="75" fillId="0" borderId="0" xfId="1910" applyNumberFormat="1" applyFont="1"/>
    <xf numFmtId="0" fontId="77" fillId="0" borderId="14" xfId="1910" applyFont="1" applyBorder="1" applyAlignment="1">
      <alignment horizontal="center"/>
    </xf>
    <xf numFmtId="2" fontId="12" fillId="0" borderId="0" xfId="1910" applyNumberFormat="1" applyFont="1"/>
    <xf numFmtId="4" fontId="12" fillId="0" borderId="0" xfId="1910" applyNumberFormat="1" applyFont="1"/>
    <xf numFmtId="4" fontId="3" fillId="0" borderId="0" xfId="1910" applyNumberFormat="1" applyFont="1"/>
    <xf numFmtId="9" fontId="3" fillId="0" borderId="0" xfId="1946" applyFont="1" applyFill="1" applyBorder="1" applyAlignment="1">
      <alignment horizontal="center" wrapText="1"/>
    </xf>
    <xf numFmtId="0" fontId="12" fillId="0" borderId="0" xfId="1910" applyFont="1" applyAlignment="1">
      <alignment wrapText="1"/>
    </xf>
    <xf numFmtId="0" fontId="3" fillId="0" borderId="0" xfId="1910" applyFont="1" applyAlignment="1">
      <alignment wrapText="1"/>
    </xf>
    <xf numFmtId="9" fontId="12" fillId="0" borderId="0" xfId="1910" applyNumberFormat="1" applyFont="1"/>
    <xf numFmtId="0" fontId="12" fillId="0" borderId="0" xfId="1910" applyFont="1"/>
    <xf numFmtId="10" fontId="3" fillId="0" borderId="0" xfId="1910" applyNumberFormat="1" applyFont="1"/>
    <xf numFmtId="10" fontId="12" fillId="0" borderId="10" xfId="1910" applyNumberFormat="1" applyFont="1" applyBorder="1"/>
    <xf numFmtId="9" fontId="2" fillId="0" borderId="0" xfId="1910" applyNumberFormat="1" applyAlignment="1">
      <alignment horizontal="center"/>
    </xf>
    <xf numFmtId="10" fontId="2" fillId="0" borderId="0" xfId="1910" applyNumberFormat="1"/>
    <xf numFmtId="0" fontId="78" fillId="0" borderId="0" xfId="1910" applyFont="1"/>
    <xf numFmtId="10" fontId="78" fillId="0" borderId="0" xfId="1910" applyNumberFormat="1" applyFont="1"/>
    <xf numFmtId="0" fontId="3" fillId="0" borderId="14" xfId="1910" applyFont="1" applyBorder="1" applyAlignment="1">
      <alignment horizontal="right"/>
    </xf>
    <xf numFmtId="0" fontId="64" fillId="0" borderId="0" xfId="1910" applyFont="1" applyAlignment="1">
      <alignment horizontal="center" vertical="center"/>
    </xf>
    <xf numFmtId="4" fontId="64" fillId="0" borderId="0" xfId="1910" applyNumberFormat="1" applyFont="1" applyAlignment="1">
      <alignment horizontal="center" vertical="center" wrapText="1"/>
    </xf>
    <xf numFmtId="10" fontId="65" fillId="0" borderId="0" xfId="1910" applyNumberFormat="1" applyFont="1" applyAlignment="1">
      <alignment horizontal="center"/>
    </xf>
    <xf numFmtId="10" fontId="65" fillId="0" borderId="0" xfId="1910" applyNumberFormat="1" applyFont="1" applyAlignment="1">
      <alignment horizontal="left"/>
    </xf>
    <xf numFmtId="10" fontId="3" fillId="0" borderId="0" xfId="1910" applyNumberFormat="1" applyFont="1" applyAlignment="1">
      <alignment horizontal="left"/>
    </xf>
    <xf numFmtId="2" fontId="3" fillId="0" borderId="0" xfId="1910" applyNumberFormat="1" applyFont="1"/>
    <xf numFmtId="9" fontId="12" fillId="0" borderId="10" xfId="1910" applyNumberFormat="1" applyFont="1" applyBorder="1"/>
    <xf numFmtId="175" fontId="2" fillId="0" borderId="0" xfId="1910" applyNumberFormat="1" applyAlignment="1">
      <alignment horizontal="center"/>
    </xf>
    <xf numFmtId="9" fontId="78" fillId="0" borderId="0" xfId="1910" applyNumberFormat="1" applyFont="1"/>
    <xf numFmtId="0" fontId="3" fillId="0" borderId="5" xfId="1910" applyFont="1" applyBorder="1" applyAlignment="1">
      <alignment horizontal="right"/>
    </xf>
    <xf numFmtId="0" fontId="64" fillId="0" borderId="6" xfId="1910" applyFont="1" applyBorder="1" applyAlignment="1">
      <alignment horizontal="center" vertical="center"/>
    </xf>
    <xf numFmtId="4" fontId="64" fillId="0" borderId="6" xfId="1910" applyNumberFormat="1" applyFont="1" applyBorder="1" applyAlignment="1">
      <alignment horizontal="center" vertical="center" wrapText="1"/>
    </xf>
    <xf numFmtId="10" fontId="65" fillId="0" borderId="6" xfId="1910" applyNumberFormat="1" applyFont="1" applyBorder="1" applyAlignment="1">
      <alignment horizontal="center"/>
    </xf>
    <xf numFmtId="9" fontId="65" fillId="0" borderId="6" xfId="1910" applyNumberFormat="1" applyFont="1" applyBorder="1" applyAlignment="1">
      <alignment horizontal="center" vertical="center"/>
    </xf>
    <xf numFmtId="10" fontId="3" fillId="0" borderId="6" xfId="1910" applyNumberFormat="1" applyFont="1" applyBorder="1" applyAlignment="1">
      <alignment horizontal="left"/>
    </xf>
    <xf numFmtId="2" fontId="3" fillId="0" borderId="6" xfId="1910" applyNumberFormat="1" applyFont="1" applyBorder="1"/>
    <xf numFmtId="9" fontId="3" fillId="0" borderId="6" xfId="1946" applyFont="1" applyFill="1" applyBorder="1" applyAlignment="1">
      <alignment horizontal="center" wrapText="1"/>
    </xf>
    <xf numFmtId="0" fontId="12" fillId="0" borderId="6" xfId="1910" applyFont="1" applyBorder="1" applyAlignment="1">
      <alignment wrapText="1"/>
    </xf>
    <xf numFmtId="0" fontId="3" fillId="0" borderId="6" xfId="1910" applyFont="1" applyBorder="1" applyAlignment="1">
      <alignment wrapText="1"/>
    </xf>
    <xf numFmtId="10" fontId="12" fillId="0" borderId="6" xfId="1910" applyNumberFormat="1" applyFont="1" applyBorder="1"/>
    <xf numFmtId="0" fontId="12" fillId="0" borderId="6" xfId="1910" applyFont="1" applyBorder="1"/>
    <xf numFmtId="10" fontId="3" fillId="0" borderId="6" xfId="1910" applyNumberFormat="1" applyFont="1" applyBorder="1"/>
    <xf numFmtId="10" fontId="12" fillId="0" borderId="16" xfId="1910" applyNumberFormat="1" applyFont="1" applyBorder="1"/>
    <xf numFmtId="10" fontId="12" fillId="0" borderId="6" xfId="1910" applyNumberFormat="1" applyFont="1" applyBorder="1" applyAlignment="1">
      <alignment horizontal="center"/>
    </xf>
    <xf numFmtId="0" fontId="2" fillId="0" borderId="6" xfId="1910" applyBorder="1"/>
    <xf numFmtId="10" fontId="2" fillId="0" borderId="6" xfId="1910" applyNumberFormat="1" applyBorder="1"/>
    <xf numFmtId="0" fontId="78" fillId="0" borderId="6" xfId="1910" applyFont="1" applyBorder="1"/>
    <xf numFmtId="9" fontId="78" fillId="0" borderId="6" xfId="1910" applyNumberFormat="1" applyFont="1" applyBorder="1"/>
    <xf numFmtId="2" fontId="3" fillId="0" borderId="3" xfId="1910" applyNumberFormat="1" applyFont="1" applyBorder="1" applyAlignment="1">
      <alignment horizontal="center" vertical="center" wrapText="1"/>
    </xf>
    <xf numFmtId="4" fontId="3" fillId="0" borderId="3" xfId="1910" applyNumberFormat="1" applyFont="1" applyBorder="1" applyAlignment="1">
      <alignment horizontal="center" vertical="center" wrapText="1"/>
    </xf>
    <xf numFmtId="4" fontId="3" fillId="0" borderId="3" xfId="1910" quotePrefix="1" applyNumberFormat="1" applyFont="1" applyBorder="1" applyAlignment="1">
      <alignment horizontal="center" vertical="center" wrapText="1"/>
    </xf>
    <xf numFmtId="0" fontId="3" fillId="0" borderId="3" xfId="1910" applyFont="1" applyBorder="1" applyAlignment="1">
      <alignment horizontal="center" vertical="center" wrapText="1"/>
    </xf>
    <xf numFmtId="0" fontId="3" fillId="0" borderId="15" xfId="1910" applyFont="1" applyBorder="1" applyAlignment="1">
      <alignment horizontal="center" vertical="center" wrapText="1"/>
    </xf>
    <xf numFmtId="166" fontId="3" fillId="0" borderId="15" xfId="1" applyFont="1" applyFill="1" applyBorder="1" applyAlignment="1">
      <alignment horizontal="center" vertical="center" wrapText="1"/>
    </xf>
    <xf numFmtId="0" fontId="2" fillId="0" borderId="3" xfId="1910" applyBorder="1" applyAlignment="1">
      <alignment horizontal="center"/>
    </xf>
    <xf numFmtId="0" fontId="75" fillId="0" borderId="0" xfId="1910" applyFont="1" applyAlignment="1">
      <alignment horizontal="center"/>
    </xf>
    <xf numFmtId="4" fontId="2" fillId="0" borderId="0" xfId="1910" applyNumberFormat="1" applyAlignment="1">
      <alignment horizontal="center"/>
    </xf>
    <xf numFmtId="166" fontId="2" fillId="0" borderId="0" xfId="1" applyFont="1" applyFill="1" applyBorder="1" applyAlignment="1"/>
    <xf numFmtId="4" fontId="12" fillId="0" borderId="0" xfId="1910" applyNumberFormat="1" applyFont="1" applyAlignment="1">
      <alignment wrapText="1"/>
    </xf>
    <xf numFmtId="9" fontId="2" fillId="0" borderId="0" xfId="1910" applyNumberFormat="1"/>
    <xf numFmtId="0" fontId="2" fillId="0" borderId="10" xfId="1910" applyBorder="1"/>
    <xf numFmtId="0" fontId="75" fillId="0" borderId="10" xfId="1910" applyFont="1" applyBorder="1"/>
    <xf numFmtId="0" fontId="3" fillId="0" borderId="0" xfId="1910" applyFont="1" applyAlignment="1">
      <alignment horizontal="left"/>
    </xf>
    <xf numFmtId="179" fontId="2" fillId="0" borderId="0" xfId="1910" applyNumberFormat="1"/>
    <xf numFmtId="9" fontId="2" fillId="0" borderId="10" xfId="1910" applyNumberFormat="1" applyBorder="1"/>
    <xf numFmtId="9" fontId="75" fillId="0" borderId="10" xfId="1910" applyNumberFormat="1" applyFont="1" applyBorder="1"/>
    <xf numFmtId="9" fontId="2" fillId="0" borderId="17" xfId="1910" applyNumberFormat="1" applyBorder="1"/>
    <xf numFmtId="9" fontId="65" fillId="0" borderId="0" xfId="1910" applyNumberFormat="1" applyFont="1" applyAlignment="1">
      <alignment horizontal="center" vertical="center"/>
    </xf>
    <xf numFmtId="10" fontId="12" fillId="0" borderId="0" xfId="1910" applyNumberFormat="1" applyFont="1"/>
    <xf numFmtId="10" fontId="12" fillId="0" borderId="0" xfId="1910" applyNumberFormat="1" applyFont="1" applyAlignment="1">
      <alignment horizontal="center"/>
    </xf>
    <xf numFmtId="9" fontId="2" fillId="0" borderId="0" xfId="1" applyNumberFormat="1" applyFont="1" applyFill="1" applyBorder="1" applyAlignment="1"/>
    <xf numFmtId="0" fontId="73" fillId="0" borderId="18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4" fontId="3" fillId="0" borderId="10" xfId="1910" applyNumberFormat="1" applyFont="1" applyBorder="1"/>
    <xf numFmtId="4" fontId="3" fillId="0" borderId="10" xfId="1910" applyNumberFormat="1" applyFont="1" applyBorder="1" applyAlignment="1">
      <alignment horizontal="right"/>
    </xf>
    <xf numFmtId="4" fontId="3" fillId="0" borderId="6" xfId="1910" applyNumberFormat="1" applyFont="1" applyBorder="1" applyAlignment="1">
      <alignment horizontal="center" vertical="center" wrapText="1"/>
    </xf>
    <xf numFmtId="4" fontId="3" fillId="0" borderId="6" xfId="1910" quotePrefix="1" applyNumberFormat="1" applyFont="1" applyBorder="1" applyAlignment="1">
      <alignment horizontal="center" vertical="center" wrapText="1"/>
    </xf>
    <xf numFmtId="0" fontId="3" fillId="0" borderId="6" xfId="1910" applyFont="1" applyBorder="1" applyAlignment="1">
      <alignment horizontal="center" vertical="center" wrapText="1"/>
    </xf>
    <xf numFmtId="0" fontId="3" fillId="0" borderId="16" xfId="1910" applyFont="1" applyBorder="1" applyAlignment="1">
      <alignment horizontal="center" vertical="center" wrapText="1"/>
    </xf>
    <xf numFmtId="9" fontId="3" fillId="0" borderId="16" xfId="1910" applyNumberFormat="1" applyFont="1" applyBorder="1" applyAlignment="1">
      <alignment horizontal="center" vertical="center" wrapText="1"/>
    </xf>
    <xf numFmtId="166" fontId="3" fillId="0" borderId="16" xfId="1" applyFont="1" applyFill="1" applyBorder="1" applyAlignment="1">
      <alignment vertical="center" wrapText="1"/>
    </xf>
    <xf numFmtId="0" fontId="73" fillId="0" borderId="20" xfId="0" applyFont="1" applyBorder="1" applyAlignment="1">
      <alignment horizontal="center" vertical="center"/>
    </xf>
    <xf numFmtId="9" fontId="73" fillId="0" borderId="20" xfId="0" applyNumberFormat="1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80" fillId="0" borderId="23" xfId="0" applyFont="1" applyBorder="1" applyAlignment="1">
      <alignment horizontal="center" vertical="center"/>
    </xf>
    <xf numFmtId="4" fontId="3" fillId="0" borderId="10" xfId="1910" applyNumberFormat="1" applyFont="1" applyBorder="1" applyAlignment="1">
      <alignment horizontal="center"/>
    </xf>
    <xf numFmtId="2" fontId="76" fillId="0" borderId="10" xfId="1910" applyNumberFormat="1" applyFont="1" applyBorder="1" applyAlignment="1">
      <alignment horizontal="center"/>
    </xf>
    <xf numFmtId="2" fontId="12" fillId="0" borderId="24" xfId="1910" applyNumberFormat="1" applyFont="1" applyBorder="1"/>
    <xf numFmtId="4" fontId="12" fillId="0" borderId="24" xfId="1910" applyNumberFormat="1" applyFont="1" applyBorder="1"/>
    <xf numFmtId="4" fontId="3" fillId="0" borderId="24" xfId="1910" applyNumberFormat="1" applyFont="1" applyBorder="1"/>
    <xf numFmtId="4" fontId="12" fillId="0" borderId="24" xfId="1910" applyNumberFormat="1" applyFont="1" applyBorder="1" applyAlignment="1">
      <alignment wrapText="1"/>
    </xf>
    <xf numFmtId="0" fontId="12" fillId="0" borderId="24" xfId="1910" applyFont="1" applyBorder="1" applyAlignment="1">
      <alignment wrapText="1"/>
    </xf>
    <xf numFmtId="0" fontId="3" fillId="0" borderId="24" xfId="1910" applyFont="1" applyBorder="1" applyAlignment="1">
      <alignment wrapText="1"/>
    </xf>
    <xf numFmtId="0" fontId="12" fillId="0" borderId="24" xfId="1910" applyFont="1" applyBorder="1"/>
    <xf numFmtId="0" fontId="3" fillId="0" borderId="24" xfId="1910" applyFont="1" applyBorder="1"/>
    <xf numFmtId="10" fontId="12" fillId="0" borderId="24" xfId="1910" applyNumberFormat="1" applyFont="1" applyBorder="1"/>
    <xf numFmtId="0" fontId="12" fillId="0" borderId="25" xfId="1910" applyFont="1" applyBorder="1"/>
    <xf numFmtId="2" fontId="12" fillId="0" borderId="10" xfId="1910" applyNumberFormat="1" applyFont="1" applyBorder="1"/>
    <xf numFmtId="4" fontId="12" fillId="0" borderId="10" xfId="1910" applyNumberFormat="1" applyFont="1" applyBorder="1"/>
    <xf numFmtId="4" fontId="3" fillId="0" borderId="0" xfId="1910" applyNumberFormat="1" applyFont="1" applyAlignment="1">
      <alignment horizontal="center"/>
    </xf>
    <xf numFmtId="0" fontId="12" fillId="0" borderId="10" xfId="1910" applyFont="1" applyBorder="1"/>
    <xf numFmtId="2" fontId="12" fillId="0" borderId="25" xfId="1910" applyNumberFormat="1" applyFont="1" applyBorder="1"/>
    <xf numFmtId="4" fontId="12" fillId="0" borderId="10" xfId="1910" applyNumberFormat="1" applyFont="1" applyBorder="1" applyAlignment="1">
      <alignment wrapText="1"/>
    </xf>
    <xf numFmtId="0" fontId="12" fillId="0" borderId="10" xfId="1910" applyFont="1" applyBorder="1" applyAlignment="1">
      <alignment wrapText="1"/>
    </xf>
    <xf numFmtId="0" fontId="3" fillId="0" borderId="10" xfId="1910" applyFont="1" applyBorder="1" applyAlignment="1">
      <alignment wrapText="1"/>
    </xf>
    <xf numFmtId="0" fontId="3" fillId="0" borderId="10" xfId="1910" applyFont="1" applyBorder="1"/>
    <xf numFmtId="0" fontId="3" fillId="0" borderId="25" xfId="1910" applyFont="1" applyBorder="1"/>
    <xf numFmtId="167" fontId="12" fillId="0" borderId="10" xfId="1910" applyNumberFormat="1" applyFont="1" applyBorder="1"/>
    <xf numFmtId="167" fontId="3" fillId="0" borderId="10" xfId="1910" applyNumberFormat="1" applyFont="1" applyBorder="1"/>
    <xf numFmtId="173" fontId="12" fillId="0" borderId="10" xfId="1910" applyNumberFormat="1" applyFont="1" applyBorder="1" applyAlignment="1">
      <alignment wrapText="1"/>
    </xf>
    <xf numFmtId="0" fontId="12" fillId="0" borderId="10" xfId="1910" quotePrefix="1" applyFont="1" applyBorder="1" applyAlignment="1">
      <alignment horizontal="center" wrapText="1"/>
    </xf>
    <xf numFmtId="173" fontId="3" fillId="0" borderId="10" xfId="1910" applyNumberFormat="1" applyFont="1" applyBorder="1" applyAlignment="1">
      <alignment wrapText="1"/>
    </xf>
    <xf numFmtId="173" fontId="3" fillId="0" borderId="0" xfId="1910" applyNumberFormat="1" applyFont="1" applyAlignment="1">
      <alignment horizontal="center"/>
    </xf>
    <xf numFmtId="173" fontId="12" fillId="0" borderId="10" xfId="1910" applyNumberFormat="1" applyFont="1" applyBorder="1"/>
    <xf numFmtId="167" fontId="82" fillId="0" borderId="0" xfId="0" applyNumberFormat="1" applyFont="1" applyAlignment="1">
      <alignment horizontal="center"/>
    </xf>
    <xf numFmtId="173" fontId="12" fillId="0" borderId="26" xfId="1910" applyNumberFormat="1" applyFont="1" applyBorder="1"/>
    <xf numFmtId="0" fontId="34" fillId="0" borderId="25" xfId="1910" applyFont="1" applyBorder="1"/>
    <xf numFmtId="0" fontId="12" fillId="0" borderId="10" xfId="1910" applyFont="1" applyBorder="1" applyAlignment="1">
      <alignment horizontal="center"/>
    </xf>
    <xf numFmtId="167" fontId="12" fillId="0" borderId="10" xfId="1910" applyNumberFormat="1" applyFont="1" applyBorder="1" applyAlignment="1">
      <alignment horizontal="center"/>
    </xf>
    <xf numFmtId="0" fontId="12" fillId="0" borderId="26" xfId="1910" applyFont="1" applyBorder="1"/>
    <xf numFmtId="167" fontId="12" fillId="0" borderId="10" xfId="1910" applyNumberFormat="1" applyFont="1" applyBorder="1" applyAlignment="1">
      <alignment horizontal="right"/>
    </xf>
    <xf numFmtId="4" fontId="12" fillId="0" borderId="10" xfId="1910" applyNumberFormat="1" applyFont="1" applyBorder="1" applyAlignment="1">
      <alignment horizontal="right"/>
    </xf>
    <xf numFmtId="0" fontId="57" fillId="0" borderId="25" xfId="1910" applyFont="1" applyBorder="1"/>
    <xf numFmtId="173" fontId="12" fillId="0" borderId="0" xfId="1910" applyNumberFormat="1" applyFont="1" applyAlignment="1">
      <alignment horizontal="center"/>
    </xf>
    <xf numFmtId="167" fontId="12" fillId="0" borderId="0" xfId="1910" applyNumberFormat="1" applyFont="1" applyAlignment="1">
      <alignment horizontal="center"/>
    </xf>
    <xf numFmtId="167" fontId="12" fillId="0" borderId="0" xfId="1910" applyNumberFormat="1" applyFont="1"/>
    <xf numFmtId="173" fontId="12" fillId="0" borderId="0" xfId="1910" applyNumberFormat="1" applyFont="1"/>
    <xf numFmtId="167" fontId="12" fillId="0" borderId="10" xfId="0" applyNumberFormat="1" applyFont="1" applyBorder="1" applyAlignment="1">
      <alignment horizontal="center"/>
    </xf>
    <xf numFmtId="0" fontId="12" fillId="0" borderId="25" xfId="1910" quotePrefix="1" applyFont="1" applyBorder="1"/>
    <xf numFmtId="2" fontId="12" fillId="0" borderId="10" xfId="1910" applyNumberFormat="1" applyFont="1" applyBorder="1" applyAlignment="1">
      <alignment horizontal="right"/>
    </xf>
    <xf numFmtId="2" fontId="12" fillId="0" borderId="10" xfId="1910" applyNumberFormat="1" applyFont="1" applyBorder="1" applyAlignment="1">
      <alignment wrapText="1"/>
    </xf>
    <xf numFmtId="4" fontId="3" fillId="0" borderId="10" xfId="1910" applyNumberFormat="1" applyFont="1" applyBorder="1" applyAlignment="1">
      <alignment wrapText="1"/>
    </xf>
    <xf numFmtId="4" fontId="3" fillId="0" borderId="0" xfId="1910" applyNumberFormat="1" applyFont="1" applyAlignment="1">
      <alignment wrapText="1"/>
    </xf>
    <xf numFmtId="0" fontId="3" fillId="0" borderId="25" xfId="1910" applyFont="1" applyBorder="1" applyAlignment="1">
      <alignment wrapText="1"/>
    </xf>
    <xf numFmtId="169" fontId="12" fillId="0" borderId="10" xfId="1910" applyNumberFormat="1" applyFont="1" applyBorder="1"/>
    <xf numFmtId="169" fontId="3" fillId="0" borderId="10" xfId="1910" applyNumberFormat="1" applyFont="1" applyBorder="1"/>
    <xf numFmtId="169" fontId="3" fillId="0" borderId="0" xfId="1910" applyNumberFormat="1" applyFont="1"/>
    <xf numFmtId="0" fontId="34" fillId="0" borderId="10" xfId="1910" applyFont="1" applyBorder="1"/>
    <xf numFmtId="0" fontId="34" fillId="0" borderId="26" xfId="1910" applyFont="1" applyBorder="1"/>
    <xf numFmtId="0" fontId="83" fillId="0" borderId="26" xfId="1910" applyFont="1" applyBorder="1"/>
    <xf numFmtId="4" fontId="34" fillId="0" borderId="0" xfId="1910" applyNumberFormat="1" applyFont="1" applyAlignment="1">
      <alignment horizontal="center"/>
    </xf>
    <xf numFmtId="0" fontId="76" fillId="0" borderId="25" xfId="1910" applyFont="1" applyBorder="1"/>
    <xf numFmtId="0" fontId="83" fillId="0" borderId="25" xfId="1910" applyFont="1" applyBorder="1"/>
    <xf numFmtId="169" fontId="84" fillId="0" borderId="10" xfId="1910" applyNumberFormat="1" applyFont="1" applyBorder="1"/>
    <xf numFmtId="4" fontId="84" fillId="0" borderId="10" xfId="1910" applyNumberFormat="1" applyFont="1" applyBorder="1"/>
    <xf numFmtId="4" fontId="76" fillId="0" borderId="10" xfId="1910" applyNumberFormat="1" applyFont="1" applyBorder="1"/>
    <xf numFmtId="4" fontId="84" fillId="0" borderId="10" xfId="1910" applyNumberFormat="1" applyFont="1" applyBorder="1" applyAlignment="1">
      <alignment wrapText="1"/>
    </xf>
    <xf numFmtId="2" fontId="84" fillId="0" borderId="10" xfId="1910" applyNumberFormat="1" applyFont="1" applyBorder="1" applyAlignment="1">
      <alignment wrapText="1"/>
    </xf>
    <xf numFmtId="4" fontId="76" fillId="0" borderId="10" xfId="1910" applyNumberFormat="1" applyFont="1" applyBorder="1" applyAlignment="1">
      <alignment wrapText="1"/>
    </xf>
    <xf numFmtId="4" fontId="76" fillId="0" borderId="0" xfId="1910" applyNumberFormat="1" applyFont="1" applyAlignment="1">
      <alignment wrapText="1"/>
    </xf>
    <xf numFmtId="0" fontId="84" fillId="0" borderId="10" xfId="1910" applyFont="1" applyBorder="1"/>
    <xf numFmtId="0" fontId="76" fillId="0" borderId="10" xfId="1910" applyFont="1" applyBorder="1"/>
    <xf numFmtId="10" fontId="84" fillId="0" borderId="10" xfId="1910" applyNumberFormat="1" applyFont="1" applyBorder="1"/>
    <xf numFmtId="4" fontId="76" fillId="0" borderId="10" xfId="1910" applyNumberFormat="1" applyFont="1" applyBorder="1" applyAlignment="1">
      <alignment horizontal="right"/>
    </xf>
    <xf numFmtId="170" fontId="12" fillId="0" borderId="10" xfId="1910" applyNumberFormat="1" applyFont="1" applyBorder="1"/>
    <xf numFmtId="2" fontId="12" fillId="0" borderId="26" xfId="1910" applyNumberFormat="1" applyFont="1" applyBorder="1"/>
    <xf numFmtId="168" fontId="12" fillId="0" borderId="10" xfId="1910" applyNumberFormat="1" applyFont="1" applyBorder="1"/>
    <xf numFmtId="168" fontId="12" fillId="0" borderId="26" xfId="1910" applyNumberFormat="1" applyFont="1" applyBorder="1"/>
    <xf numFmtId="0" fontId="84" fillId="0" borderId="25" xfId="1910" quotePrefix="1" applyFont="1" applyBorder="1"/>
    <xf numFmtId="2" fontId="84" fillId="0" borderId="10" xfId="1910" applyNumberFormat="1" applyFont="1" applyBorder="1"/>
    <xf numFmtId="2" fontId="84" fillId="0" borderId="26" xfId="1910" applyNumberFormat="1" applyFont="1" applyBorder="1"/>
    <xf numFmtId="166" fontId="12" fillId="0" borderId="25" xfId="1" quotePrefix="1" applyFont="1" applyFill="1" applyBorder="1"/>
    <xf numFmtId="0" fontId="82" fillId="0" borderId="10" xfId="1910" applyFont="1" applyBorder="1"/>
    <xf numFmtId="0" fontId="82" fillId="0" borderId="26" xfId="1910" applyFont="1" applyBorder="1"/>
    <xf numFmtId="167" fontId="12" fillId="0" borderId="26" xfId="1910" applyNumberFormat="1" applyFont="1" applyBorder="1"/>
    <xf numFmtId="2" fontId="12" fillId="0" borderId="10" xfId="0" applyNumberFormat="1" applyFont="1" applyBorder="1"/>
    <xf numFmtId="164" fontId="12" fillId="0" borderId="10" xfId="1910" applyNumberFormat="1" applyFont="1" applyBorder="1"/>
    <xf numFmtId="2" fontId="82" fillId="0" borderId="10" xfId="0" applyNumberFormat="1" applyFont="1" applyBorder="1"/>
    <xf numFmtId="0" fontId="3" fillId="0" borderId="25" xfId="1910" quotePrefix="1" applyFont="1" applyBorder="1"/>
    <xf numFmtId="0" fontId="57" fillId="0" borderId="10" xfId="1910" applyFont="1" applyBorder="1"/>
    <xf numFmtId="49" fontId="12" fillId="0" borderId="25" xfId="1910" applyNumberFormat="1" applyFont="1" applyBorder="1"/>
    <xf numFmtId="0" fontId="84" fillId="0" borderId="26" xfId="1910" applyFont="1" applyBorder="1"/>
    <xf numFmtId="0" fontId="85" fillId="0" borderId="25" xfId="1910" applyFont="1" applyBorder="1"/>
    <xf numFmtId="2" fontId="84" fillId="0" borderId="10" xfId="0" applyNumberFormat="1" applyFont="1" applyBorder="1"/>
    <xf numFmtId="4" fontId="59" fillId="0" borderId="10" xfId="1910" applyNumberFormat="1" applyFont="1" applyBorder="1" applyAlignment="1">
      <alignment horizontal="right"/>
    </xf>
    <xf numFmtId="0" fontId="62" fillId="0" borderId="25" xfId="1910" applyFont="1" applyBorder="1"/>
    <xf numFmtId="169" fontId="61" fillId="0" borderId="10" xfId="1910" applyNumberFormat="1" applyFont="1" applyBorder="1"/>
    <xf numFmtId="4" fontId="61" fillId="0" borderId="10" xfId="1910" applyNumberFormat="1" applyFont="1" applyBorder="1"/>
    <xf numFmtId="0" fontId="56" fillId="0" borderId="25" xfId="1910" quotePrefix="1" applyFont="1" applyBorder="1"/>
    <xf numFmtId="0" fontId="61" fillId="0" borderId="25" xfId="1910" quotePrefix="1" applyFont="1" applyBorder="1"/>
    <xf numFmtId="2" fontId="61" fillId="0" borderId="10" xfId="1910" applyNumberFormat="1" applyFont="1" applyBorder="1"/>
    <xf numFmtId="0" fontId="61" fillId="0" borderId="25" xfId="1910" applyFont="1" applyBorder="1"/>
    <xf numFmtId="0" fontId="12" fillId="0" borderId="27" xfId="1910" applyFont="1" applyBorder="1"/>
    <xf numFmtId="169" fontId="12" fillId="0" borderId="24" xfId="1910" applyNumberFormat="1" applyFont="1" applyBorder="1"/>
    <xf numFmtId="2" fontId="12" fillId="0" borderId="24" xfId="1910" applyNumberFormat="1" applyFont="1" applyBorder="1" applyAlignment="1">
      <alignment wrapText="1"/>
    </xf>
    <xf numFmtId="4" fontId="3" fillId="0" borderId="24" xfId="1910" applyNumberFormat="1" applyFont="1" applyBorder="1" applyAlignment="1">
      <alignment wrapText="1"/>
    </xf>
    <xf numFmtId="2" fontId="3" fillId="0" borderId="24" xfId="1910" applyNumberFormat="1" applyFont="1" applyBorder="1"/>
    <xf numFmtId="2" fontId="58" fillId="0" borderId="10" xfId="1910" applyNumberFormat="1" applyFont="1" applyBorder="1"/>
    <xf numFmtId="4" fontId="58" fillId="0" borderId="10" xfId="1910" applyNumberFormat="1" applyFont="1" applyBorder="1"/>
    <xf numFmtId="4" fontId="59" fillId="0" borderId="10" xfId="1910" applyNumberFormat="1" applyFont="1" applyBorder="1"/>
    <xf numFmtId="4" fontId="58" fillId="0" borderId="10" xfId="1910" applyNumberFormat="1" applyFont="1" applyBorder="1" applyAlignment="1">
      <alignment wrapText="1"/>
    </xf>
    <xf numFmtId="2" fontId="58" fillId="0" borderId="10" xfId="1910" applyNumberFormat="1" applyFont="1" applyBorder="1" applyAlignment="1">
      <alignment wrapText="1"/>
    </xf>
    <xf numFmtId="4" fontId="59" fillId="0" borderId="10" xfId="1910" applyNumberFormat="1" applyFont="1" applyBorder="1" applyAlignment="1">
      <alignment wrapText="1"/>
    </xf>
    <xf numFmtId="0" fontId="58" fillId="0" borderId="10" xfId="1910" applyFont="1" applyBorder="1"/>
    <xf numFmtId="0" fontId="58" fillId="0" borderId="26" xfId="1910" applyFont="1" applyBorder="1"/>
    <xf numFmtId="0" fontId="3" fillId="0" borderId="25" xfId="1910" applyFont="1" applyBorder="1" applyAlignment="1">
      <alignment horizontal="left" wrapText="1"/>
    </xf>
    <xf numFmtId="0" fontId="3" fillId="0" borderId="10" xfId="1910" applyFont="1" applyBorder="1" applyAlignment="1">
      <alignment horizontal="left" wrapText="1"/>
    </xf>
    <xf numFmtId="4" fontId="3" fillId="0" borderId="10" xfId="1910" applyNumberFormat="1" applyFont="1" applyBorder="1" applyAlignment="1">
      <alignment horizontal="left" wrapText="1"/>
    </xf>
    <xf numFmtId="0" fontId="57" fillId="0" borderId="10" xfId="1910" applyFont="1" applyBorder="1" applyAlignment="1">
      <alignment horizontal="center"/>
    </xf>
    <xf numFmtId="0" fontId="76" fillId="0" borderId="25" xfId="1910" quotePrefix="1" applyFont="1" applyBorder="1"/>
    <xf numFmtId="4" fontId="56" fillId="0" borderId="10" xfId="1910" applyNumberFormat="1" applyFont="1" applyBorder="1"/>
    <xf numFmtId="0" fontId="62" fillId="0" borderId="25" xfId="1910" applyFont="1" applyBorder="1" applyAlignment="1">
      <alignment horizontal="left" wrapText="1"/>
    </xf>
    <xf numFmtId="0" fontId="60" fillId="0" borderId="25" xfId="1910" applyFont="1" applyBorder="1"/>
    <xf numFmtId="169" fontId="58" fillId="0" borderId="10" xfId="1910" applyNumberFormat="1" applyFont="1" applyBorder="1"/>
    <xf numFmtId="4" fontId="12" fillId="0" borderId="10" xfId="1910" quotePrefix="1" applyNumberFormat="1" applyFont="1" applyBorder="1" applyAlignment="1">
      <alignment wrapText="1"/>
    </xf>
    <xf numFmtId="4" fontId="3" fillId="0" borderId="10" xfId="1910" quotePrefix="1" applyNumberFormat="1" applyFont="1" applyBorder="1" applyAlignment="1">
      <alignment horizontal="center" wrapText="1"/>
    </xf>
    <xf numFmtId="4" fontId="3" fillId="0" borderId="0" xfId="1910" applyNumberFormat="1" applyFont="1" applyAlignment="1">
      <alignment horizontal="center" wrapText="1"/>
    </xf>
    <xf numFmtId="0" fontId="12" fillId="0" borderId="28" xfId="1910" quotePrefix="1" applyFont="1" applyBorder="1"/>
    <xf numFmtId="169" fontId="12" fillId="0" borderId="23" xfId="1910" applyNumberFormat="1" applyFont="1" applyBorder="1"/>
    <xf numFmtId="169" fontId="3" fillId="0" borderId="23" xfId="1910" applyNumberFormat="1" applyFont="1" applyBorder="1"/>
    <xf numFmtId="4" fontId="3" fillId="0" borderId="23" xfId="1910" applyNumberFormat="1" applyFont="1" applyBorder="1"/>
    <xf numFmtId="0" fontId="12" fillId="0" borderId="23" xfId="1910" applyFont="1" applyBorder="1"/>
    <xf numFmtId="0" fontId="3" fillId="0" borderId="23" xfId="1910" applyFont="1" applyBorder="1"/>
    <xf numFmtId="2" fontId="12" fillId="0" borderId="23" xfId="1910" applyNumberFormat="1" applyFont="1" applyBorder="1"/>
    <xf numFmtId="2" fontId="3" fillId="0" borderId="10" xfId="0" applyNumberFormat="1" applyFont="1" applyBorder="1"/>
    <xf numFmtId="2" fontId="3" fillId="0" borderId="26" xfId="1910" applyNumberFormat="1" applyFont="1" applyBorder="1"/>
    <xf numFmtId="0" fontId="34" fillId="0" borderId="25" xfId="1910" quotePrefix="1" applyFont="1" applyBorder="1"/>
    <xf numFmtId="0" fontId="57" fillId="0" borderId="25" xfId="1910" quotePrefix="1" applyFont="1" applyBorder="1"/>
    <xf numFmtId="4" fontId="84" fillId="0" borderId="0" xfId="1910" applyNumberFormat="1" applyFont="1" applyAlignment="1">
      <alignment wrapText="1"/>
    </xf>
    <xf numFmtId="2" fontId="3" fillId="0" borderId="10" xfId="1910" applyNumberFormat="1" applyFont="1" applyBorder="1" applyAlignment="1">
      <alignment wrapText="1"/>
    </xf>
    <xf numFmtId="4" fontId="63" fillId="0" borderId="10" xfId="1910" applyNumberFormat="1" applyFont="1" applyBorder="1" applyAlignment="1">
      <alignment horizontal="right"/>
    </xf>
    <xf numFmtId="4" fontId="63" fillId="0" borderId="0" xfId="1910" applyNumberFormat="1" applyFont="1" applyAlignment="1">
      <alignment horizontal="right"/>
    </xf>
    <xf numFmtId="0" fontId="34" fillId="0" borderId="10" xfId="1910" quotePrefix="1" applyFont="1" applyBorder="1"/>
    <xf numFmtId="4" fontId="34" fillId="0" borderId="10" xfId="1910" applyNumberFormat="1" applyFont="1" applyBorder="1" applyAlignment="1">
      <alignment horizontal="right"/>
    </xf>
    <xf numFmtId="0" fontId="63" fillId="0" borderId="25" xfId="1910" applyFont="1" applyBorder="1" applyAlignment="1">
      <alignment wrapText="1"/>
    </xf>
    <xf numFmtId="0" fontId="84" fillId="0" borderId="25" xfId="1910" applyFont="1" applyBorder="1"/>
    <xf numFmtId="2" fontId="34" fillId="0" borderId="10" xfId="1910" applyNumberFormat="1" applyFont="1" applyBorder="1" applyAlignment="1">
      <alignment horizontal="right"/>
    </xf>
    <xf numFmtId="0" fontId="76" fillId="0" borderId="25" xfId="1910" applyFont="1" applyBorder="1" applyAlignment="1">
      <alignment wrapText="1"/>
    </xf>
    <xf numFmtId="0" fontId="56" fillId="0" borderId="10" xfId="1910" applyFont="1" applyBorder="1" applyAlignment="1">
      <alignment wrapText="1"/>
    </xf>
    <xf numFmtId="4" fontId="12" fillId="0" borderId="23" xfId="1910" applyNumberFormat="1" applyFont="1" applyBorder="1"/>
    <xf numFmtId="4" fontId="12" fillId="0" borderId="23" xfId="1910" applyNumberFormat="1" applyFont="1" applyBorder="1" applyAlignment="1">
      <alignment wrapText="1"/>
    </xf>
    <xf numFmtId="2" fontId="12" fillId="0" borderId="23" xfId="1910" applyNumberFormat="1" applyFont="1" applyBorder="1" applyAlignment="1">
      <alignment wrapText="1"/>
    </xf>
    <xf numFmtId="4" fontId="3" fillId="0" borderId="23" xfId="1910" applyNumberFormat="1" applyFont="1" applyBorder="1" applyAlignment="1">
      <alignment wrapText="1"/>
    </xf>
    <xf numFmtId="2" fontId="3" fillId="0" borderId="23" xfId="1910" applyNumberFormat="1" applyFont="1" applyBorder="1"/>
    <xf numFmtId="2" fontId="82" fillId="0" borderId="23" xfId="0" applyNumberFormat="1" applyFont="1" applyBorder="1"/>
    <xf numFmtId="4" fontId="12" fillId="0" borderId="10" xfId="1910" quotePrefix="1" applyNumberFormat="1" applyFont="1" applyBorder="1" applyAlignment="1">
      <alignment horizontal="center"/>
    </xf>
    <xf numFmtId="0" fontId="58" fillId="0" borderId="25" xfId="1910" applyFont="1" applyBorder="1"/>
    <xf numFmtId="0" fontId="63" fillId="0" borderId="25" xfId="1910" quotePrefix="1" applyFont="1" applyBorder="1"/>
    <xf numFmtId="49" fontId="12" fillId="0" borderId="25" xfId="1910" quotePrefix="1" applyNumberFormat="1" applyFont="1" applyBorder="1"/>
    <xf numFmtId="0" fontId="12" fillId="0" borderId="29" xfId="1910" applyFont="1" applyBorder="1"/>
    <xf numFmtId="169" fontId="12" fillId="0" borderId="16" xfId="1910" applyNumberFormat="1" applyFont="1" applyBorder="1"/>
    <xf numFmtId="4" fontId="12" fillId="0" borderId="16" xfId="1910" applyNumberFormat="1" applyFont="1" applyBorder="1"/>
    <xf numFmtId="4" fontId="3" fillId="0" borderId="16" xfId="1910" applyNumberFormat="1" applyFont="1" applyBorder="1"/>
    <xf numFmtId="4" fontId="12" fillId="0" borderId="16" xfId="1910" applyNumberFormat="1" applyFont="1" applyBorder="1" applyAlignment="1">
      <alignment wrapText="1"/>
    </xf>
    <xf numFmtId="2" fontId="12" fillId="0" borderId="16" xfId="1910" applyNumberFormat="1" applyFont="1" applyBorder="1" applyAlignment="1">
      <alignment wrapText="1"/>
    </xf>
    <xf numFmtId="4" fontId="3" fillId="0" borderId="16" xfId="1910" applyNumberFormat="1" applyFont="1" applyBorder="1" applyAlignment="1">
      <alignment wrapText="1"/>
    </xf>
    <xf numFmtId="4" fontId="3" fillId="0" borderId="6" xfId="1910" applyNumberFormat="1" applyFont="1" applyBorder="1" applyAlignment="1">
      <alignment wrapText="1"/>
    </xf>
    <xf numFmtId="0" fontId="12" fillId="0" borderId="16" xfId="1910" applyFont="1" applyBorder="1"/>
    <xf numFmtId="0" fontId="3" fillId="0" borderId="16" xfId="1910" applyFont="1" applyBorder="1"/>
    <xf numFmtId="2" fontId="12" fillId="0" borderId="16" xfId="1910" applyNumberFormat="1" applyFont="1" applyBorder="1"/>
    <xf numFmtId="0" fontId="12" fillId="0" borderId="30" xfId="1910" applyFont="1" applyBorder="1"/>
    <xf numFmtId="0" fontId="12" fillId="0" borderId="31" xfId="1910" applyFont="1" applyBorder="1"/>
    <xf numFmtId="169" fontId="12" fillId="0" borderId="31" xfId="1910" applyNumberFormat="1" applyFont="1" applyBorder="1"/>
    <xf numFmtId="169" fontId="3" fillId="0" borderId="31" xfId="1910" applyNumberFormat="1" applyFont="1" applyBorder="1"/>
    <xf numFmtId="4" fontId="3" fillId="0" borderId="31" xfId="1910" applyNumberFormat="1" applyFont="1" applyBorder="1"/>
    <xf numFmtId="0" fontId="3" fillId="0" borderId="31" xfId="1910" applyFont="1" applyBorder="1"/>
    <xf numFmtId="2" fontId="12" fillId="0" borderId="31" xfId="1910" applyNumberFormat="1" applyFont="1" applyBorder="1"/>
    <xf numFmtId="169" fontId="12" fillId="0" borderId="0" xfId="1910" applyNumberFormat="1" applyFont="1"/>
    <xf numFmtId="2" fontId="12" fillId="0" borderId="0" xfId="1910" applyNumberFormat="1" applyFont="1" applyAlignment="1">
      <alignment wrapText="1"/>
    </xf>
    <xf numFmtId="0" fontId="34" fillId="0" borderId="0" xfId="1910" applyFont="1"/>
    <xf numFmtId="0" fontId="12" fillId="0" borderId="0" xfId="1910" quotePrefix="1" applyFont="1"/>
    <xf numFmtId="4" fontId="12" fillId="0" borderId="0" xfId="1910" quotePrefix="1" applyNumberFormat="1" applyFont="1" applyAlignment="1">
      <alignment horizontal="center"/>
    </xf>
    <xf numFmtId="0" fontId="62" fillId="0" borderId="0" xfId="0" applyFont="1" applyAlignment="1">
      <alignment vertical="center" wrapText="1"/>
    </xf>
    <xf numFmtId="0" fontId="61" fillId="0" borderId="0" xfId="0" applyFont="1" applyAlignment="1">
      <alignment vertical="top" wrapText="1"/>
    </xf>
    <xf numFmtId="0" fontId="61" fillId="0" borderId="0" xfId="0" applyFont="1"/>
    <xf numFmtId="174" fontId="3" fillId="0" borderId="10" xfId="1910" applyNumberFormat="1" applyFont="1" applyBorder="1"/>
    <xf numFmtId="174" fontId="3" fillId="0" borderId="10" xfId="1910" applyNumberFormat="1" applyFont="1" applyBorder="1" applyAlignment="1">
      <alignment horizontal="right"/>
    </xf>
    <xf numFmtId="4" fontId="7" fillId="0" borderId="0" xfId="1910" quotePrefix="1" applyNumberFormat="1" applyFont="1" applyAlignment="1">
      <alignment horizontal="center"/>
    </xf>
    <xf numFmtId="4" fontId="7" fillId="0" borderId="0" xfId="1910" quotePrefix="1" applyNumberFormat="1" applyFont="1"/>
    <xf numFmtId="0" fontId="86" fillId="0" borderId="25" xfId="1910" quotePrefix="1" applyFont="1" applyBorder="1"/>
    <xf numFmtId="4" fontId="86" fillId="0" borderId="10" xfId="1910" applyNumberFormat="1" applyFont="1" applyBorder="1"/>
    <xf numFmtId="4" fontId="86" fillId="0" borderId="10" xfId="1910" applyNumberFormat="1" applyFont="1" applyBorder="1" applyAlignment="1">
      <alignment horizontal="right"/>
    </xf>
    <xf numFmtId="177" fontId="3" fillId="0" borderId="10" xfId="1910" applyNumberFormat="1" applyFont="1" applyBorder="1"/>
    <xf numFmtId="177" fontId="3" fillId="0" borderId="10" xfId="1910" applyNumberFormat="1" applyFont="1" applyBorder="1" applyAlignment="1">
      <alignment horizontal="right"/>
    </xf>
    <xf numFmtId="0" fontId="87" fillId="0" borderId="25" xfId="1910" applyFont="1" applyBorder="1"/>
    <xf numFmtId="0" fontId="88" fillId="0" borderId="25" xfId="1910" applyFont="1" applyBorder="1"/>
    <xf numFmtId="0" fontId="82" fillId="0" borderId="25" xfId="1910" quotePrefix="1" applyFont="1" applyBorder="1"/>
    <xf numFmtId="0" fontId="86" fillId="0" borderId="25" xfId="1910" applyFont="1" applyBorder="1"/>
    <xf numFmtId="0" fontId="86" fillId="0" borderId="25" xfId="1910" applyFont="1" applyBorder="1" applyAlignment="1">
      <alignment wrapText="1"/>
    </xf>
    <xf numFmtId="0" fontId="82" fillId="0" borderId="25" xfId="1910" applyFont="1" applyBorder="1"/>
    <xf numFmtId="169" fontId="82" fillId="0" borderId="10" xfId="1910" applyNumberFormat="1" applyFont="1" applyBorder="1"/>
    <xf numFmtId="4" fontId="82" fillId="0" borderId="10" xfId="1910" applyNumberFormat="1" applyFont="1" applyBorder="1"/>
    <xf numFmtId="4" fontId="82" fillId="0" borderId="10" xfId="1910" applyNumberFormat="1" applyFont="1" applyBorder="1" applyAlignment="1">
      <alignment wrapText="1"/>
    </xf>
    <xf numFmtId="2" fontId="82" fillId="0" borderId="10" xfId="1910" applyNumberFormat="1" applyFont="1" applyBorder="1" applyAlignment="1">
      <alignment wrapText="1"/>
    </xf>
    <xf numFmtId="4" fontId="86" fillId="0" borderId="10" xfId="1910" applyNumberFormat="1" applyFont="1" applyBorder="1" applyAlignment="1">
      <alignment wrapText="1"/>
    </xf>
    <xf numFmtId="9" fontId="0" fillId="0" borderId="0" xfId="0" applyNumberFormat="1"/>
    <xf numFmtId="4" fontId="7" fillId="0" borderId="0" xfId="1910" applyNumberFormat="1" applyFont="1" applyAlignment="1">
      <alignment horizontal="center"/>
    </xf>
    <xf numFmtId="2" fontId="75" fillId="0" borderId="26" xfId="1910" applyNumberFormat="1" applyFont="1" applyBorder="1" applyAlignment="1">
      <alignment horizontal="center"/>
    </xf>
    <xf numFmtId="2" fontId="81" fillId="0" borderId="26" xfId="0" applyNumberFormat="1" applyFont="1" applyBorder="1" applyAlignment="1">
      <alignment horizontal="center" vertical="center"/>
    </xf>
    <xf numFmtId="2" fontId="81" fillId="0" borderId="17" xfId="0" applyNumberFormat="1" applyFont="1" applyBorder="1" applyAlignment="1">
      <alignment horizontal="center" vertical="center"/>
    </xf>
    <xf numFmtId="4" fontId="3" fillId="0" borderId="11" xfId="1910" applyNumberFormat="1" applyFont="1" applyBorder="1"/>
    <xf numFmtId="4" fontId="3" fillId="0" borderId="11" xfId="1910" applyNumberFormat="1" applyFont="1" applyBorder="1" applyAlignment="1">
      <alignment horizontal="center"/>
    </xf>
    <xf numFmtId="4" fontId="3" fillId="11" borderId="10" xfId="1910" applyNumberFormat="1" applyFont="1" applyFill="1" applyBorder="1"/>
    <xf numFmtId="177" fontId="3" fillId="11" borderId="10" xfId="1910" applyNumberFormat="1" applyFont="1" applyFill="1" applyBorder="1"/>
    <xf numFmtId="2" fontId="3" fillId="11" borderId="10" xfId="1910" applyNumberFormat="1" applyFont="1" applyFill="1" applyBorder="1"/>
    <xf numFmtId="0" fontId="12" fillId="11" borderId="25" xfId="1910" applyFont="1" applyFill="1" applyBorder="1"/>
    <xf numFmtId="0" fontId="12" fillId="11" borderId="28" xfId="1910" applyFont="1" applyFill="1" applyBorder="1"/>
    <xf numFmtId="2" fontId="12" fillId="11" borderId="10" xfId="1910" applyNumberFormat="1" applyFont="1" applyFill="1" applyBorder="1"/>
    <xf numFmtId="4" fontId="12" fillId="11" borderId="10" xfId="1910" applyNumberFormat="1" applyFont="1" applyFill="1" applyBorder="1"/>
    <xf numFmtId="4" fontId="12" fillId="11" borderId="10" xfId="1910" applyNumberFormat="1" applyFont="1" applyFill="1" applyBorder="1" applyAlignment="1">
      <alignment wrapText="1"/>
    </xf>
    <xf numFmtId="2" fontId="12" fillId="11" borderId="10" xfId="1910" applyNumberFormat="1" applyFont="1" applyFill="1" applyBorder="1" applyAlignment="1">
      <alignment wrapText="1"/>
    </xf>
    <xf numFmtId="4" fontId="3" fillId="11" borderId="10" xfId="1910" applyNumberFormat="1" applyFont="1" applyFill="1" applyBorder="1" applyAlignment="1">
      <alignment wrapText="1"/>
    </xf>
    <xf numFmtId="4" fontId="3" fillId="11" borderId="0" xfId="1910" applyNumberFormat="1" applyFont="1" applyFill="1" applyAlignment="1">
      <alignment wrapText="1"/>
    </xf>
    <xf numFmtId="0" fontId="12" fillId="11" borderId="10" xfId="1910" applyFont="1" applyFill="1" applyBorder="1"/>
    <xf numFmtId="2" fontId="82" fillId="11" borderId="10" xfId="0" applyNumberFormat="1" applyFont="1" applyFill="1" applyBorder="1"/>
    <xf numFmtId="2" fontId="84" fillId="11" borderId="26" xfId="1910" applyNumberFormat="1" applyFont="1" applyFill="1" applyBorder="1"/>
    <xf numFmtId="168" fontId="89" fillId="0" borderId="0" xfId="0" applyNumberFormat="1" applyFont="1"/>
    <xf numFmtId="168" fontId="5" fillId="0" borderId="0" xfId="1910" applyNumberFormat="1" applyFont="1" applyAlignment="1">
      <alignment horizontal="center"/>
    </xf>
    <xf numFmtId="168" fontId="7" fillId="0" borderId="0" xfId="1910" quotePrefix="1" applyNumberFormat="1" applyFont="1" applyAlignment="1">
      <alignment horizontal="center"/>
    </xf>
    <xf numFmtId="168" fontId="7" fillId="0" borderId="0" xfId="1910" quotePrefix="1" applyNumberFormat="1" applyFont="1"/>
    <xf numFmtId="168" fontId="3" fillId="0" borderId="10" xfId="1910" applyNumberFormat="1" applyFont="1" applyBorder="1"/>
    <xf numFmtId="168" fontId="5" fillId="0" borderId="0" xfId="1" applyNumberFormat="1" applyFont="1" applyFill="1" applyBorder="1" applyAlignment="1">
      <alignment horizontal="right"/>
    </xf>
    <xf numFmtId="2" fontId="89" fillId="0" borderId="0" xfId="0" applyNumberFormat="1" applyFont="1"/>
    <xf numFmtId="2" fontId="7" fillId="0" borderId="0" xfId="1910" quotePrefix="1" applyNumberFormat="1" applyFont="1" applyAlignment="1">
      <alignment horizontal="center"/>
    </xf>
    <xf numFmtId="2" fontId="7" fillId="0" borderId="0" xfId="1910" quotePrefix="1" applyNumberFormat="1" applyFont="1"/>
    <xf numFmtId="2" fontId="5" fillId="0" borderId="0" xfId="1" applyNumberFormat="1" applyFont="1" applyFill="1" applyBorder="1" applyAlignment="1">
      <alignment horizontal="right"/>
    </xf>
    <xf numFmtId="166" fontId="3" fillId="0" borderId="10" xfId="1" applyFont="1" applyFill="1" applyBorder="1"/>
    <xf numFmtId="177" fontId="12" fillId="0" borderId="10" xfId="1910" applyNumberFormat="1" applyFont="1" applyBorder="1"/>
    <xf numFmtId="0" fontId="12" fillId="0" borderId="32" xfId="1910" applyFont="1" applyBorder="1"/>
    <xf numFmtId="166" fontId="12" fillId="0" borderId="24" xfId="1" applyFont="1" applyFill="1" applyBorder="1" applyAlignment="1"/>
    <xf numFmtId="4" fontId="90" fillId="0" borderId="33" xfId="0" applyNumberFormat="1" applyFont="1" applyBorder="1"/>
    <xf numFmtId="0" fontId="84" fillId="0" borderId="0" xfId="1910" applyFont="1" applyAlignment="1">
      <alignment horizontal="center" wrapText="1"/>
    </xf>
    <xf numFmtId="0" fontId="12" fillId="0" borderId="10" xfId="1910" applyFont="1" applyBorder="1" applyAlignment="1">
      <alignment horizontal="center" wrapText="1"/>
    </xf>
    <xf numFmtId="0" fontId="84" fillId="0" borderId="26" xfId="1910" applyFont="1" applyBorder="1" applyAlignment="1">
      <alignment horizontal="center" wrapText="1"/>
    </xf>
    <xf numFmtId="2" fontId="84" fillId="0" borderId="10" xfId="1910" applyNumberFormat="1" applyFont="1" applyBorder="1" applyAlignment="1">
      <alignment horizontal="center"/>
    </xf>
    <xf numFmtId="168" fontId="90" fillId="0" borderId="10" xfId="0" applyNumberFormat="1" applyFont="1" applyBorder="1"/>
    <xf numFmtId="2" fontId="90" fillId="0" borderId="10" xfId="0" applyNumberFormat="1" applyFont="1" applyBorder="1"/>
    <xf numFmtId="0" fontId="90" fillId="0" borderId="10" xfId="0" applyFont="1" applyBorder="1"/>
    <xf numFmtId="166" fontId="12" fillId="0" borderId="10" xfId="1" applyFont="1" applyFill="1" applyBorder="1" applyAlignment="1"/>
    <xf numFmtId="4" fontId="90" fillId="0" borderId="34" xfId="0" applyNumberFormat="1" applyFont="1" applyBorder="1"/>
    <xf numFmtId="4" fontId="90" fillId="0" borderId="35" xfId="0" applyNumberFormat="1" applyFont="1" applyBorder="1"/>
    <xf numFmtId="4" fontId="91" fillId="0" borderId="10" xfId="0" applyNumberFormat="1" applyFont="1" applyBorder="1"/>
    <xf numFmtId="4" fontId="92" fillId="0" borderId="26" xfId="0" applyNumberFormat="1" applyFont="1" applyBorder="1"/>
    <xf numFmtId="176" fontId="84" fillId="0" borderId="10" xfId="1" applyNumberFormat="1" applyFont="1" applyFill="1" applyBorder="1" applyAlignment="1"/>
    <xf numFmtId="174" fontId="90" fillId="0" borderId="34" xfId="0" applyNumberFormat="1" applyFont="1" applyBorder="1"/>
    <xf numFmtId="174" fontId="90" fillId="0" borderId="35" xfId="0" applyNumberFormat="1" applyFont="1" applyBorder="1"/>
    <xf numFmtId="174" fontId="91" fillId="0" borderId="10" xfId="0" applyNumberFormat="1" applyFont="1" applyBorder="1"/>
    <xf numFmtId="174" fontId="92" fillId="0" borderId="26" xfId="0" applyNumberFormat="1" applyFont="1" applyBorder="1"/>
    <xf numFmtId="174" fontId="12" fillId="0" borderId="10" xfId="1910" applyNumberFormat="1" applyFont="1" applyBorder="1"/>
    <xf numFmtId="9" fontId="90" fillId="0" borderId="10" xfId="0" applyNumberFormat="1" applyFont="1" applyBorder="1"/>
    <xf numFmtId="174" fontId="90" fillId="0" borderId="22" xfId="0" applyNumberFormat="1" applyFont="1" applyBorder="1"/>
    <xf numFmtId="174" fontId="91" fillId="0" borderId="23" xfId="0" applyNumberFormat="1" applyFont="1" applyBorder="1"/>
    <xf numFmtId="174" fontId="92" fillId="0" borderId="17" xfId="0" applyNumberFormat="1" applyFont="1" applyBorder="1"/>
    <xf numFmtId="2" fontId="84" fillId="0" borderId="23" xfId="1910" applyNumberFormat="1" applyFont="1" applyBorder="1" applyAlignment="1">
      <alignment horizontal="center"/>
    </xf>
    <xf numFmtId="174" fontId="90" fillId="0" borderId="10" xfId="0" applyNumberFormat="1" applyFont="1" applyBorder="1"/>
    <xf numFmtId="174" fontId="92" fillId="0" borderId="10" xfId="0" applyNumberFormat="1" applyFont="1" applyBorder="1"/>
    <xf numFmtId="174" fontId="90" fillId="0" borderId="36" xfId="0" applyNumberFormat="1" applyFont="1" applyBorder="1"/>
    <xf numFmtId="174" fontId="91" fillId="0" borderId="24" xfId="0" applyNumberFormat="1" applyFont="1" applyBorder="1"/>
    <xf numFmtId="174" fontId="92" fillId="0" borderId="32" xfId="0" applyNumberFormat="1" applyFont="1" applyBorder="1"/>
    <xf numFmtId="174" fontId="12" fillId="0" borderId="24" xfId="1910" applyNumberFormat="1" applyFont="1" applyBorder="1"/>
    <xf numFmtId="2" fontId="84" fillId="0" borderId="24" xfId="1910" applyNumberFormat="1" applyFont="1" applyBorder="1" applyAlignment="1">
      <alignment horizontal="center"/>
    </xf>
    <xf numFmtId="0" fontId="12" fillId="0" borderId="14" xfId="1910" applyFont="1" applyBorder="1"/>
    <xf numFmtId="176" fontId="12" fillId="0" borderId="10" xfId="1" applyNumberFormat="1" applyFont="1" applyFill="1" applyBorder="1" applyAlignment="1"/>
    <xf numFmtId="166" fontId="84" fillId="0" borderId="10" xfId="1" applyFont="1" applyFill="1" applyBorder="1" applyAlignment="1"/>
    <xf numFmtId="4" fontId="92" fillId="0" borderId="34" xfId="0" applyNumberFormat="1" applyFont="1" applyBorder="1"/>
    <xf numFmtId="4" fontId="92" fillId="0" borderId="35" xfId="0" applyNumberFormat="1" applyFont="1" applyBorder="1"/>
    <xf numFmtId="4" fontId="92" fillId="0" borderId="10" xfId="0" applyNumberFormat="1" applyFont="1" applyBorder="1"/>
    <xf numFmtId="168" fontId="92" fillId="0" borderId="26" xfId="0" applyNumberFormat="1" applyFont="1" applyBorder="1"/>
    <xf numFmtId="168" fontId="84" fillId="0" borderId="10" xfId="1910" applyNumberFormat="1" applyFont="1" applyBorder="1"/>
    <xf numFmtId="43" fontId="12" fillId="0" borderId="10" xfId="1910" applyNumberFormat="1" applyFont="1" applyBorder="1"/>
    <xf numFmtId="2" fontId="90" fillId="0" borderId="10" xfId="0" applyNumberFormat="1" applyFont="1" applyBorder="1" applyAlignment="1">
      <alignment horizontal="right"/>
    </xf>
    <xf numFmtId="177" fontId="12" fillId="0" borderId="10" xfId="1" applyNumberFormat="1" applyFont="1" applyFill="1" applyBorder="1" applyAlignment="1"/>
    <xf numFmtId="177" fontId="90" fillId="0" borderId="34" xfId="0" applyNumberFormat="1" applyFont="1" applyBorder="1"/>
    <xf numFmtId="177" fontId="90" fillId="0" borderId="35" xfId="0" applyNumberFormat="1" applyFont="1" applyBorder="1"/>
    <xf numFmtId="177" fontId="91" fillId="0" borderId="10" xfId="0" applyNumberFormat="1" applyFont="1" applyBorder="1"/>
    <xf numFmtId="4" fontId="91" fillId="0" borderId="34" xfId="0" applyNumberFormat="1" applyFont="1" applyBorder="1"/>
    <xf numFmtId="4" fontId="91" fillId="0" borderId="35" xfId="0" applyNumberFormat="1" applyFont="1" applyBorder="1"/>
    <xf numFmtId="2" fontId="91" fillId="0" borderId="26" xfId="0" applyNumberFormat="1" applyFont="1" applyBorder="1"/>
    <xf numFmtId="177" fontId="90" fillId="0" borderId="34" xfId="0" applyNumberFormat="1" applyFont="1" applyBorder="1" applyAlignment="1">
      <alignment horizontal="right"/>
    </xf>
    <xf numFmtId="4" fontId="90" fillId="0" borderId="34" xfId="0" applyNumberFormat="1" applyFont="1" applyBorder="1" applyAlignment="1">
      <alignment horizontal="right"/>
    </xf>
    <xf numFmtId="177" fontId="90" fillId="0" borderId="35" xfId="0" applyNumberFormat="1" applyFont="1" applyBorder="1" applyAlignment="1">
      <alignment horizontal="right"/>
    </xf>
    <xf numFmtId="177" fontId="91" fillId="0" borderId="10" xfId="0" applyNumberFormat="1" applyFont="1" applyBorder="1" applyAlignment="1">
      <alignment horizontal="right"/>
    </xf>
    <xf numFmtId="168" fontId="92" fillId="0" borderId="26" xfId="0" applyNumberFormat="1" applyFont="1" applyBorder="1" applyAlignment="1">
      <alignment horizontal="right"/>
    </xf>
    <xf numFmtId="177" fontId="91" fillId="0" borderId="34" xfId="0" applyNumberFormat="1" applyFont="1" applyBorder="1"/>
    <xf numFmtId="177" fontId="91" fillId="0" borderId="35" xfId="0" applyNumberFormat="1" applyFont="1" applyBorder="1"/>
    <xf numFmtId="166" fontId="12" fillId="0" borderId="0" xfId="1" applyFont="1" applyFill="1" applyBorder="1" applyAlignment="1"/>
    <xf numFmtId="2" fontId="90" fillId="0" borderId="35" xfId="0" applyNumberFormat="1" applyFont="1" applyBorder="1"/>
    <xf numFmtId="2" fontId="92" fillId="0" borderId="26" xfId="0" applyNumberFormat="1" applyFont="1" applyBorder="1"/>
    <xf numFmtId="165" fontId="12" fillId="0" borderId="10" xfId="1910" applyNumberFormat="1" applyFont="1" applyBorder="1"/>
    <xf numFmtId="178" fontId="12" fillId="0" borderId="10" xfId="1910" applyNumberFormat="1" applyFont="1" applyBorder="1"/>
    <xf numFmtId="168" fontId="91" fillId="0" borderId="26" xfId="0" applyNumberFormat="1" applyFont="1" applyBorder="1"/>
    <xf numFmtId="2" fontId="91" fillId="0" borderId="35" xfId="0" applyNumberFormat="1" applyFont="1" applyBorder="1"/>
    <xf numFmtId="4" fontId="91" fillId="0" borderId="26" xfId="0" applyNumberFormat="1" applyFont="1" applyBorder="1"/>
    <xf numFmtId="177" fontId="12" fillId="0" borderId="10" xfId="1" applyNumberFormat="1" applyFont="1" applyFill="1" applyBorder="1" applyAlignment="1">
      <alignment horizontal="right"/>
    </xf>
    <xf numFmtId="177" fontId="12" fillId="0" borderId="26" xfId="1" applyNumberFormat="1" applyFont="1" applyFill="1" applyBorder="1" applyAlignment="1">
      <alignment horizontal="right"/>
    </xf>
    <xf numFmtId="177" fontId="91" fillId="0" borderId="26" xfId="0" applyNumberFormat="1" applyFont="1" applyBorder="1"/>
    <xf numFmtId="166" fontId="84" fillId="0" borderId="0" xfId="1" applyFont="1" applyFill="1" applyBorder="1" applyAlignment="1"/>
    <xf numFmtId="168" fontId="92" fillId="0" borderId="10" xfId="0" applyNumberFormat="1" applyFont="1" applyBorder="1"/>
    <xf numFmtId="2" fontId="92" fillId="0" borderId="10" xfId="0" applyNumberFormat="1" applyFont="1" applyBorder="1"/>
    <xf numFmtId="0" fontId="92" fillId="0" borderId="10" xfId="0" applyFont="1" applyBorder="1"/>
    <xf numFmtId="0" fontId="84" fillId="0" borderId="0" xfId="1910" applyFont="1"/>
    <xf numFmtId="166" fontId="58" fillId="0" borderId="10" xfId="1" applyFont="1" applyFill="1" applyBorder="1" applyAlignment="1"/>
    <xf numFmtId="166" fontId="90" fillId="0" borderId="10" xfId="1" applyFont="1" applyFill="1" applyBorder="1"/>
    <xf numFmtId="0" fontId="76" fillId="0" borderId="14" xfId="1910" applyFont="1" applyBorder="1"/>
    <xf numFmtId="0" fontId="3" fillId="0" borderId="14" xfId="1910" applyFont="1" applyBorder="1"/>
    <xf numFmtId="166" fontId="93" fillId="0" borderId="10" xfId="1" applyFont="1" applyFill="1" applyBorder="1"/>
    <xf numFmtId="0" fontId="90" fillId="0" borderId="14" xfId="0" applyFont="1" applyBorder="1"/>
    <xf numFmtId="0" fontId="90" fillId="0" borderId="0" xfId="0" applyFont="1"/>
    <xf numFmtId="166" fontId="3" fillId="0" borderId="10" xfId="1" applyFont="1" applyFill="1" applyBorder="1" applyAlignment="1"/>
    <xf numFmtId="166" fontId="12" fillId="11" borderId="10" xfId="1" applyFont="1" applyFill="1" applyBorder="1" applyAlignment="1"/>
    <xf numFmtId="4" fontId="90" fillId="11" borderId="34" xfId="0" applyNumberFormat="1" applyFont="1" applyFill="1" applyBorder="1"/>
    <xf numFmtId="4" fontId="90" fillId="11" borderId="35" xfId="0" applyNumberFormat="1" applyFont="1" applyFill="1" applyBorder="1"/>
    <xf numFmtId="4" fontId="91" fillId="11" borderId="10" xfId="0" applyNumberFormat="1" applyFont="1" applyFill="1" applyBorder="1"/>
    <xf numFmtId="4" fontId="92" fillId="11" borderId="26" xfId="0" applyNumberFormat="1" applyFont="1" applyFill="1" applyBorder="1"/>
    <xf numFmtId="2" fontId="84" fillId="11" borderId="10" xfId="1910" applyNumberFormat="1" applyFont="1" applyFill="1" applyBorder="1" applyAlignment="1">
      <alignment horizontal="center"/>
    </xf>
    <xf numFmtId="168" fontId="91" fillId="0" borderId="10" xfId="0" applyNumberFormat="1" applyFont="1" applyBorder="1"/>
    <xf numFmtId="2" fontId="91" fillId="0" borderId="10" xfId="0" applyNumberFormat="1" applyFont="1" applyBorder="1"/>
    <xf numFmtId="166" fontId="12" fillId="0" borderId="10" xfId="1" applyFont="1" applyFill="1" applyBorder="1" applyAlignment="1">
      <alignment horizontal="right"/>
    </xf>
    <xf numFmtId="166" fontId="12" fillId="0" borderId="16" xfId="1" applyFont="1" applyFill="1" applyBorder="1" applyAlignment="1"/>
    <xf numFmtId="4" fontId="90" fillId="0" borderId="20" xfId="0" applyNumberFormat="1" applyFont="1" applyBorder="1"/>
    <xf numFmtId="4" fontId="90" fillId="0" borderId="21" xfId="0" applyNumberFormat="1" applyFont="1" applyBorder="1"/>
    <xf numFmtId="2" fontId="84" fillId="0" borderId="0" xfId="1910" applyNumberFormat="1" applyFont="1" applyAlignment="1">
      <alignment horizontal="center"/>
    </xf>
    <xf numFmtId="4" fontId="12" fillId="0" borderId="0" xfId="1910" applyNumberFormat="1" applyFont="1" applyAlignment="1">
      <alignment horizontal="right"/>
    </xf>
    <xf numFmtId="2" fontId="84" fillId="0" borderId="0" xfId="1910" applyNumberFormat="1" applyFont="1"/>
    <xf numFmtId="168" fontId="90" fillId="0" borderId="0" xfId="0" applyNumberFormat="1" applyFont="1"/>
    <xf numFmtId="2" fontId="90" fillId="0" borderId="0" xfId="0" applyNumberFormat="1" applyFont="1"/>
    <xf numFmtId="168" fontId="12" fillId="0" borderId="0" xfId="1" applyNumberFormat="1" applyFont="1" applyFill="1" applyBorder="1" applyAlignment="1">
      <alignment horizontal="right"/>
    </xf>
    <xf numFmtId="2" fontId="12" fillId="0" borderId="0" xfId="1" applyNumberFormat="1" applyFont="1" applyFill="1" applyBorder="1" applyAlignment="1">
      <alignment horizontal="right"/>
    </xf>
    <xf numFmtId="166" fontId="12" fillId="0" borderId="0" xfId="1" applyFont="1" applyFill="1" applyBorder="1" applyAlignment="1">
      <alignment horizontal="right"/>
    </xf>
    <xf numFmtId="10" fontId="90" fillId="0" borderId="10" xfId="0" applyNumberFormat="1" applyFont="1" applyBorder="1"/>
    <xf numFmtId="168" fontId="90" fillId="0" borderId="10" xfId="0" applyNumberFormat="1" applyFont="1" applyBorder="1" applyAlignment="1">
      <alignment horizontal="right"/>
    </xf>
    <xf numFmtId="166" fontId="90" fillId="0" borderId="10" xfId="1" applyFont="1" applyFill="1" applyBorder="1" applyAlignment="1">
      <alignment horizontal="right"/>
    </xf>
    <xf numFmtId="10" fontId="90" fillId="0" borderId="10" xfId="1" applyNumberFormat="1" applyFont="1" applyFill="1" applyBorder="1"/>
    <xf numFmtId="168" fontId="90" fillId="0" borderId="10" xfId="1" applyNumberFormat="1" applyFont="1" applyFill="1" applyBorder="1" applyAlignment="1">
      <alignment horizontal="right"/>
    </xf>
    <xf numFmtId="2" fontId="71" fillId="0" borderId="10" xfId="1910" applyNumberFormat="1" applyFont="1" applyBorder="1"/>
    <xf numFmtId="2" fontId="0" fillId="0" borderId="10" xfId="0" applyNumberFormat="1" applyBorder="1"/>
    <xf numFmtId="168" fontId="0" fillId="0" borderId="0" xfId="0" applyNumberFormat="1"/>
    <xf numFmtId="168" fontId="0" fillId="0" borderId="10" xfId="0" applyNumberFormat="1" applyBorder="1"/>
    <xf numFmtId="168" fontId="71" fillId="0" borderId="10" xfId="1910" applyNumberFormat="1" applyFont="1" applyBorder="1"/>
    <xf numFmtId="168" fontId="94" fillId="0" borderId="10" xfId="1910" applyNumberFormat="1" applyFont="1" applyBorder="1"/>
    <xf numFmtId="4" fontId="71" fillId="0" borderId="10" xfId="1910" applyNumberFormat="1" applyFont="1" applyBorder="1"/>
    <xf numFmtId="177" fontId="71" fillId="0" borderId="10" xfId="1910" applyNumberFormat="1" applyFont="1" applyBorder="1"/>
    <xf numFmtId="168" fontId="74" fillId="0" borderId="10" xfId="0" applyNumberFormat="1" applyFont="1" applyBorder="1"/>
    <xf numFmtId="166" fontId="71" fillId="0" borderId="10" xfId="1" applyFont="1" applyFill="1" applyBorder="1"/>
    <xf numFmtId="166" fontId="72" fillId="0" borderId="10" xfId="1" applyFont="1" applyFill="1" applyBorder="1"/>
    <xf numFmtId="168" fontId="95" fillId="0" borderId="10" xfId="0" applyNumberFormat="1" applyFont="1" applyBorder="1"/>
    <xf numFmtId="168" fontId="71" fillId="0" borderId="0" xfId="1" applyNumberFormat="1" applyFont="1" applyFill="1" applyBorder="1" applyAlignment="1">
      <alignment horizontal="right"/>
    </xf>
    <xf numFmtId="177" fontId="90" fillId="0" borderId="10" xfId="1" applyNumberFormat="1" applyFont="1" applyFill="1" applyBorder="1" applyAlignment="1">
      <alignment horizontal="right"/>
    </xf>
    <xf numFmtId="0" fontId="86" fillId="0" borderId="25" xfId="1910" quotePrefix="1" applyFont="1" applyFill="1" applyBorder="1"/>
    <xf numFmtId="2" fontId="12" fillId="0" borderId="10" xfId="1910" applyNumberFormat="1" applyFont="1" applyFill="1" applyBorder="1"/>
    <xf numFmtId="4" fontId="12" fillId="0" borderId="10" xfId="1910" applyNumberFormat="1" applyFont="1" applyFill="1" applyBorder="1"/>
    <xf numFmtId="4" fontId="3" fillId="0" borderId="10" xfId="1910" applyNumberFormat="1" applyFont="1" applyFill="1" applyBorder="1"/>
    <xf numFmtId="4" fontId="12" fillId="0" borderId="10" xfId="1910" applyNumberFormat="1" applyFont="1" applyFill="1" applyBorder="1" applyAlignment="1">
      <alignment wrapText="1"/>
    </xf>
    <xf numFmtId="2" fontId="12" fillId="0" borderId="10" xfId="1910" applyNumberFormat="1" applyFont="1" applyFill="1" applyBorder="1" applyAlignment="1">
      <alignment wrapText="1"/>
    </xf>
    <xf numFmtId="4" fontId="3" fillId="0" borderId="10" xfId="1910" applyNumberFormat="1" applyFont="1" applyFill="1" applyBorder="1" applyAlignment="1">
      <alignment wrapText="1"/>
    </xf>
    <xf numFmtId="4" fontId="3" fillId="0" borderId="0" xfId="1910" applyNumberFormat="1" applyFont="1" applyFill="1" applyAlignment="1">
      <alignment wrapText="1"/>
    </xf>
    <xf numFmtId="2" fontId="3" fillId="0" borderId="10" xfId="1910" applyNumberFormat="1" applyFont="1" applyFill="1" applyBorder="1"/>
    <xf numFmtId="2" fontId="12" fillId="0" borderId="26" xfId="1910" applyNumberFormat="1" applyFont="1" applyFill="1" applyBorder="1"/>
    <xf numFmtId="4" fontId="91" fillId="0" borderId="34" xfId="0" applyNumberFormat="1" applyFont="1" applyFill="1" applyBorder="1"/>
    <xf numFmtId="4" fontId="91" fillId="0" borderId="35" xfId="0" applyNumberFormat="1" applyFont="1" applyFill="1" applyBorder="1"/>
    <xf numFmtId="4" fontId="91" fillId="0" borderId="10" xfId="0" applyNumberFormat="1" applyFont="1" applyFill="1" applyBorder="1"/>
    <xf numFmtId="2" fontId="91" fillId="0" borderId="26" xfId="0" applyNumberFormat="1" applyFont="1" applyFill="1" applyBorder="1"/>
    <xf numFmtId="43" fontId="12" fillId="0" borderId="10" xfId="1910" applyNumberFormat="1" applyFont="1" applyFill="1" applyBorder="1"/>
    <xf numFmtId="2" fontId="84" fillId="0" borderId="10" xfId="1910" applyNumberFormat="1" applyFont="1" applyFill="1" applyBorder="1" applyAlignment="1">
      <alignment horizontal="center"/>
    </xf>
    <xf numFmtId="4" fontId="3" fillId="0" borderId="10" xfId="1910" applyNumberFormat="1" applyFont="1" applyFill="1" applyBorder="1" applyAlignment="1">
      <alignment horizontal="right"/>
    </xf>
    <xf numFmtId="2" fontId="76" fillId="0" borderId="10" xfId="1910" applyNumberFormat="1" applyFont="1" applyFill="1" applyBorder="1"/>
    <xf numFmtId="4" fontId="71" fillId="0" borderId="10" xfId="1910" applyNumberFormat="1" applyFont="1" applyFill="1" applyBorder="1"/>
    <xf numFmtId="2" fontId="90" fillId="0" borderId="10" xfId="0" applyNumberFormat="1" applyFont="1" applyFill="1" applyBorder="1"/>
    <xf numFmtId="2" fontId="90" fillId="0" borderId="10" xfId="0" applyNumberFormat="1" applyFont="1" applyFill="1" applyBorder="1" applyAlignment="1">
      <alignment horizontal="right"/>
    </xf>
    <xf numFmtId="0" fontId="73" fillId="0" borderId="0" xfId="0" applyFont="1" applyFill="1"/>
    <xf numFmtId="0" fontId="0" fillId="0" borderId="0" xfId="0" applyFill="1"/>
    <xf numFmtId="0" fontId="12" fillId="0" borderId="25" xfId="1910" quotePrefix="1" applyFont="1" applyFill="1" applyBorder="1"/>
    <xf numFmtId="168" fontId="12" fillId="0" borderId="10" xfId="1910" applyNumberFormat="1" applyFont="1" applyFill="1" applyBorder="1"/>
    <xf numFmtId="167" fontId="3" fillId="0" borderId="10" xfId="1910" applyNumberFormat="1" applyFont="1" applyFill="1" applyBorder="1"/>
    <xf numFmtId="167" fontId="12" fillId="0" borderId="10" xfId="1910" applyNumberFormat="1" applyFont="1" applyFill="1" applyBorder="1"/>
    <xf numFmtId="168" fontId="12" fillId="0" borderId="26" xfId="1910" applyNumberFormat="1" applyFont="1" applyFill="1" applyBorder="1"/>
    <xf numFmtId="177" fontId="90" fillId="0" borderId="34" xfId="0" applyNumberFormat="1" applyFont="1" applyFill="1" applyBorder="1" applyAlignment="1">
      <alignment horizontal="right"/>
    </xf>
    <xf numFmtId="4" fontId="90" fillId="0" borderId="34" xfId="0" applyNumberFormat="1" applyFont="1" applyFill="1" applyBorder="1" applyAlignment="1">
      <alignment horizontal="right"/>
    </xf>
    <xf numFmtId="177" fontId="90" fillId="0" borderId="35" xfId="0" applyNumberFormat="1" applyFont="1" applyFill="1" applyBorder="1" applyAlignment="1">
      <alignment horizontal="right"/>
    </xf>
    <xf numFmtId="177" fontId="91" fillId="0" borderId="10" xfId="0" applyNumberFormat="1" applyFont="1" applyFill="1" applyBorder="1" applyAlignment="1">
      <alignment horizontal="right"/>
    </xf>
    <xf numFmtId="168" fontId="92" fillId="0" borderId="26" xfId="0" applyNumberFormat="1" applyFont="1" applyFill="1" applyBorder="1" applyAlignment="1">
      <alignment horizontal="right"/>
    </xf>
    <xf numFmtId="0" fontId="12" fillId="0" borderId="10" xfId="1910" applyFont="1" applyFill="1" applyBorder="1"/>
    <xf numFmtId="177" fontId="71" fillId="0" borderId="10" xfId="1910" applyNumberFormat="1" applyFont="1" applyFill="1" applyBorder="1"/>
    <xf numFmtId="10" fontId="90" fillId="0" borderId="10" xfId="0" applyNumberFormat="1" applyFont="1" applyFill="1" applyBorder="1"/>
    <xf numFmtId="177" fontId="91" fillId="0" borderId="34" xfId="0" applyNumberFormat="1" applyFont="1" applyFill="1" applyBorder="1"/>
    <xf numFmtId="177" fontId="90" fillId="0" borderId="35" xfId="0" applyNumberFormat="1" applyFont="1" applyFill="1" applyBorder="1"/>
    <xf numFmtId="177" fontId="91" fillId="0" borderId="35" xfId="0" applyNumberFormat="1" applyFont="1" applyFill="1" applyBorder="1"/>
    <xf numFmtId="177" fontId="91" fillId="0" borderId="10" xfId="0" applyNumberFormat="1" applyFont="1" applyFill="1" applyBorder="1"/>
    <xf numFmtId="168" fontId="92" fillId="0" borderId="26" xfId="0" applyNumberFormat="1" applyFont="1" applyFill="1" applyBorder="1"/>
    <xf numFmtId="177" fontId="3" fillId="0" borderId="10" xfId="1910" applyNumberFormat="1" applyFont="1" applyFill="1" applyBorder="1"/>
    <xf numFmtId="177" fontId="3" fillId="0" borderId="10" xfId="1910" applyNumberFormat="1" applyFont="1" applyFill="1" applyBorder="1" applyAlignment="1">
      <alignment horizontal="right"/>
    </xf>
    <xf numFmtId="168" fontId="90" fillId="0" borderId="10" xfId="0" applyNumberFormat="1" applyFont="1" applyFill="1" applyBorder="1"/>
    <xf numFmtId="168" fontId="90" fillId="0" borderId="10" xfId="0" applyNumberFormat="1" applyFont="1" applyFill="1" applyBorder="1" applyAlignment="1">
      <alignment horizontal="right"/>
    </xf>
    <xf numFmtId="177" fontId="90" fillId="0" borderId="34" xfId="0" applyNumberFormat="1" applyFont="1" applyFill="1" applyBorder="1"/>
    <xf numFmtId="4" fontId="90" fillId="0" borderId="34" xfId="0" applyNumberFormat="1" applyFont="1" applyFill="1" applyBorder="1"/>
    <xf numFmtId="4" fontId="90" fillId="0" borderId="35" xfId="0" applyNumberFormat="1" applyFont="1" applyFill="1" applyBorder="1"/>
    <xf numFmtId="170" fontId="12" fillId="0" borderId="10" xfId="1910" applyNumberFormat="1" applyFont="1" applyFill="1" applyBorder="1"/>
    <xf numFmtId="2" fontId="90" fillId="0" borderId="35" xfId="0" applyNumberFormat="1" applyFont="1" applyFill="1" applyBorder="1"/>
    <xf numFmtId="2" fontId="92" fillId="0" borderId="26" xfId="0" applyNumberFormat="1" applyFont="1" applyFill="1" applyBorder="1"/>
    <xf numFmtId="165" fontId="12" fillId="0" borderId="10" xfId="1910" applyNumberFormat="1" applyFont="1" applyFill="1" applyBorder="1"/>
    <xf numFmtId="178" fontId="12" fillId="0" borderId="10" xfId="1910" applyNumberFormat="1" applyFont="1" applyFill="1" applyBorder="1"/>
    <xf numFmtId="0" fontId="3" fillId="0" borderId="10" xfId="1910" applyFont="1" applyFill="1" applyBorder="1"/>
    <xf numFmtId="10" fontId="12" fillId="0" borderId="10" xfId="1910" applyNumberFormat="1" applyFont="1" applyFill="1" applyBorder="1"/>
    <xf numFmtId="0" fontId="12" fillId="0" borderId="26" xfId="1910" applyFont="1" applyFill="1" applyBorder="1"/>
    <xf numFmtId="2" fontId="84" fillId="0" borderId="10" xfId="1910" applyNumberFormat="1" applyFont="1" applyFill="1" applyBorder="1"/>
    <xf numFmtId="168" fontId="0" fillId="0" borderId="10" xfId="0" applyNumberFormat="1" applyFill="1" applyBorder="1"/>
    <xf numFmtId="0" fontId="90" fillId="0" borderId="10" xfId="0" applyFont="1" applyFill="1" applyBorder="1"/>
    <xf numFmtId="2" fontId="71" fillId="0" borderId="10" xfId="1" applyNumberFormat="1" applyFont="1" applyFill="1" applyBorder="1"/>
    <xf numFmtId="4" fontId="90" fillId="0" borderId="10" xfId="1" applyNumberFormat="1" applyFont="1" applyFill="1" applyBorder="1"/>
    <xf numFmtId="0" fontId="36" fillId="0" borderId="8" xfId="1910" applyFont="1" applyBorder="1" applyAlignment="1">
      <alignment horizontal="center" vertical="center" wrapText="1"/>
    </xf>
    <xf numFmtId="0" fontId="36" fillId="0" borderId="9" xfId="1910" applyFont="1" applyBorder="1" applyAlignment="1">
      <alignment horizontal="center" vertical="center" wrapText="1"/>
    </xf>
    <xf numFmtId="0" fontId="36" fillId="0" borderId="0" xfId="1910" applyFont="1" applyAlignment="1">
      <alignment horizontal="left" wrapText="1"/>
    </xf>
    <xf numFmtId="2" fontId="2" fillId="0" borderId="0" xfId="1910" applyNumberFormat="1" applyAlignment="1">
      <alignment horizontal="center"/>
    </xf>
    <xf numFmtId="0" fontId="2" fillId="0" borderId="0" xfId="1892"/>
    <xf numFmtId="2" fontId="11" fillId="0" borderId="0" xfId="1910" applyNumberFormat="1" applyFont="1" applyAlignment="1">
      <alignment horizontal="center"/>
    </xf>
    <xf numFmtId="0" fontId="11" fillId="0" borderId="0" xfId="1892" applyFont="1"/>
    <xf numFmtId="0" fontId="21" fillId="0" borderId="0" xfId="1910" applyFont="1" applyAlignment="1">
      <alignment horizontal="left" wrapText="1"/>
    </xf>
    <xf numFmtId="0" fontId="21" fillId="0" borderId="8" xfId="1910" applyFont="1" applyBorder="1" applyAlignment="1">
      <alignment horizontal="center" vertical="center" wrapText="1"/>
    </xf>
    <xf numFmtId="0" fontId="21" fillId="0" borderId="9" xfId="1910" applyFont="1" applyBorder="1" applyAlignment="1">
      <alignment horizontal="center" vertical="center" wrapText="1"/>
    </xf>
    <xf numFmtId="0" fontId="7" fillId="0" borderId="13" xfId="1910" applyFont="1" applyBorder="1" applyAlignment="1">
      <alignment horizontal="center" vertical="center"/>
    </xf>
    <xf numFmtId="4" fontId="36" fillId="6" borderId="13" xfId="1910" quotePrefix="1" applyNumberFormat="1" applyFont="1" applyFill="1" applyBorder="1" applyAlignment="1">
      <alignment horizontal="center" vertical="center" wrapText="1"/>
    </xf>
    <xf numFmtId="4" fontId="36" fillId="6" borderId="7" xfId="1910" quotePrefix="1" applyNumberFormat="1" applyFont="1" applyFill="1" applyBorder="1" applyAlignment="1">
      <alignment horizontal="center" vertical="center" wrapText="1"/>
    </xf>
    <xf numFmtId="4" fontId="36" fillId="7" borderId="2" xfId="1910" quotePrefix="1" applyNumberFormat="1" applyFont="1" applyFill="1" applyBorder="1" applyAlignment="1">
      <alignment horizontal="center" vertical="center" wrapText="1"/>
    </xf>
    <xf numFmtId="4" fontId="36" fillId="7" borderId="5" xfId="1910" quotePrefix="1" applyNumberFormat="1" applyFont="1" applyFill="1" applyBorder="1" applyAlignment="1">
      <alignment horizontal="center" vertical="center" wrapText="1"/>
    </xf>
    <xf numFmtId="4" fontId="36" fillId="8" borderId="3" xfId="1910" quotePrefix="1" applyNumberFormat="1" applyFont="1" applyFill="1" applyBorder="1" applyAlignment="1">
      <alignment horizontal="center" vertical="center" wrapText="1"/>
    </xf>
    <xf numFmtId="4" fontId="36" fillId="8" borderId="6" xfId="1910" quotePrefix="1" applyNumberFormat="1" applyFont="1" applyFill="1" applyBorder="1" applyAlignment="1">
      <alignment horizontal="center" vertical="center" wrapText="1"/>
    </xf>
    <xf numFmtId="4" fontId="36" fillId="0" borderId="0" xfId="1910" applyNumberFormat="1" applyFont="1" applyAlignment="1">
      <alignment horizontal="center"/>
    </xf>
    <xf numFmtId="4" fontId="36" fillId="0" borderId="12" xfId="1910" applyNumberFormat="1" applyFont="1" applyBorder="1" applyAlignment="1">
      <alignment horizontal="center"/>
    </xf>
    <xf numFmtId="4" fontId="36" fillId="5" borderId="13" xfId="1910" quotePrefix="1" applyNumberFormat="1" applyFont="1" applyFill="1" applyBorder="1" applyAlignment="1">
      <alignment horizontal="center" vertical="center" wrapText="1"/>
    </xf>
    <xf numFmtId="4" fontId="36" fillId="5" borderId="7" xfId="1910" quotePrefix="1" applyNumberFormat="1" applyFont="1" applyFill="1" applyBorder="1" applyAlignment="1">
      <alignment horizontal="center" vertical="center" wrapText="1"/>
    </xf>
    <xf numFmtId="4" fontId="36" fillId="5" borderId="2" xfId="1910" quotePrefix="1" applyNumberFormat="1" applyFont="1" applyFill="1" applyBorder="1" applyAlignment="1">
      <alignment horizontal="center" vertical="center" wrapText="1"/>
    </xf>
    <xf numFmtId="4" fontId="36" fillId="5" borderId="5" xfId="1910" quotePrefix="1" applyNumberFormat="1" applyFont="1" applyFill="1" applyBorder="1" applyAlignment="1">
      <alignment horizontal="center" vertical="center" wrapText="1"/>
    </xf>
    <xf numFmtId="4" fontId="36" fillId="5" borderId="3" xfId="1910" quotePrefix="1" applyNumberFormat="1" applyFont="1" applyFill="1" applyBorder="1" applyAlignment="1">
      <alignment horizontal="center" vertical="center" wrapText="1"/>
    </xf>
    <xf numFmtId="4" fontId="36" fillId="5" borderId="6" xfId="1910" quotePrefix="1" applyNumberFormat="1" applyFont="1" applyFill="1" applyBorder="1" applyAlignment="1">
      <alignment horizontal="center" vertical="center" wrapText="1"/>
    </xf>
    <xf numFmtId="166" fontId="36" fillId="0" borderId="3" xfId="1" applyFont="1" applyFill="1" applyBorder="1" applyAlignment="1">
      <alignment horizontal="center"/>
    </xf>
    <xf numFmtId="166" fontId="36" fillId="0" borderId="0" xfId="1" applyFont="1" applyFill="1" applyBorder="1" applyAlignment="1">
      <alignment horizontal="center"/>
    </xf>
    <xf numFmtId="166" fontId="36" fillId="0" borderId="6" xfId="1" applyFont="1" applyFill="1" applyBorder="1" applyAlignment="1">
      <alignment horizontal="center"/>
    </xf>
    <xf numFmtId="0" fontId="66" fillId="0" borderId="2" xfId="1910" applyFont="1" applyBorder="1" applyAlignment="1">
      <alignment horizontal="center" vertical="center" wrapText="1"/>
    </xf>
    <xf numFmtId="0" fontId="66" fillId="0" borderId="14" xfId="1910" applyFont="1" applyBorder="1" applyAlignment="1">
      <alignment horizontal="center" vertical="center" wrapText="1"/>
    </xf>
    <xf numFmtId="4" fontId="87" fillId="0" borderId="25" xfId="1910" applyNumberFormat="1" applyFont="1" applyBorder="1"/>
    <xf numFmtId="4" fontId="87" fillId="0" borderId="10" xfId="1910" applyNumberFormat="1" applyFont="1" applyBorder="1"/>
  </cellXfs>
  <cellStyles count="1972">
    <cellStyle name="Comma" xfId="1" builtinId="3"/>
    <cellStyle name="Comma 10" xfId="2"/>
    <cellStyle name="Comma 2" xfId="3"/>
    <cellStyle name="Comma 2 2" xfId="4"/>
    <cellStyle name="Comma 2 3" xfId="5"/>
    <cellStyle name="Comma 2 4" xfId="6"/>
    <cellStyle name="Comma 2 5" xfId="7"/>
    <cellStyle name="Comma 2 6" xfId="8"/>
    <cellStyle name="Comma 2 7" xfId="9"/>
    <cellStyle name="Comma 3" xfId="10"/>
    <cellStyle name="Comma 4" xfId="11"/>
    <cellStyle name="Comma 5" xfId="12"/>
    <cellStyle name="Comma 6" xfId="13"/>
    <cellStyle name="Comma 7" xfId="14"/>
    <cellStyle name="Comma 8" xfId="15"/>
    <cellStyle name="Comma 9" xfId="16"/>
    <cellStyle name="Comma0" xfId="17"/>
    <cellStyle name="Comma0 10" xfId="18"/>
    <cellStyle name="Comma0 10 10" xfId="19"/>
    <cellStyle name="Comma0 10 11" xfId="20"/>
    <cellStyle name="Comma0 10 12" xfId="21"/>
    <cellStyle name="Comma0 10 13" xfId="22"/>
    <cellStyle name="Comma0 10 2" xfId="23"/>
    <cellStyle name="Comma0 10 3" xfId="24"/>
    <cellStyle name="Comma0 10 4" xfId="25"/>
    <cellStyle name="Comma0 10 5" xfId="26"/>
    <cellStyle name="Comma0 10 6" xfId="27"/>
    <cellStyle name="Comma0 10 7" xfId="28"/>
    <cellStyle name="Comma0 10 8" xfId="29"/>
    <cellStyle name="Comma0 10 9" xfId="30"/>
    <cellStyle name="Comma0 11" xfId="31"/>
    <cellStyle name="Comma0 11 10" xfId="32"/>
    <cellStyle name="Comma0 11 11" xfId="33"/>
    <cellStyle name="Comma0 11 12" xfId="34"/>
    <cellStyle name="Comma0 11 13" xfId="35"/>
    <cellStyle name="Comma0 11 2" xfId="36"/>
    <cellStyle name="Comma0 11 3" xfId="37"/>
    <cellStyle name="Comma0 11 4" xfId="38"/>
    <cellStyle name="Comma0 11 5" xfId="39"/>
    <cellStyle name="Comma0 11 6" xfId="40"/>
    <cellStyle name="Comma0 11 7" xfId="41"/>
    <cellStyle name="Comma0 11 8" xfId="42"/>
    <cellStyle name="Comma0 11 9" xfId="43"/>
    <cellStyle name="Comma0 12" xfId="44"/>
    <cellStyle name="Comma0 12 10" xfId="45"/>
    <cellStyle name="Comma0 12 11" xfId="46"/>
    <cellStyle name="Comma0 12 12" xfId="47"/>
    <cellStyle name="Comma0 12 13" xfId="48"/>
    <cellStyle name="Comma0 12 2" xfId="49"/>
    <cellStyle name="Comma0 12 3" xfId="50"/>
    <cellStyle name="Comma0 12 4" xfId="51"/>
    <cellStyle name="Comma0 12 5" xfId="52"/>
    <cellStyle name="Comma0 12 6" xfId="53"/>
    <cellStyle name="Comma0 12 7" xfId="54"/>
    <cellStyle name="Comma0 12 8" xfId="55"/>
    <cellStyle name="Comma0 12 9" xfId="56"/>
    <cellStyle name="Comma0 13" xfId="57"/>
    <cellStyle name="Comma0 13 10" xfId="58"/>
    <cellStyle name="Comma0 13 11" xfId="59"/>
    <cellStyle name="Comma0 13 12" xfId="60"/>
    <cellStyle name="Comma0 13 13" xfId="61"/>
    <cellStyle name="Comma0 13 2" xfId="62"/>
    <cellStyle name="Comma0 13 3" xfId="63"/>
    <cellStyle name="Comma0 13 4" xfId="64"/>
    <cellStyle name="Comma0 13 5" xfId="65"/>
    <cellStyle name="Comma0 13 6" xfId="66"/>
    <cellStyle name="Comma0 13 7" xfId="67"/>
    <cellStyle name="Comma0 13 8" xfId="68"/>
    <cellStyle name="Comma0 13 9" xfId="69"/>
    <cellStyle name="Comma0 14" xfId="70"/>
    <cellStyle name="Comma0 14 10" xfId="71"/>
    <cellStyle name="Comma0 14 11" xfId="72"/>
    <cellStyle name="Comma0 14 12" xfId="73"/>
    <cellStyle name="Comma0 14 13" xfId="74"/>
    <cellStyle name="Comma0 14 2" xfId="75"/>
    <cellStyle name="Comma0 14 3" xfId="76"/>
    <cellStyle name="Comma0 14 4" xfId="77"/>
    <cellStyle name="Comma0 14 5" xfId="78"/>
    <cellStyle name="Comma0 14 6" xfId="79"/>
    <cellStyle name="Comma0 14 7" xfId="80"/>
    <cellStyle name="Comma0 14 8" xfId="81"/>
    <cellStyle name="Comma0 14 9" xfId="82"/>
    <cellStyle name="Comma0 15" xfId="83"/>
    <cellStyle name="Comma0 15 10" xfId="84"/>
    <cellStyle name="Comma0 15 11" xfId="85"/>
    <cellStyle name="Comma0 15 12" xfId="86"/>
    <cellStyle name="Comma0 15 13" xfId="87"/>
    <cellStyle name="Comma0 15 2" xfId="88"/>
    <cellStyle name="Comma0 15 3" xfId="89"/>
    <cellStyle name="Comma0 15 4" xfId="90"/>
    <cellStyle name="Comma0 15 5" xfId="91"/>
    <cellStyle name="Comma0 15 6" xfId="92"/>
    <cellStyle name="Comma0 15 7" xfId="93"/>
    <cellStyle name="Comma0 15 8" xfId="94"/>
    <cellStyle name="Comma0 15 9" xfId="95"/>
    <cellStyle name="Comma0 16" xfId="96"/>
    <cellStyle name="Comma0 16 10" xfId="97"/>
    <cellStyle name="Comma0 16 11" xfId="98"/>
    <cellStyle name="Comma0 16 12" xfId="99"/>
    <cellStyle name="Comma0 16 13" xfId="100"/>
    <cellStyle name="Comma0 16 2" xfId="101"/>
    <cellStyle name="Comma0 16 3" xfId="102"/>
    <cellStyle name="Comma0 16 4" xfId="103"/>
    <cellStyle name="Comma0 16 5" xfId="104"/>
    <cellStyle name="Comma0 16 6" xfId="105"/>
    <cellStyle name="Comma0 16 7" xfId="106"/>
    <cellStyle name="Comma0 16 8" xfId="107"/>
    <cellStyle name="Comma0 16 9" xfId="108"/>
    <cellStyle name="Comma0 17" xfId="109"/>
    <cellStyle name="Comma0 17 10" xfId="110"/>
    <cellStyle name="Comma0 17 11" xfId="111"/>
    <cellStyle name="Comma0 17 12" xfId="112"/>
    <cellStyle name="Comma0 17 13" xfId="113"/>
    <cellStyle name="Comma0 17 2" xfId="114"/>
    <cellStyle name="Comma0 17 3" xfId="115"/>
    <cellStyle name="Comma0 17 4" xfId="116"/>
    <cellStyle name="Comma0 17 5" xfId="117"/>
    <cellStyle name="Comma0 17 6" xfId="118"/>
    <cellStyle name="Comma0 17 7" xfId="119"/>
    <cellStyle name="Comma0 17 8" xfId="120"/>
    <cellStyle name="Comma0 17 9" xfId="121"/>
    <cellStyle name="Comma0 18" xfId="122"/>
    <cellStyle name="Comma0 18 10" xfId="123"/>
    <cellStyle name="Comma0 18 11" xfId="124"/>
    <cellStyle name="Comma0 18 12" xfId="125"/>
    <cellStyle name="Comma0 18 13" xfId="126"/>
    <cellStyle name="Comma0 18 2" xfId="127"/>
    <cellStyle name="Comma0 18 3" xfId="128"/>
    <cellStyle name="Comma0 18 4" xfId="129"/>
    <cellStyle name="Comma0 18 5" xfId="130"/>
    <cellStyle name="Comma0 18 6" xfId="131"/>
    <cellStyle name="Comma0 18 7" xfId="132"/>
    <cellStyle name="Comma0 18 8" xfId="133"/>
    <cellStyle name="Comma0 18 9" xfId="134"/>
    <cellStyle name="Comma0 19" xfId="135"/>
    <cellStyle name="Comma0 19 10" xfId="136"/>
    <cellStyle name="Comma0 19 11" xfId="137"/>
    <cellStyle name="Comma0 19 12" xfId="138"/>
    <cellStyle name="Comma0 19 13" xfId="139"/>
    <cellStyle name="Comma0 19 2" xfId="140"/>
    <cellStyle name="Comma0 19 3" xfId="141"/>
    <cellStyle name="Comma0 19 4" xfId="142"/>
    <cellStyle name="Comma0 19 5" xfId="143"/>
    <cellStyle name="Comma0 19 6" xfId="144"/>
    <cellStyle name="Comma0 19 7" xfId="145"/>
    <cellStyle name="Comma0 19 8" xfId="146"/>
    <cellStyle name="Comma0 19 9" xfId="147"/>
    <cellStyle name="Comma0 2" xfId="148"/>
    <cellStyle name="Comma0 2 10" xfId="149"/>
    <cellStyle name="Comma0 2 11" xfId="150"/>
    <cellStyle name="Comma0 2 12" xfId="151"/>
    <cellStyle name="Comma0 2 13" xfId="152"/>
    <cellStyle name="Comma0 2 2" xfId="153"/>
    <cellStyle name="Comma0 2 3" xfId="154"/>
    <cellStyle name="Comma0 2 4" xfId="155"/>
    <cellStyle name="Comma0 2 5" xfId="156"/>
    <cellStyle name="Comma0 2 6" xfId="157"/>
    <cellStyle name="Comma0 2 7" xfId="158"/>
    <cellStyle name="Comma0 2 8" xfId="159"/>
    <cellStyle name="Comma0 2 9" xfId="160"/>
    <cellStyle name="Comma0 20" xfId="161"/>
    <cellStyle name="Comma0 20 10" xfId="162"/>
    <cellStyle name="Comma0 20 11" xfId="163"/>
    <cellStyle name="Comma0 20 12" xfId="164"/>
    <cellStyle name="Comma0 20 13" xfId="165"/>
    <cellStyle name="Comma0 20 2" xfId="166"/>
    <cellStyle name="Comma0 20 3" xfId="167"/>
    <cellStyle name="Comma0 20 4" xfId="168"/>
    <cellStyle name="Comma0 20 5" xfId="169"/>
    <cellStyle name="Comma0 20 6" xfId="170"/>
    <cellStyle name="Comma0 20 7" xfId="171"/>
    <cellStyle name="Comma0 20 8" xfId="172"/>
    <cellStyle name="Comma0 20 9" xfId="173"/>
    <cellStyle name="Comma0 21" xfId="174"/>
    <cellStyle name="Comma0 21 10" xfId="175"/>
    <cellStyle name="Comma0 21 11" xfId="176"/>
    <cellStyle name="Comma0 21 12" xfId="177"/>
    <cellStyle name="Comma0 21 13" xfId="178"/>
    <cellStyle name="Comma0 21 14" xfId="179"/>
    <cellStyle name="Comma0 21 2" xfId="180"/>
    <cellStyle name="Comma0 21 2 10" xfId="181"/>
    <cellStyle name="Comma0 21 2 11" xfId="182"/>
    <cellStyle name="Comma0 21 2 12" xfId="183"/>
    <cellStyle name="Comma0 21 2 13" xfId="184"/>
    <cellStyle name="Comma0 21 2 14" xfId="185"/>
    <cellStyle name="Comma0 21 2 2" xfId="186"/>
    <cellStyle name="Comma0 21 2 2 2" xfId="187"/>
    <cellStyle name="Comma0 21 2 2 3" xfId="188"/>
    <cellStyle name="Comma0 21 2 2 4" xfId="189"/>
    <cellStyle name="Comma0 21 2 2 5" xfId="190"/>
    <cellStyle name="Comma0 21 2 2 6" xfId="191"/>
    <cellStyle name="Comma0 21 2 2 7" xfId="192"/>
    <cellStyle name="Comma0 21 2 3" xfId="193"/>
    <cellStyle name="Comma0 21 2 3 2" xfId="194"/>
    <cellStyle name="Comma0 21 2 3 3" xfId="195"/>
    <cellStyle name="Comma0 21 2 3 4" xfId="196"/>
    <cellStyle name="Comma0 21 2 3 5" xfId="197"/>
    <cellStyle name="Comma0 21 2 4" xfId="198"/>
    <cellStyle name="Comma0 21 2 5" xfId="199"/>
    <cellStyle name="Comma0 21 2 6" xfId="200"/>
    <cellStyle name="Comma0 21 2 7" xfId="201"/>
    <cellStyle name="Comma0 21 2 8" xfId="202"/>
    <cellStyle name="Comma0 21 2 9" xfId="203"/>
    <cellStyle name="Comma0 21 3" xfId="204"/>
    <cellStyle name="Comma0 21 3 2" xfId="205"/>
    <cellStyle name="Comma0 21 3 3" xfId="206"/>
    <cellStyle name="Comma0 21 3 4" xfId="207"/>
    <cellStyle name="Comma0 21 3 5" xfId="208"/>
    <cellStyle name="Comma0 21 3 6" xfId="209"/>
    <cellStyle name="Comma0 21 3 7" xfId="210"/>
    <cellStyle name="Comma0 21 4" xfId="211"/>
    <cellStyle name="Comma0 21 4 2" xfId="212"/>
    <cellStyle name="Comma0 21 4 3" xfId="213"/>
    <cellStyle name="Comma0 21 4 4" xfId="214"/>
    <cellStyle name="Comma0 21 4 5" xfId="215"/>
    <cellStyle name="Comma0 21 4 6" xfId="216"/>
    <cellStyle name="Comma0 21 4 7" xfId="217"/>
    <cellStyle name="Comma0 21 5" xfId="218"/>
    <cellStyle name="Comma0 21 5 2" xfId="219"/>
    <cellStyle name="Comma0 21 5 3" xfId="220"/>
    <cellStyle name="Comma0 21 5 4" xfId="221"/>
    <cellStyle name="Comma0 21 5 5" xfId="222"/>
    <cellStyle name="Comma0 21 5 6" xfId="223"/>
    <cellStyle name="Comma0 21 5 7" xfId="224"/>
    <cellStyle name="Comma0 21 6" xfId="225"/>
    <cellStyle name="Comma0 21 6 2" xfId="226"/>
    <cellStyle name="Comma0 21 6 3" xfId="227"/>
    <cellStyle name="Comma0 21 6 4" xfId="228"/>
    <cellStyle name="Comma0 21 6 5" xfId="229"/>
    <cellStyle name="Comma0 21 6 6" xfId="230"/>
    <cellStyle name="Comma0 21 6 7" xfId="231"/>
    <cellStyle name="Comma0 21 7" xfId="232"/>
    <cellStyle name="Comma0 21 8" xfId="233"/>
    <cellStyle name="Comma0 21 9" xfId="234"/>
    <cellStyle name="Comma0 22" xfId="235"/>
    <cellStyle name="Comma0 22 10" xfId="236"/>
    <cellStyle name="Comma0 22 11" xfId="237"/>
    <cellStyle name="Comma0 22 12" xfId="238"/>
    <cellStyle name="Comma0 22 13" xfId="239"/>
    <cellStyle name="Comma0 22 14" xfId="240"/>
    <cellStyle name="Comma0 22 2" xfId="241"/>
    <cellStyle name="Comma0 22 2 10" xfId="242"/>
    <cellStyle name="Comma0 22 2 11" xfId="243"/>
    <cellStyle name="Comma0 22 2 12" xfId="244"/>
    <cellStyle name="Comma0 22 2 13" xfId="245"/>
    <cellStyle name="Comma0 22 2 14" xfId="246"/>
    <cellStyle name="Comma0 22 2 2" xfId="247"/>
    <cellStyle name="Comma0 22 2 2 2" xfId="248"/>
    <cellStyle name="Comma0 22 2 2 3" xfId="249"/>
    <cellStyle name="Comma0 22 2 2 4" xfId="250"/>
    <cellStyle name="Comma0 22 2 2 5" xfId="251"/>
    <cellStyle name="Comma0 22 2 2 6" xfId="252"/>
    <cellStyle name="Comma0 22 2 2 7" xfId="253"/>
    <cellStyle name="Comma0 22 2 3" xfId="254"/>
    <cellStyle name="Comma0 22 2 3 2" xfId="255"/>
    <cellStyle name="Comma0 22 2 3 3" xfId="256"/>
    <cellStyle name="Comma0 22 2 3 4" xfId="257"/>
    <cellStyle name="Comma0 22 2 3 5" xfId="258"/>
    <cellStyle name="Comma0 22 2 4" xfId="259"/>
    <cellStyle name="Comma0 22 2 5" xfId="260"/>
    <cellStyle name="Comma0 22 2 6" xfId="261"/>
    <cellStyle name="Comma0 22 2 7" xfId="262"/>
    <cellStyle name="Comma0 22 2 8" xfId="263"/>
    <cellStyle name="Comma0 22 2 9" xfId="264"/>
    <cellStyle name="Comma0 22 3" xfId="265"/>
    <cellStyle name="Comma0 22 3 2" xfId="266"/>
    <cellStyle name="Comma0 22 3 3" xfId="267"/>
    <cellStyle name="Comma0 22 3 4" xfId="268"/>
    <cellStyle name="Comma0 22 3 5" xfId="269"/>
    <cellStyle name="Comma0 22 3 6" xfId="270"/>
    <cellStyle name="Comma0 22 3 7" xfId="271"/>
    <cellStyle name="Comma0 22 4" xfId="272"/>
    <cellStyle name="Comma0 22 4 2" xfId="273"/>
    <cellStyle name="Comma0 22 4 3" xfId="274"/>
    <cellStyle name="Comma0 22 4 4" xfId="275"/>
    <cellStyle name="Comma0 22 4 5" xfId="276"/>
    <cellStyle name="Comma0 22 4 6" xfId="277"/>
    <cellStyle name="Comma0 22 4 7" xfId="278"/>
    <cellStyle name="Comma0 22 5" xfId="279"/>
    <cellStyle name="Comma0 22 5 2" xfId="280"/>
    <cellStyle name="Comma0 22 5 3" xfId="281"/>
    <cellStyle name="Comma0 22 5 4" xfId="282"/>
    <cellStyle name="Comma0 22 5 5" xfId="283"/>
    <cellStyle name="Comma0 22 5 6" xfId="284"/>
    <cellStyle name="Comma0 22 5 7" xfId="285"/>
    <cellStyle name="Comma0 22 6" xfId="286"/>
    <cellStyle name="Comma0 22 6 2" xfId="287"/>
    <cellStyle name="Comma0 22 6 3" xfId="288"/>
    <cellStyle name="Comma0 22 6 4" xfId="289"/>
    <cellStyle name="Comma0 22 6 5" xfId="290"/>
    <cellStyle name="Comma0 22 6 6" xfId="291"/>
    <cellStyle name="Comma0 22 6 7" xfId="292"/>
    <cellStyle name="Comma0 22 7" xfId="293"/>
    <cellStyle name="Comma0 22 8" xfId="294"/>
    <cellStyle name="Comma0 22 9" xfId="295"/>
    <cellStyle name="Comma0 23" xfId="296"/>
    <cellStyle name="Comma0 23 10" xfId="297"/>
    <cellStyle name="Comma0 23 11" xfId="298"/>
    <cellStyle name="Comma0 23 12" xfId="299"/>
    <cellStyle name="Comma0 23 13" xfId="300"/>
    <cellStyle name="Comma0 23 14" xfId="301"/>
    <cellStyle name="Comma0 23 2" xfId="302"/>
    <cellStyle name="Comma0 23 2 10" xfId="303"/>
    <cellStyle name="Comma0 23 2 11" xfId="304"/>
    <cellStyle name="Comma0 23 2 12" xfId="305"/>
    <cellStyle name="Comma0 23 2 13" xfId="306"/>
    <cellStyle name="Comma0 23 2 14" xfId="307"/>
    <cellStyle name="Comma0 23 2 2" xfId="308"/>
    <cellStyle name="Comma0 23 2 2 2" xfId="309"/>
    <cellStyle name="Comma0 23 2 2 3" xfId="310"/>
    <cellStyle name="Comma0 23 2 2 4" xfId="311"/>
    <cellStyle name="Comma0 23 2 2 5" xfId="312"/>
    <cellStyle name="Comma0 23 2 2 6" xfId="313"/>
    <cellStyle name="Comma0 23 2 2 7" xfId="314"/>
    <cellStyle name="Comma0 23 2 3" xfId="315"/>
    <cellStyle name="Comma0 23 2 3 2" xfId="316"/>
    <cellStyle name="Comma0 23 2 3 3" xfId="317"/>
    <cellStyle name="Comma0 23 2 3 4" xfId="318"/>
    <cellStyle name="Comma0 23 2 3 5" xfId="319"/>
    <cellStyle name="Comma0 23 2 4" xfId="320"/>
    <cellStyle name="Comma0 23 2 5" xfId="321"/>
    <cellStyle name="Comma0 23 2 6" xfId="322"/>
    <cellStyle name="Comma0 23 2 7" xfId="323"/>
    <cellStyle name="Comma0 23 2 8" xfId="324"/>
    <cellStyle name="Comma0 23 2 9" xfId="325"/>
    <cellStyle name="Comma0 23 3" xfId="326"/>
    <cellStyle name="Comma0 23 3 2" xfId="327"/>
    <cellStyle name="Comma0 23 3 3" xfId="328"/>
    <cellStyle name="Comma0 23 3 4" xfId="329"/>
    <cellStyle name="Comma0 23 3 5" xfId="330"/>
    <cellStyle name="Comma0 23 3 6" xfId="331"/>
    <cellStyle name="Comma0 23 3 7" xfId="332"/>
    <cellStyle name="Comma0 23 4" xfId="333"/>
    <cellStyle name="Comma0 23 4 2" xfId="334"/>
    <cellStyle name="Comma0 23 4 3" xfId="335"/>
    <cellStyle name="Comma0 23 4 4" xfId="336"/>
    <cellStyle name="Comma0 23 4 5" xfId="337"/>
    <cellStyle name="Comma0 23 4 6" xfId="338"/>
    <cellStyle name="Comma0 23 4 7" xfId="339"/>
    <cellStyle name="Comma0 23 5" xfId="340"/>
    <cellStyle name="Comma0 23 5 2" xfId="341"/>
    <cellStyle name="Comma0 23 5 3" xfId="342"/>
    <cellStyle name="Comma0 23 5 4" xfId="343"/>
    <cellStyle name="Comma0 23 5 5" xfId="344"/>
    <cellStyle name="Comma0 23 5 6" xfId="345"/>
    <cellStyle name="Comma0 23 5 7" xfId="346"/>
    <cellStyle name="Comma0 23 6" xfId="347"/>
    <cellStyle name="Comma0 23 6 2" xfId="348"/>
    <cellStyle name="Comma0 23 6 3" xfId="349"/>
    <cellStyle name="Comma0 23 6 4" xfId="350"/>
    <cellStyle name="Comma0 23 6 5" xfId="351"/>
    <cellStyle name="Comma0 23 6 6" xfId="352"/>
    <cellStyle name="Comma0 23 6 7" xfId="353"/>
    <cellStyle name="Comma0 23 7" xfId="354"/>
    <cellStyle name="Comma0 23 8" xfId="355"/>
    <cellStyle name="Comma0 23 9" xfId="356"/>
    <cellStyle name="Comma0 24" xfId="357"/>
    <cellStyle name="Comma0 24 10" xfId="358"/>
    <cellStyle name="Comma0 24 11" xfId="359"/>
    <cellStyle name="Comma0 24 12" xfId="360"/>
    <cellStyle name="Comma0 24 13" xfId="361"/>
    <cellStyle name="Comma0 24 14" xfId="362"/>
    <cellStyle name="Comma0 24 2" xfId="363"/>
    <cellStyle name="Comma0 24 2 10" xfId="364"/>
    <cellStyle name="Comma0 24 2 11" xfId="365"/>
    <cellStyle name="Comma0 24 2 12" xfId="366"/>
    <cellStyle name="Comma0 24 2 13" xfId="367"/>
    <cellStyle name="Comma0 24 2 14" xfId="368"/>
    <cellStyle name="Comma0 24 2 2" xfId="369"/>
    <cellStyle name="Comma0 24 2 2 2" xfId="370"/>
    <cellStyle name="Comma0 24 2 2 3" xfId="371"/>
    <cellStyle name="Comma0 24 2 2 4" xfId="372"/>
    <cellStyle name="Comma0 24 2 2 5" xfId="373"/>
    <cellStyle name="Comma0 24 2 2 6" xfId="374"/>
    <cellStyle name="Comma0 24 2 2 7" xfId="375"/>
    <cellStyle name="Comma0 24 2 3" xfId="376"/>
    <cellStyle name="Comma0 24 2 3 2" xfId="377"/>
    <cellStyle name="Comma0 24 2 3 3" xfId="378"/>
    <cellStyle name="Comma0 24 2 3 4" xfId="379"/>
    <cellStyle name="Comma0 24 2 3 5" xfId="380"/>
    <cellStyle name="Comma0 24 2 4" xfId="381"/>
    <cellStyle name="Comma0 24 2 5" xfId="382"/>
    <cellStyle name="Comma0 24 2 6" xfId="383"/>
    <cellStyle name="Comma0 24 2 7" xfId="384"/>
    <cellStyle name="Comma0 24 2 8" xfId="385"/>
    <cellStyle name="Comma0 24 2 9" xfId="386"/>
    <cellStyle name="Comma0 24 3" xfId="387"/>
    <cellStyle name="Comma0 24 3 2" xfId="388"/>
    <cellStyle name="Comma0 24 3 3" xfId="389"/>
    <cellStyle name="Comma0 24 3 4" xfId="390"/>
    <cellStyle name="Comma0 24 3 5" xfId="391"/>
    <cellStyle name="Comma0 24 3 6" xfId="392"/>
    <cellStyle name="Comma0 24 3 7" xfId="393"/>
    <cellStyle name="Comma0 24 4" xfId="394"/>
    <cellStyle name="Comma0 24 4 2" xfId="395"/>
    <cellStyle name="Comma0 24 4 3" xfId="396"/>
    <cellStyle name="Comma0 24 4 4" xfId="397"/>
    <cellStyle name="Comma0 24 4 5" xfId="398"/>
    <cellStyle name="Comma0 24 4 6" xfId="399"/>
    <cellStyle name="Comma0 24 4 7" xfId="400"/>
    <cellStyle name="Comma0 24 5" xfId="401"/>
    <cellStyle name="Comma0 24 5 2" xfId="402"/>
    <cellStyle name="Comma0 24 5 3" xfId="403"/>
    <cellStyle name="Comma0 24 5 4" xfId="404"/>
    <cellStyle name="Comma0 24 5 5" xfId="405"/>
    <cellStyle name="Comma0 24 5 6" xfId="406"/>
    <cellStyle name="Comma0 24 5 7" xfId="407"/>
    <cellStyle name="Comma0 24 6" xfId="408"/>
    <cellStyle name="Comma0 24 6 2" xfId="409"/>
    <cellStyle name="Comma0 24 6 3" xfId="410"/>
    <cellStyle name="Comma0 24 6 4" xfId="411"/>
    <cellStyle name="Comma0 24 6 5" xfId="412"/>
    <cellStyle name="Comma0 24 6 6" xfId="413"/>
    <cellStyle name="Comma0 24 6 7" xfId="414"/>
    <cellStyle name="Comma0 24 7" xfId="415"/>
    <cellStyle name="Comma0 24 8" xfId="416"/>
    <cellStyle name="Comma0 24 9" xfId="417"/>
    <cellStyle name="Comma0 25" xfId="418"/>
    <cellStyle name="Comma0 25 10" xfId="419"/>
    <cellStyle name="Comma0 25 11" xfId="420"/>
    <cellStyle name="Comma0 25 12" xfId="421"/>
    <cellStyle name="Comma0 25 13" xfId="422"/>
    <cellStyle name="Comma0 25 14" xfId="423"/>
    <cellStyle name="Comma0 25 2" xfId="424"/>
    <cellStyle name="Comma0 25 2 10" xfId="425"/>
    <cellStyle name="Comma0 25 2 11" xfId="426"/>
    <cellStyle name="Comma0 25 2 12" xfId="427"/>
    <cellStyle name="Comma0 25 2 13" xfId="428"/>
    <cellStyle name="Comma0 25 2 14" xfId="429"/>
    <cellStyle name="Comma0 25 2 2" xfId="430"/>
    <cellStyle name="Comma0 25 2 2 2" xfId="431"/>
    <cellStyle name="Comma0 25 2 2 3" xfId="432"/>
    <cellStyle name="Comma0 25 2 2 4" xfId="433"/>
    <cellStyle name="Comma0 25 2 2 5" xfId="434"/>
    <cellStyle name="Comma0 25 2 2 6" xfId="435"/>
    <cellStyle name="Comma0 25 2 2 7" xfId="436"/>
    <cellStyle name="Comma0 25 2 3" xfId="437"/>
    <cellStyle name="Comma0 25 2 3 2" xfId="438"/>
    <cellStyle name="Comma0 25 2 3 3" xfId="439"/>
    <cellStyle name="Comma0 25 2 3 4" xfId="440"/>
    <cellStyle name="Comma0 25 2 3 5" xfId="441"/>
    <cellStyle name="Comma0 25 2 4" xfId="442"/>
    <cellStyle name="Comma0 25 2 5" xfId="443"/>
    <cellStyle name="Comma0 25 2 6" xfId="444"/>
    <cellStyle name="Comma0 25 2 7" xfId="445"/>
    <cellStyle name="Comma0 25 2 8" xfId="446"/>
    <cellStyle name="Comma0 25 2 9" xfId="447"/>
    <cellStyle name="Comma0 25 3" xfId="448"/>
    <cellStyle name="Comma0 25 3 2" xfId="449"/>
    <cellStyle name="Comma0 25 3 3" xfId="450"/>
    <cellStyle name="Comma0 25 3 4" xfId="451"/>
    <cellStyle name="Comma0 25 3 5" xfId="452"/>
    <cellStyle name="Comma0 25 3 6" xfId="453"/>
    <cellStyle name="Comma0 25 3 7" xfId="454"/>
    <cellStyle name="Comma0 25 4" xfId="455"/>
    <cellStyle name="Comma0 25 4 2" xfId="456"/>
    <cellStyle name="Comma0 25 4 3" xfId="457"/>
    <cellStyle name="Comma0 25 4 4" xfId="458"/>
    <cellStyle name="Comma0 25 4 5" xfId="459"/>
    <cellStyle name="Comma0 25 4 6" xfId="460"/>
    <cellStyle name="Comma0 25 4 7" xfId="461"/>
    <cellStyle name="Comma0 25 5" xfId="462"/>
    <cellStyle name="Comma0 25 5 2" xfId="463"/>
    <cellStyle name="Comma0 25 5 3" xfId="464"/>
    <cellStyle name="Comma0 25 5 4" xfId="465"/>
    <cellStyle name="Comma0 25 5 5" xfId="466"/>
    <cellStyle name="Comma0 25 5 6" xfId="467"/>
    <cellStyle name="Comma0 25 5 7" xfId="468"/>
    <cellStyle name="Comma0 25 6" xfId="469"/>
    <cellStyle name="Comma0 25 6 2" xfId="470"/>
    <cellStyle name="Comma0 25 6 3" xfId="471"/>
    <cellStyle name="Comma0 25 6 4" xfId="472"/>
    <cellStyle name="Comma0 25 6 5" xfId="473"/>
    <cellStyle name="Comma0 25 6 6" xfId="474"/>
    <cellStyle name="Comma0 25 6 7" xfId="475"/>
    <cellStyle name="Comma0 25 7" xfId="476"/>
    <cellStyle name="Comma0 25 8" xfId="477"/>
    <cellStyle name="Comma0 25 9" xfId="478"/>
    <cellStyle name="Comma0 26" xfId="479"/>
    <cellStyle name="Comma0 26 10" xfId="480"/>
    <cellStyle name="Comma0 26 11" xfId="481"/>
    <cellStyle name="Comma0 26 12" xfId="482"/>
    <cellStyle name="Comma0 26 13" xfId="483"/>
    <cellStyle name="Comma0 26 14" xfId="484"/>
    <cellStyle name="Comma0 26 2" xfId="485"/>
    <cellStyle name="Comma0 26 2 10" xfId="486"/>
    <cellStyle name="Comma0 26 2 11" xfId="487"/>
    <cellStyle name="Comma0 26 2 12" xfId="488"/>
    <cellStyle name="Comma0 26 2 13" xfId="489"/>
    <cellStyle name="Comma0 26 2 14" xfId="490"/>
    <cellStyle name="Comma0 26 2 2" xfId="491"/>
    <cellStyle name="Comma0 26 2 2 2" xfId="492"/>
    <cellStyle name="Comma0 26 2 2 3" xfId="493"/>
    <cellStyle name="Comma0 26 2 2 4" xfId="494"/>
    <cellStyle name="Comma0 26 2 2 5" xfId="495"/>
    <cellStyle name="Comma0 26 2 2 6" xfId="496"/>
    <cellStyle name="Comma0 26 2 2 7" xfId="497"/>
    <cellStyle name="Comma0 26 2 3" xfId="498"/>
    <cellStyle name="Comma0 26 2 3 2" xfId="499"/>
    <cellStyle name="Comma0 26 2 3 3" xfId="500"/>
    <cellStyle name="Comma0 26 2 3 4" xfId="501"/>
    <cellStyle name="Comma0 26 2 3 5" xfId="502"/>
    <cellStyle name="Comma0 26 2 4" xfId="503"/>
    <cellStyle name="Comma0 26 2 5" xfId="504"/>
    <cellStyle name="Comma0 26 2 6" xfId="505"/>
    <cellStyle name="Comma0 26 2 7" xfId="506"/>
    <cellStyle name="Comma0 26 2 8" xfId="507"/>
    <cellStyle name="Comma0 26 2 9" xfId="508"/>
    <cellStyle name="Comma0 26 3" xfId="509"/>
    <cellStyle name="Comma0 26 3 2" xfId="510"/>
    <cellStyle name="Comma0 26 3 3" xfId="511"/>
    <cellStyle name="Comma0 26 3 4" xfId="512"/>
    <cellStyle name="Comma0 26 3 5" xfId="513"/>
    <cellStyle name="Comma0 26 3 6" xfId="514"/>
    <cellStyle name="Comma0 26 3 7" xfId="515"/>
    <cellStyle name="Comma0 26 4" xfId="516"/>
    <cellStyle name="Comma0 26 4 2" xfId="517"/>
    <cellStyle name="Comma0 26 4 3" xfId="518"/>
    <cellStyle name="Comma0 26 4 4" xfId="519"/>
    <cellStyle name="Comma0 26 4 5" xfId="520"/>
    <cellStyle name="Comma0 26 4 6" xfId="521"/>
    <cellStyle name="Comma0 26 4 7" xfId="522"/>
    <cellStyle name="Comma0 26 5" xfId="523"/>
    <cellStyle name="Comma0 26 5 2" xfId="524"/>
    <cellStyle name="Comma0 26 5 3" xfId="525"/>
    <cellStyle name="Comma0 26 5 4" xfId="526"/>
    <cellStyle name="Comma0 26 5 5" xfId="527"/>
    <cellStyle name="Comma0 26 5 6" xfId="528"/>
    <cellStyle name="Comma0 26 5 7" xfId="529"/>
    <cellStyle name="Comma0 26 6" xfId="530"/>
    <cellStyle name="Comma0 26 6 2" xfId="531"/>
    <cellStyle name="Comma0 26 6 3" xfId="532"/>
    <cellStyle name="Comma0 26 6 4" xfId="533"/>
    <cellStyle name="Comma0 26 6 5" xfId="534"/>
    <cellStyle name="Comma0 26 6 6" xfId="535"/>
    <cellStyle name="Comma0 26 6 7" xfId="536"/>
    <cellStyle name="Comma0 26 7" xfId="537"/>
    <cellStyle name="Comma0 26 8" xfId="538"/>
    <cellStyle name="Comma0 26 9" xfId="539"/>
    <cellStyle name="Comma0 27" xfId="540"/>
    <cellStyle name="Comma0 27 10" xfId="541"/>
    <cellStyle name="Comma0 27 11" xfId="542"/>
    <cellStyle name="Comma0 27 12" xfId="543"/>
    <cellStyle name="Comma0 27 13" xfId="544"/>
    <cellStyle name="Comma0 27 14" xfId="545"/>
    <cellStyle name="Comma0 27 2" xfId="546"/>
    <cellStyle name="Comma0 27 2 10" xfId="547"/>
    <cellStyle name="Comma0 27 2 11" xfId="548"/>
    <cellStyle name="Comma0 27 2 12" xfId="549"/>
    <cellStyle name="Comma0 27 2 13" xfId="550"/>
    <cellStyle name="Comma0 27 2 14" xfId="551"/>
    <cellStyle name="Comma0 27 2 2" xfId="552"/>
    <cellStyle name="Comma0 27 2 2 2" xfId="553"/>
    <cellStyle name="Comma0 27 2 2 3" xfId="554"/>
    <cellStyle name="Comma0 27 2 2 4" xfId="555"/>
    <cellStyle name="Comma0 27 2 2 5" xfId="556"/>
    <cellStyle name="Comma0 27 2 2 6" xfId="557"/>
    <cellStyle name="Comma0 27 2 2 7" xfId="558"/>
    <cellStyle name="Comma0 27 2 3" xfId="559"/>
    <cellStyle name="Comma0 27 2 3 2" xfId="560"/>
    <cellStyle name="Comma0 27 2 3 3" xfId="561"/>
    <cellStyle name="Comma0 27 2 3 4" xfId="562"/>
    <cellStyle name="Comma0 27 2 3 5" xfId="563"/>
    <cellStyle name="Comma0 27 2 4" xfId="564"/>
    <cellStyle name="Comma0 27 2 5" xfId="565"/>
    <cellStyle name="Comma0 27 2 6" xfId="566"/>
    <cellStyle name="Comma0 27 2 7" xfId="567"/>
    <cellStyle name="Comma0 27 2 8" xfId="568"/>
    <cellStyle name="Comma0 27 2 9" xfId="569"/>
    <cellStyle name="Comma0 27 3" xfId="570"/>
    <cellStyle name="Comma0 27 3 2" xfId="571"/>
    <cellStyle name="Comma0 27 3 3" xfId="572"/>
    <cellStyle name="Comma0 27 3 4" xfId="573"/>
    <cellStyle name="Comma0 27 3 5" xfId="574"/>
    <cellStyle name="Comma0 27 3 6" xfId="575"/>
    <cellStyle name="Comma0 27 3 7" xfId="576"/>
    <cellStyle name="Comma0 27 4" xfId="577"/>
    <cellStyle name="Comma0 27 4 2" xfId="578"/>
    <cellStyle name="Comma0 27 4 3" xfId="579"/>
    <cellStyle name="Comma0 27 4 4" xfId="580"/>
    <cellStyle name="Comma0 27 4 5" xfId="581"/>
    <cellStyle name="Comma0 27 4 6" xfId="582"/>
    <cellStyle name="Comma0 27 4 7" xfId="583"/>
    <cellStyle name="Comma0 27 5" xfId="584"/>
    <cellStyle name="Comma0 27 5 2" xfId="585"/>
    <cellStyle name="Comma0 27 5 3" xfId="586"/>
    <cellStyle name="Comma0 27 5 4" xfId="587"/>
    <cellStyle name="Comma0 27 5 5" xfId="588"/>
    <cellStyle name="Comma0 27 5 6" xfId="589"/>
    <cellStyle name="Comma0 27 5 7" xfId="590"/>
    <cellStyle name="Comma0 27 6" xfId="591"/>
    <cellStyle name="Comma0 27 6 2" xfId="592"/>
    <cellStyle name="Comma0 27 6 3" xfId="593"/>
    <cellStyle name="Comma0 27 6 4" xfId="594"/>
    <cellStyle name="Comma0 27 6 5" xfId="595"/>
    <cellStyle name="Comma0 27 6 6" xfId="596"/>
    <cellStyle name="Comma0 27 6 7" xfId="597"/>
    <cellStyle name="Comma0 27 7" xfId="598"/>
    <cellStyle name="Comma0 27 8" xfId="599"/>
    <cellStyle name="Comma0 27 9" xfId="600"/>
    <cellStyle name="Comma0 28" xfId="601"/>
    <cellStyle name="Comma0 28 10" xfId="602"/>
    <cellStyle name="Comma0 28 11" xfId="603"/>
    <cellStyle name="Comma0 28 12" xfId="604"/>
    <cellStyle name="Comma0 28 13" xfId="605"/>
    <cellStyle name="Comma0 28 14" xfId="606"/>
    <cellStyle name="Comma0 28 2" xfId="607"/>
    <cellStyle name="Comma0 28 2 10" xfId="608"/>
    <cellStyle name="Comma0 28 2 11" xfId="609"/>
    <cellStyle name="Comma0 28 2 12" xfId="610"/>
    <cellStyle name="Comma0 28 2 13" xfId="611"/>
    <cellStyle name="Comma0 28 2 14" xfId="612"/>
    <cellStyle name="Comma0 28 2 2" xfId="613"/>
    <cellStyle name="Comma0 28 2 2 2" xfId="614"/>
    <cellStyle name="Comma0 28 2 2 3" xfId="615"/>
    <cellStyle name="Comma0 28 2 2 4" xfId="616"/>
    <cellStyle name="Comma0 28 2 2 5" xfId="617"/>
    <cellStyle name="Comma0 28 2 2 6" xfId="618"/>
    <cellStyle name="Comma0 28 2 2 7" xfId="619"/>
    <cellStyle name="Comma0 28 2 3" xfId="620"/>
    <cellStyle name="Comma0 28 2 3 2" xfId="621"/>
    <cellStyle name="Comma0 28 2 3 3" xfId="622"/>
    <cellStyle name="Comma0 28 2 3 4" xfId="623"/>
    <cellStyle name="Comma0 28 2 3 5" xfId="624"/>
    <cellStyle name="Comma0 28 2 4" xfId="625"/>
    <cellStyle name="Comma0 28 2 5" xfId="626"/>
    <cellStyle name="Comma0 28 2 6" xfId="627"/>
    <cellStyle name="Comma0 28 2 7" xfId="628"/>
    <cellStyle name="Comma0 28 2 8" xfId="629"/>
    <cellStyle name="Comma0 28 2 9" xfId="630"/>
    <cellStyle name="Comma0 28 3" xfId="631"/>
    <cellStyle name="Comma0 28 3 2" xfId="632"/>
    <cellStyle name="Comma0 28 3 3" xfId="633"/>
    <cellStyle name="Comma0 28 3 4" xfId="634"/>
    <cellStyle name="Comma0 28 3 5" xfId="635"/>
    <cellStyle name="Comma0 28 3 6" xfId="636"/>
    <cellStyle name="Comma0 28 3 7" xfId="637"/>
    <cellStyle name="Comma0 28 4" xfId="638"/>
    <cellStyle name="Comma0 28 4 2" xfId="639"/>
    <cellStyle name="Comma0 28 4 3" xfId="640"/>
    <cellStyle name="Comma0 28 4 4" xfId="641"/>
    <cellStyle name="Comma0 28 4 5" xfId="642"/>
    <cellStyle name="Comma0 28 4 6" xfId="643"/>
    <cellStyle name="Comma0 28 4 7" xfId="644"/>
    <cellStyle name="Comma0 28 5" xfId="645"/>
    <cellStyle name="Comma0 28 5 2" xfId="646"/>
    <cellStyle name="Comma0 28 5 3" xfId="647"/>
    <cellStyle name="Comma0 28 5 4" xfId="648"/>
    <cellStyle name="Comma0 28 5 5" xfId="649"/>
    <cellStyle name="Comma0 28 5 6" xfId="650"/>
    <cellStyle name="Comma0 28 5 7" xfId="651"/>
    <cellStyle name="Comma0 28 6" xfId="652"/>
    <cellStyle name="Comma0 28 6 2" xfId="653"/>
    <cellStyle name="Comma0 28 6 3" xfId="654"/>
    <cellStyle name="Comma0 28 6 4" xfId="655"/>
    <cellStyle name="Comma0 28 6 5" xfId="656"/>
    <cellStyle name="Comma0 28 6 6" xfId="657"/>
    <cellStyle name="Comma0 28 6 7" xfId="658"/>
    <cellStyle name="Comma0 28 7" xfId="659"/>
    <cellStyle name="Comma0 28 8" xfId="660"/>
    <cellStyle name="Comma0 28 9" xfId="661"/>
    <cellStyle name="Comma0 29" xfId="662"/>
    <cellStyle name="Comma0 29 10" xfId="663"/>
    <cellStyle name="Comma0 29 11" xfId="664"/>
    <cellStyle name="Comma0 29 12" xfId="665"/>
    <cellStyle name="Comma0 29 13" xfId="666"/>
    <cellStyle name="Comma0 29 14" xfId="667"/>
    <cellStyle name="Comma0 29 2" xfId="668"/>
    <cellStyle name="Comma0 29 2 10" xfId="669"/>
    <cellStyle name="Comma0 29 2 11" xfId="670"/>
    <cellStyle name="Comma0 29 2 12" xfId="671"/>
    <cellStyle name="Comma0 29 2 13" xfId="672"/>
    <cellStyle name="Comma0 29 2 14" xfId="673"/>
    <cellStyle name="Comma0 29 2 2" xfId="674"/>
    <cellStyle name="Comma0 29 2 2 2" xfId="675"/>
    <cellStyle name="Comma0 29 2 2 3" xfId="676"/>
    <cellStyle name="Comma0 29 2 2 4" xfId="677"/>
    <cellStyle name="Comma0 29 2 2 5" xfId="678"/>
    <cellStyle name="Comma0 29 2 2 6" xfId="679"/>
    <cellStyle name="Comma0 29 2 2 7" xfId="680"/>
    <cellStyle name="Comma0 29 2 3" xfId="681"/>
    <cellStyle name="Comma0 29 2 3 2" xfId="682"/>
    <cellStyle name="Comma0 29 2 3 3" xfId="683"/>
    <cellStyle name="Comma0 29 2 3 4" xfId="684"/>
    <cellStyle name="Comma0 29 2 3 5" xfId="685"/>
    <cellStyle name="Comma0 29 2 4" xfId="686"/>
    <cellStyle name="Comma0 29 2 5" xfId="687"/>
    <cellStyle name="Comma0 29 2 6" xfId="688"/>
    <cellStyle name="Comma0 29 2 7" xfId="689"/>
    <cellStyle name="Comma0 29 2 8" xfId="690"/>
    <cellStyle name="Comma0 29 2 9" xfId="691"/>
    <cellStyle name="Comma0 29 3" xfId="692"/>
    <cellStyle name="Comma0 29 3 2" xfId="693"/>
    <cellStyle name="Comma0 29 3 3" xfId="694"/>
    <cellStyle name="Comma0 29 3 4" xfId="695"/>
    <cellStyle name="Comma0 29 3 5" xfId="696"/>
    <cellStyle name="Comma0 29 3 6" xfId="697"/>
    <cellStyle name="Comma0 29 3 7" xfId="698"/>
    <cellStyle name="Comma0 29 4" xfId="699"/>
    <cellStyle name="Comma0 29 4 2" xfId="700"/>
    <cellStyle name="Comma0 29 4 3" xfId="701"/>
    <cellStyle name="Comma0 29 4 4" xfId="702"/>
    <cellStyle name="Comma0 29 4 5" xfId="703"/>
    <cellStyle name="Comma0 29 4 6" xfId="704"/>
    <cellStyle name="Comma0 29 4 7" xfId="705"/>
    <cellStyle name="Comma0 29 5" xfId="706"/>
    <cellStyle name="Comma0 29 5 2" xfId="707"/>
    <cellStyle name="Comma0 29 5 3" xfId="708"/>
    <cellStyle name="Comma0 29 5 4" xfId="709"/>
    <cellStyle name="Comma0 29 5 5" xfId="710"/>
    <cellStyle name="Comma0 29 5 6" xfId="711"/>
    <cellStyle name="Comma0 29 5 7" xfId="712"/>
    <cellStyle name="Comma0 29 6" xfId="713"/>
    <cellStyle name="Comma0 29 6 2" xfId="714"/>
    <cellStyle name="Comma0 29 6 3" xfId="715"/>
    <cellStyle name="Comma0 29 6 4" xfId="716"/>
    <cellStyle name="Comma0 29 6 5" xfId="717"/>
    <cellStyle name="Comma0 29 6 6" xfId="718"/>
    <cellStyle name="Comma0 29 6 7" xfId="719"/>
    <cellStyle name="Comma0 29 7" xfId="720"/>
    <cellStyle name="Comma0 29 8" xfId="721"/>
    <cellStyle name="Comma0 29 9" xfId="722"/>
    <cellStyle name="Comma0 3" xfId="723"/>
    <cellStyle name="Comma0 3 10" xfId="724"/>
    <cellStyle name="Comma0 3 11" xfId="725"/>
    <cellStyle name="Comma0 3 12" xfId="726"/>
    <cellStyle name="Comma0 3 13" xfId="727"/>
    <cellStyle name="Comma0 3 2" xfId="728"/>
    <cellStyle name="Comma0 3 3" xfId="729"/>
    <cellStyle name="Comma0 3 4" xfId="730"/>
    <cellStyle name="Comma0 3 5" xfId="731"/>
    <cellStyle name="Comma0 3 6" xfId="732"/>
    <cellStyle name="Comma0 3 7" xfId="733"/>
    <cellStyle name="Comma0 3 8" xfId="734"/>
    <cellStyle name="Comma0 3 9" xfId="735"/>
    <cellStyle name="Comma0 30" xfId="736"/>
    <cellStyle name="Comma0 30 10" xfId="737"/>
    <cellStyle name="Comma0 30 11" xfId="738"/>
    <cellStyle name="Comma0 30 12" xfId="739"/>
    <cellStyle name="Comma0 30 13" xfId="740"/>
    <cellStyle name="Comma0 30 14" xfId="741"/>
    <cellStyle name="Comma0 30 2" xfId="742"/>
    <cellStyle name="Comma0 30 2 10" xfId="743"/>
    <cellStyle name="Comma0 30 2 11" xfId="744"/>
    <cellStyle name="Comma0 30 2 12" xfId="745"/>
    <cellStyle name="Comma0 30 2 13" xfId="746"/>
    <cellStyle name="Comma0 30 2 14" xfId="747"/>
    <cellStyle name="Comma0 30 2 2" xfId="748"/>
    <cellStyle name="Comma0 30 2 2 2" xfId="749"/>
    <cellStyle name="Comma0 30 2 2 3" xfId="750"/>
    <cellStyle name="Comma0 30 2 2 4" xfId="751"/>
    <cellStyle name="Comma0 30 2 2 5" xfId="752"/>
    <cellStyle name="Comma0 30 2 2 6" xfId="753"/>
    <cellStyle name="Comma0 30 2 2 7" xfId="754"/>
    <cellStyle name="Comma0 30 2 3" xfId="755"/>
    <cellStyle name="Comma0 30 2 3 2" xfId="756"/>
    <cellStyle name="Comma0 30 2 3 3" xfId="757"/>
    <cellStyle name="Comma0 30 2 3 4" xfId="758"/>
    <cellStyle name="Comma0 30 2 3 5" xfId="759"/>
    <cellStyle name="Comma0 30 2 4" xfId="760"/>
    <cellStyle name="Comma0 30 2 5" xfId="761"/>
    <cellStyle name="Comma0 30 2 6" xfId="762"/>
    <cellStyle name="Comma0 30 2 7" xfId="763"/>
    <cellStyle name="Comma0 30 2 8" xfId="764"/>
    <cellStyle name="Comma0 30 2 9" xfId="765"/>
    <cellStyle name="Comma0 30 3" xfId="766"/>
    <cellStyle name="Comma0 30 3 2" xfId="767"/>
    <cellStyle name="Comma0 30 3 3" xfId="768"/>
    <cellStyle name="Comma0 30 3 4" xfId="769"/>
    <cellStyle name="Comma0 30 3 5" xfId="770"/>
    <cellStyle name="Comma0 30 3 6" xfId="771"/>
    <cellStyle name="Comma0 30 3 7" xfId="772"/>
    <cellStyle name="Comma0 30 4" xfId="773"/>
    <cellStyle name="Comma0 30 4 2" xfId="774"/>
    <cellStyle name="Comma0 30 4 3" xfId="775"/>
    <cellStyle name="Comma0 30 4 4" xfId="776"/>
    <cellStyle name="Comma0 30 4 5" xfId="777"/>
    <cellStyle name="Comma0 30 4 6" xfId="778"/>
    <cellStyle name="Comma0 30 4 7" xfId="779"/>
    <cellStyle name="Comma0 30 5" xfId="780"/>
    <cellStyle name="Comma0 30 5 2" xfId="781"/>
    <cellStyle name="Comma0 30 5 3" xfId="782"/>
    <cellStyle name="Comma0 30 5 4" xfId="783"/>
    <cellStyle name="Comma0 30 5 5" xfId="784"/>
    <cellStyle name="Comma0 30 5 6" xfId="785"/>
    <cellStyle name="Comma0 30 5 7" xfId="786"/>
    <cellStyle name="Comma0 30 6" xfId="787"/>
    <cellStyle name="Comma0 30 6 2" xfId="788"/>
    <cellStyle name="Comma0 30 6 3" xfId="789"/>
    <cellStyle name="Comma0 30 6 4" xfId="790"/>
    <cellStyle name="Comma0 30 6 5" xfId="791"/>
    <cellStyle name="Comma0 30 6 6" xfId="792"/>
    <cellStyle name="Comma0 30 6 7" xfId="793"/>
    <cellStyle name="Comma0 30 7" xfId="794"/>
    <cellStyle name="Comma0 30 8" xfId="795"/>
    <cellStyle name="Comma0 30 9" xfId="796"/>
    <cellStyle name="Comma0 31" xfId="797"/>
    <cellStyle name="Comma0 31 2" xfId="798"/>
    <cellStyle name="Comma0 31 3" xfId="799"/>
    <cellStyle name="Comma0 31 4" xfId="800"/>
    <cellStyle name="Comma0 31 5" xfId="801"/>
    <cellStyle name="Comma0 31 6" xfId="802"/>
    <cellStyle name="Comma0 31 7" xfId="803"/>
    <cellStyle name="Comma0 31 8" xfId="804"/>
    <cellStyle name="Comma0 31 9" xfId="805"/>
    <cellStyle name="Comma0 32" xfId="806"/>
    <cellStyle name="Comma0 33" xfId="807"/>
    <cellStyle name="Comma0 34" xfId="808"/>
    <cellStyle name="Comma0 35" xfId="809"/>
    <cellStyle name="Comma0 36" xfId="810"/>
    <cellStyle name="Comma0 37" xfId="811"/>
    <cellStyle name="Comma0 38" xfId="812"/>
    <cellStyle name="Comma0 39" xfId="813"/>
    <cellStyle name="Comma0 4" xfId="814"/>
    <cellStyle name="Comma0 4 10" xfId="815"/>
    <cellStyle name="Comma0 4 11" xfId="816"/>
    <cellStyle name="Comma0 4 12" xfId="817"/>
    <cellStyle name="Comma0 4 13" xfId="818"/>
    <cellStyle name="Comma0 4 2" xfId="819"/>
    <cellStyle name="Comma0 4 3" xfId="820"/>
    <cellStyle name="Comma0 4 4" xfId="821"/>
    <cellStyle name="Comma0 4 5" xfId="822"/>
    <cellStyle name="Comma0 4 6" xfId="823"/>
    <cellStyle name="Comma0 4 7" xfId="824"/>
    <cellStyle name="Comma0 4 8" xfId="825"/>
    <cellStyle name="Comma0 4 9" xfId="826"/>
    <cellStyle name="Comma0 40" xfId="827"/>
    <cellStyle name="Comma0 41" xfId="828"/>
    <cellStyle name="Comma0 42" xfId="829"/>
    <cellStyle name="Comma0 43" xfId="830"/>
    <cellStyle name="Comma0 44" xfId="831"/>
    <cellStyle name="Comma0 45" xfId="832"/>
    <cellStyle name="Comma0 46" xfId="833"/>
    <cellStyle name="Comma0 46 2" xfId="834"/>
    <cellStyle name="Comma0 46 3" xfId="835"/>
    <cellStyle name="Comma0 46 4" xfId="836"/>
    <cellStyle name="Comma0 46 5" xfId="837"/>
    <cellStyle name="Comma0 47" xfId="838"/>
    <cellStyle name="Comma0 48" xfId="839"/>
    <cellStyle name="Comma0 49" xfId="840"/>
    <cellStyle name="Comma0 5" xfId="841"/>
    <cellStyle name="Comma0 5 10" xfId="842"/>
    <cellStyle name="Comma0 5 11" xfId="843"/>
    <cellStyle name="Comma0 5 12" xfId="844"/>
    <cellStyle name="Comma0 5 13" xfId="845"/>
    <cellStyle name="Comma0 5 2" xfId="846"/>
    <cellStyle name="Comma0 5 3" xfId="847"/>
    <cellStyle name="Comma0 5 4" xfId="848"/>
    <cellStyle name="Comma0 5 5" xfId="849"/>
    <cellStyle name="Comma0 5 6" xfId="850"/>
    <cellStyle name="Comma0 5 7" xfId="851"/>
    <cellStyle name="Comma0 5 8" xfId="852"/>
    <cellStyle name="Comma0 5 9" xfId="853"/>
    <cellStyle name="Comma0 50" xfId="854"/>
    <cellStyle name="Comma0 51" xfId="855"/>
    <cellStyle name="Comma0 52" xfId="856"/>
    <cellStyle name="Comma0 53" xfId="857"/>
    <cellStyle name="Comma0 54" xfId="858"/>
    <cellStyle name="Comma0 55" xfId="859"/>
    <cellStyle name="Comma0 56" xfId="860"/>
    <cellStyle name="Comma0 57" xfId="861"/>
    <cellStyle name="Comma0 58" xfId="862"/>
    <cellStyle name="Comma0 59" xfId="863"/>
    <cellStyle name="Comma0 6" xfId="864"/>
    <cellStyle name="Comma0 6 10" xfId="865"/>
    <cellStyle name="Comma0 6 11" xfId="866"/>
    <cellStyle name="Comma0 6 12" xfId="867"/>
    <cellStyle name="Comma0 6 13" xfId="868"/>
    <cellStyle name="Comma0 6 2" xfId="869"/>
    <cellStyle name="Comma0 6 3" xfId="870"/>
    <cellStyle name="Comma0 6 4" xfId="871"/>
    <cellStyle name="Comma0 6 5" xfId="872"/>
    <cellStyle name="Comma0 6 6" xfId="873"/>
    <cellStyle name="Comma0 6 7" xfId="874"/>
    <cellStyle name="Comma0 6 8" xfId="875"/>
    <cellStyle name="Comma0 6 9" xfId="876"/>
    <cellStyle name="Comma0 7" xfId="877"/>
    <cellStyle name="Comma0 7 10" xfId="878"/>
    <cellStyle name="Comma0 7 11" xfId="879"/>
    <cellStyle name="Comma0 7 12" xfId="880"/>
    <cellStyle name="Comma0 7 13" xfId="881"/>
    <cellStyle name="Comma0 7 2" xfId="882"/>
    <cellStyle name="Comma0 7 3" xfId="883"/>
    <cellStyle name="Comma0 7 4" xfId="884"/>
    <cellStyle name="Comma0 7 5" xfId="885"/>
    <cellStyle name="Comma0 7 6" xfId="886"/>
    <cellStyle name="Comma0 7 7" xfId="887"/>
    <cellStyle name="Comma0 7 8" xfId="888"/>
    <cellStyle name="Comma0 7 9" xfId="889"/>
    <cellStyle name="Comma0 8" xfId="890"/>
    <cellStyle name="Comma0 8 10" xfId="891"/>
    <cellStyle name="Comma0 8 11" xfId="892"/>
    <cellStyle name="Comma0 8 12" xfId="893"/>
    <cellStyle name="Comma0 8 13" xfId="894"/>
    <cellStyle name="Comma0 8 2" xfId="895"/>
    <cellStyle name="Comma0 8 3" xfId="896"/>
    <cellStyle name="Comma0 8 4" xfId="897"/>
    <cellStyle name="Comma0 8 5" xfId="898"/>
    <cellStyle name="Comma0 8 6" xfId="899"/>
    <cellStyle name="Comma0 8 7" xfId="900"/>
    <cellStyle name="Comma0 8 8" xfId="901"/>
    <cellStyle name="Comma0 8 9" xfId="902"/>
    <cellStyle name="Comma0 9" xfId="903"/>
    <cellStyle name="Comma0 9 10" xfId="904"/>
    <cellStyle name="Comma0 9 11" xfId="905"/>
    <cellStyle name="Comma0 9 12" xfId="906"/>
    <cellStyle name="Comma0 9 13" xfId="907"/>
    <cellStyle name="Comma0 9 2" xfId="908"/>
    <cellStyle name="Comma0 9 3" xfId="909"/>
    <cellStyle name="Comma0 9 4" xfId="910"/>
    <cellStyle name="Comma0 9 5" xfId="911"/>
    <cellStyle name="Comma0 9 6" xfId="912"/>
    <cellStyle name="Comma0 9 7" xfId="913"/>
    <cellStyle name="Comma0 9 8" xfId="914"/>
    <cellStyle name="Comma0 9 9" xfId="915"/>
    <cellStyle name="Currency0" xfId="916"/>
    <cellStyle name="Currency0 10" xfId="917"/>
    <cellStyle name="Currency0 10 10" xfId="918"/>
    <cellStyle name="Currency0 10 11" xfId="919"/>
    <cellStyle name="Currency0 10 12" xfId="920"/>
    <cellStyle name="Currency0 10 13" xfId="921"/>
    <cellStyle name="Currency0 10 2" xfId="922"/>
    <cellStyle name="Currency0 10 3" xfId="923"/>
    <cellStyle name="Currency0 10 4" xfId="924"/>
    <cellStyle name="Currency0 10 5" xfId="925"/>
    <cellStyle name="Currency0 10 6" xfId="926"/>
    <cellStyle name="Currency0 10 7" xfId="927"/>
    <cellStyle name="Currency0 10 8" xfId="928"/>
    <cellStyle name="Currency0 10 9" xfId="929"/>
    <cellStyle name="Currency0 11" xfId="930"/>
    <cellStyle name="Currency0 11 10" xfId="931"/>
    <cellStyle name="Currency0 11 11" xfId="932"/>
    <cellStyle name="Currency0 11 12" xfId="933"/>
    <cellStyle name="Currency0 11 13" xfId="934"/>
    <cellStyle name="Currency0 11 2" xfId="935"/>
    <cellStyle name="Currency0 11 3" xfId="936"/>
    <cellStyle name="Currency0 11 4" xfId="937"/>
    <cellStyle name="Currency0 11 5" xfId="938"/>
    <cellStyle name="Currency0 11 6" xfId="939"/>
    <cellStyle name="Currency0 11 7" xfId="940"/>
    <cellStyle name="Currency0 11 8" xfId="941"/>
    <cellStyle name="Currency0 11 9" xfId="942"/>
    <cellStyle name="Currency0 12" xfId="943"/>
    <cellStyle name="Currency0 12 10" xfId="944"/>
    <cellStyle name="Currency0 12 11" xfId="945"/>
    <cellStyle name="Currency0 12 12" xfId="946"/>
    <cellStyle name="Currency0 12 13" xfId="947"/>
    <cellStyle name="Currency0 12 2" xfId="948"/>
    <cellStyle name="Currency0 12 3" xfId="949"/>
    <cellStyle name="Currency0 12 4" xfId="950"/>
    <cellStyle name="Currency0 12 5" xfId="951"/>
    <cellStyle name="Currency0 12 6" xfId="952"/>
    <cellStyle name="Currency0 12 7" xfId="953"/>
    <cellStyle name="Currency0 12 8" xfId="954"/>
    <cellStyle name="Currency0 12 9" xfId="955"/>
    <cellStyle name="Currency0 13" xfId="956"/>
    <cellStyle name="Currency0 13 10" xfId="957"/>
    <cellStyle name="Currency0 13 11" xfId="958"/>
    <cellStyle name="Currency0 13 12" xfId="959"/>
    <cellStyle name="Currency0 13 13" xfId="960"/>
    <cellStyle name="Currency0 13 2" xfId="961"/>
    <cellStyle name="Currency0 13 3" xfId="962"/>
    <cellStyle name="Currency0 13 4" xfId="963"/>
    <cellStyle name="Currency0 13 5" xfId="964"/>
    <cellStyle name="Currency0 13 6" xfId="965"/>
    <cellStyle name="Currency0 13 7" xfId="966"/>
    <cellStyle name="Currency0 13 8" xfId="967"/>
    <cellStyle name="Currency0 13 9" xfId="968"/>
    <cellStyle name="Currency0 14" xfId="969"/>
    <cellStyle name="Currency0 14 10" xfId="970"/>
    <cellStyle name="Currency0 14 11" xfId="971"/>
    <cellStyle name="Currency0 14 12" xfId="972"/>
    <cellStyle name="Currency0 14 13" xfId="973"/>
    <cellStyle name="Currency0 14 2" xfId="974"/>
    <cellStyle name="Currency0 14 3" xfId="975"/>
    <cellStyle name="Currency0 14 4" xfId="976"/>
    <cellStyle name="Currency0 14 5" xfId="977"/>
    <cellStyle name="Currency0 14 6" xfId="978"/>
    <cellStyle name="Currency0 14 7" xfId="979"/>
    <cellStyle name="Currency0 14 8" xfId="980"/>
    <cellStyle name="Currency0 14 9" xfId="981"/>
    <cellStyle name="Currency0 15" xfId="982"/>
    <cellStyle name="Currency0 15 10" xfId="983"/>
    <cellStyle name="Currency0 15 11" xfId="984"/>
    <cellStyle name="Currency0 15 12" xfId="985"/>
    <cellStyle name="Currency0 15 13" xfId="986"/>
    <cellStyle name="Currency0 15 2" xfId="987"/>
    <cellStyle name="Currency0 15 3" xfId="988"/>
    <cellStyle name="Currency0 15 4" xfId="989"/>
    <cellStyle name="Currency0 15 5" xfId="990"/>
    <cellStyle name="Currency0 15 6" xfId="991"/>
    <cellStyle name="Currency0 15 7" xfId="992"/>
    <cellStyle name="Currency0 15 8" xfId="993"/>
    <cellStyle name="Currency0 15 9" xfId="994"/>
    <cellStyle name="Currency0 16" xfId="995"/>
    <cellStyle name="Currency0 16 10" xfId="996"/>
    <cellStyle name="Currency0 16 11" xfId="997"/>
    <cellStyle name="Currency0 16 12" xfId="998"/>
    <cellStyle name="Currency0 16 13" xfId="999"/>
    <cellStyle name="Currency0 16 2" xfId="1000"/>
    <cellStyle name="Currency0 16 3" xfId="1001"/>
    <cellStyle name="Currency0 16 4" xfId="1002"/>
    <cellStyle name="Currency0 16 5" xfId="1003"/>
    <cellStyle name="Currency0 16 6" xfId="1004"/>
    <cellStyle name="Currency0 16 7" xfId="1005"/>
    <cellStyle name="Currency0 16 8" xfId="1006"/>
    <cellStyle name="Currency0 16 9" xfId="1007"/>
    <cellStyle name="Currency0 17" xfId="1008"/>
    <cellStyle name="Currency0 17 10" xfId="1009"/>
    <cellStyle name="Currency0 17 11" xfId="1010"/>
    <cellStyle name="Currency0 17 12" xfId="1011"/>
    <cellStyle name="Currency0 17 13" xfId="1012"/>
    <cellStyle name="Currency0 17 2" xfId="1013"/>
    <cellStyle name="Currency0 17 3" xfId="1014"/>
    <cellStyle name="Currency0 17 4" xfId="1015"/>
    <cellStyle name="Currency0 17 5" xfId="1016"/>
    <cellStyle name="Currency0 17 6" xfId="1017"/>
    <cellStyle name="Currency0 17 7" xfId="1018"/>
    <cellStyle name="Currency0 17 8" xfId="1019"/>
    <cellStyle name="Currency0 17 9" xfId="1020"/>
    <cellStyle name="Currency0 18" xfId="1021"/>
    <cellStyle name="Currency0 18 10" xfId="1022"/>
    <cellStyle name="Currency0 18 11" xfId="1023"/>
    <cellStyle name="Currency0 18 12" xfId="1024"/>
    <cellStyle name="Currency0 18 13" xfId="1025"/>
    <cellStyle name="Currency0 18 2" xfId="1026"/>
    <cellStyle name="Currency0 18 3" xfId="1027"/>
    <cellStyle name="Currency0 18 4" xfId="1028"/>
    <cellStyle name="Currency0 18 5" xfId="1029"/>
    <cellStyle name="Currency0 18 6" xfId="1030"/>
    <cellStyle name="Currency0 18 7" xfId="1031"/>
    <cellStyle name="Currency0 18 8" xfId="1032"/>
    <cellStyle name="Currency0 18 9" xfId="1033"/>
    <cellStyle name="Currency0 19" xfId="1034"/>
    <cellStyle name="Currency0 19 10" xfId="1035"/>
    <cellStyle name="Currency0 19 11" xfId="1036"/>
    <cellStyle name="Currency0 19 12" xfId="1037"/>
    <cellStyle name="Currency0 19 13" xfId="1038"/>
    <cellStyle name="Currency0 19 2" xfId="1039"/>
    <cellStyle name="Currency0 19 3" xfId="1040"/>
    <cellStyle name="Currency0 19 4" xfId="1041"/>
    <cellStyle name="Currency0 19 5" xfId="1042"/>
    <cellStyle name="Currency0 19 6" xfId="1043"/>
    <cellStyle name="Currency0 19 7" xfId="1044"/>
    <cellStyle name="Currency0 19 8" xfId="1045"/>
    <cellStyle name="Currency0 19 9" xfId="1046"/>
    <cellStyle name="Currency0 2" xfId="1047"/>
    <cellStyle name="Currency0 2 10" xfId="1048"/>
    <cellStyle name="Currency0 2 11" xfId="1049"/>
    <cellStyle name="Currency0 2 12" xfId="1050"/>
    <cellStyle name="Currency0 2 13" xfId="1051"/>
    <cellStyle name="Currency0 2 2" xfId="1052"/>
    <cellStyle name="Currency0 2 3" xfId="1053"/>
    <cellStyle name="Currency0 2 4" xfId="1054"/>
    <cellStyle name="Currency0 2 5" xfId="1055"/>
    <cellStyle name="Currency0 2 6" xfId="1056"/>
    <cellStyle name="Currency0 2 7" xfId="1057"/>
    <cellStyle name="Currency0 2 8" xfId="1058"/>
    <cellStyle name="Currency0 2 9" xfId="1059"/>
    <cellStyle name="Currency0 20" xfId="1060"/>
    <cellStyle name="Currency0 20 10" xfId="1061"/>
    <cellStyle name="Currency0 20 11" xfId="1062"/>
    <cellStyle name="Currency0 20 12" xfId="1063"/>
    <cellStyle name="Currency0 20 13" xfId="1064"/>
    <cellStyle name="Currency0 20 2" xfId="1065"/>
    <cellStyle name="Currency0 20 3" xfId="1066"/>
    <cellStyle name="Currency0 20 4" xfId="1067"/>
    <cellStyle name="Currency0 20 5" xfId="1068"/>
    <cellStyle name="Currency0 20 6" xfId="1069"/>
    <cellStyle name="Currency0 20 7" xfId="1070"/>
    <cellStyle name="Currency0 20 8" xfId="1071"/>
    <cellStyle name="Currency0 20 9" xfId="1072"/>
    <cellStyle name="Currency0 21" xfId="1073"/>
    <cellStyle name="Currency0 21 10" xfId="1074"/>
    <cellStyle name="Currency0 21 11" xfId="1075"/>
    <cellStyle name="Currency0 21 12" xfId="1076"/>
    <cellStyle name="Currency0 21 13" xfId="1077"/>
    <cellStyle name="Currency0 21 14" xfId="1078"/>
    <cellStyle name="Currency0 21 2" xfId="1079"/>
    <cellStyle name="Currency0 21 2 10" xfId="1080"/>
    <cellStyle name="Currency0 21 2 11" xfId="1081"/>
    <cellStyle name="Currency0 21 2 12" xfId="1082"/>
    <cellStyle name="Currency0 21 2 13" xfId="1083"/>
    <cellStyle name="Currency0 21 2 14" xfId="1084"/>
    <cellStyle name="Currency0 21 2 2" xfId="1085"/>
    <cellStyle name="Currency0 21 2 2 2" xfId="1086"/>
    <cellStyle name="Currency0 21 2 2 3" xfId="1087"/>
    <cellStyle name="Currency0 21 2 2 4" xfId="1088"/>
    <cellStyle name="Currency0 21 2 2 5" xfId="1089"/>
    <cellStyle name="Currency0 21 2 2 6" xfId="1090"/>
    <cellStyle name="Currency0 21 2 2 7" xfId="1091"/>
    <cellStyle name="Currency0 21 2 3" xfId="1092"/>
    <cellStyle name="Currency0 21 2 3 2" xfId="1093"/>
    <cellStyle name="Currency0 21 2 3 3" xfId="1094"/>
    <cellStyle name="Currency0 21 2 3 4" xfId="1095"/>
    <cellStyle name="Currency0 21 2 3 5" xfId="1096"/>
    <cellStyle name="Currency0 21 2 4" xfId="1097"/>
    <cellStyle name="Currency0 21 2 5" xfId="1098"/>
    <cellStyle name="Currency0 21 2 6" xfId="1099"/>
    <cellStyle name="Currency0 21 2 7" xfId="1100"/>
    <cellStyle name="Currency0 21 2 8" xfId="1101"/>
    <cellStyle name="Currency0 21 2 9" xfId="1102"/>
    <cellStyle name="Currency0 21 3" xfId="1103"/>
    <cellStyle name="Currency0 21 3 2" xfId="1104"/>
    <cellStyle name="Currency0 21 3 3" xfId="1105"/>
    <cellStyle name="Currency0 21 3 4" xfId="1106"/>
    <cellStyle name="Currency0 21 3 5" xfId="1107"/>
    <cellStyle name="Currency0 21 3 6" xfId="1108"/>
    <cellStyle name="Currency0 21 3 7" xfId="1109"/>
    <cellStyle name="Currency0 21 4" xfId="1110"/>
    <cellStyle name="Currency0 21 4 2" xfId="1111"/>
    <cellStyle name="Currency0 21 4 3" xfId="1112"/>
    <cellStyle name="Currency0 21 4 4" xfId="1113"/>
    <cellStyle name="Currency0 21 4 5" xfId="1114"/>
    <cellStyle name="Currency0 21 4 6" xfId="1115"/>
    <cellStyle name="Currency0 21 4 7" xfId="1116"/>
    <cellStyle name="Currency0 21 5" xfId="1117"/>
    <cellStyle name="Currency0 21 5 2" xfId="1118"/>
    <cellStyle name="Currency0 21 5 3" xfId="1119"/>
    <cellStyle name="Currency0 21 5 4" xfId="1120"/>
    <cellStyle name="Currency0 21 5 5" xfId="1121"/>
    <cellStyle name="Currency0 21 5 6" xfId="1122"/>
    <cellStyle name="Currency0 21 5 7" xfId="1123"/>
    <cellStyle name="Currency0 21 6" xfId="1124"/>
    <cellStyle name="Currency0 21 6 2" xfId="1125"/>
    <cellStyle name="Currency0 21 6 3" xfId="1126"/>
    <cellStyle name="Currency0 21 6 4" xfId="1127"/>
    <cellStyle name="Currency0 21 6 5" xfId="1128"/>
    <cellStyle name="Currency0 21 6 6" xfId="1129"/>
    <cellStyle name="Currency0 21 6 7" xfId="1130"/>
    <cellStyle name="Currency0 21 7" xfId="1131"/>
    <cellStyle name="Currency0 21 8" xfId="1132"/>
    <cellStyle name="Currency0 21 9" xfId="1133"/>
    <cellStyle name="Currency0 22" xfId="1134"/>
    <cellStyle name="Currency0 22 10" xfId="1135"/>
    <cellStyle name="Currency0 22 11" xfId="1136"/>
    <cellStyle name="Currency0 22 12" xfId="1137"/>
    <cellStyle name="Currency0 22 13" xfId="1138"/>
    <cellStyle name="Currency0 22 14" xfId="1139"/>
    <cellStyle name="Currency0 22 2" xfId="1140"/>
    <cellStyle name="Currency0 22 2 10" xfId="1141"/>
    <cellStyle name="Currency0 22 2 11" xfId="1142"/>
    <cellStyle name="Currency0 22 2 12" xfId="1143"/>
    <cellStyle name="Currency0 22 2 13" xfId="1144"/>
    <cellStyle name="Currency0 22 2 14" xfId="1145"/>
    <cellStyle name="Currency0 22 2 2" xfId="1146"/>
    <cellStyle name="Currency0 22 2 2 2" xfId="1147"/>
    <cellStyle name="Currency0 22 2 2 3" xfId="1148"/>
    <cellStyle name="Currency0 22 2 2 4" xfId="1149"/>
    <cellStyle name="Currency0 22 2 2 5" xfId="1150"/>
    <cellStyle name="Currency0 22 2 2 6" xfId="1151"/>
    <cellStyle name="Currency0 22 2 2 7" xfId="1152"/>
    <cellStyle name="Currency0 22 2 3" xfId="1153"/>
    <cellStyle name="Currency0 22 2 3 2" xfId="1154"/>
    <cellStyle name="Currency0 22 2 3 3" xfId="1155"/>
    <cellStyle name="Currency0 22 2 3 4" xfId="1156"/>
    <cellStyle name="Currency0 22 2 3 5" xfId="1157"/>
    <cellStyle name="Currency0 22 2 4" xfId="1158"/>
    <cellStyle name="Currency0 22 2 5" xfId="1159"/>
    <cellStyle name="Currency0 22 2 6" xfId="1160"/>
    <cellStyle name="Currency0 22 2 7" xfId="1161"/>
    <cellStyle name="Currency0 22 2 8" xfId="1162"/>
    <cellStyle name="Currency0 22 2 9" xfId="1163"/>
    <cellStyle name="Currency0 22 3" xfId="1164"/>
    <cellStyle name="Currency0 22 3 2" xfId="1165"/>
    <cellStyle name="Currency0 22 3 3" xfId="1166"/>
    <cellStyle name="Currency0 22 3 4" xfId="1167"/>
    <cellStyle name="Currency0 22 3 5" xfId="1168"/>
    <cellStyle name="Currency0 22 3 6" xfId="1169"/>
    <cellStyle name="Currency0 22 3 7" xfId="1170"/>
    <cellStyle name="Currency0 22 4" xfId="1171"/>
    <cellStyle name="Currency0 22 4 2" xfId="1172"/>
    <cellStyle name="Currency0 22 4 3" xfId="1173"/>
    <cellStyle name="Currency0 22 4 4" xfId="1174"/>
    <cellStyle name="Currency0 22 4 5" xfId="1175"/>
    <cellStyle name="Currency0 22 4 6" xfId="1176"/>
    <cellStyle name="Currency0 22 4 7" xfId="1177"/>
    <cellStyle name="Currency0 22 5" xfId="1178"/>
    <cellStyle name="Currency0 22 5 2" xfId="1179"/>
    <cellStyle name="Currency0 22 5 3" xfId="1180"/>
    <cellStyle name="Currency0 22 5 4" xfId="1181"/>
    <cellStyle name="Currency0 22 5 5" xfId="1182"/>
    <cellStyle name="Currency0 22 5 6" xfId="1183"/>
    <cellStyle name="Currency0 22 5 7" xfId="1184"/>
    <cellStyle name="Currency0 22 6" xfId="1185"/>
    <cellStyle name="Currency0 22 6 2" xfId="1186"/>
    <cellStyle name="Currency0 22 6 3" xfId="1187"/>
    <cellStyle name="Currency0 22 6 4" xfId="1188"/>
    <cellStyle name="Currency0 22 6 5" xfId="1189"/>
    <cellStyle name="Currency0 22 6 6" xfId="1190"/>
    <cellStyle name="Currency0 22 6 7" xfId="1191"/>
    <cellStyle name="Currency0 22 7" xfId="1192"/>
    <cellStyle name="Currency0 22 8" xfId="1193"/>
    <cellStyle name="Currency0 22 9" xfId="1194"/>
    <cellStyle name="Currency0 23" xfId="1195"/>
    <cellStyle name="Currency0 23 10" xfId="1196"/>
    <cellStyle name="Currency0 23 11" xfId="1197"/>
    <cellStyle name="Currency0 23 12" xfId="1198"/>
    <cellStyle name="Currency0 23 13" xfId="1199"/>
    <cellStyle name="Currency0 23 14" xfId="1200"/>
    <cellStyle name="Currency0 23 2" xfId="1201"/>
    <cellStyle name="Currency0 23 2 10" xfId="1202"/>
    <cellStyle name="Currency0 23 2 11" xfId="1203"/>
    <cellStyle name="Currency0 23 2 12" xfId="1204"/>
    <cellStyle name="Currency0 23 2 13" xfId="1205"/>
    <cellStyle name="Currency0 23 2 14" xfId="1206"/>
    <cellStyle name="Currency0 23 2 2" xfId="1207"/>
    <cellStyle name="Currency0 23 2 2 2" xfId="1208"/>
    <cellStyle name="Currency0 23 2 2 3" xfId="1209"/>
    <cellStyle name="Currency0 23 2 2 4" xfId="1210"/>
    <cellStyle name="Currency0 23 2 2 5" xfId="1211"/>
    <cellStyle name="Currency0 23 2 2 6" xfId="1212"/>
    <cellStyle name="Currency0 23 2 2 7" xfId="1213"/>
    <cellStyle name="Currency0 23 2 3" xfId="1214"/>
    <cellStyle name="Currency0 23 2 3 2" xfId="1215"/>
    <cellStyle name="Currency0 23 2 3 3" xfId="1216"/>
    <cellStyle name="Currency0 23 2 3 4" xfId="1217"/>
    <cellStyle name="Currency0 23 2 3 5" xfId="1218"/>
    <cellStyle name="Currency0 23 2 4" xfId="1219"/>
    <cellStyle name="Currency0 23 2 5" xfId="1220"/>
    <cellStyle name="Currency0 23 2 6" xfId="1221"/>
    <cellStyle name="Currency0 23 2 7" xfId="1222"/>
    <cellStyle name="Currency0 23 2 8" xfId="1223"/>
    <cellStyle name="Currency0 23 2 9" xfId="1224"/>
    <cellStyle name="Currency0 23 3" xfId="1225"/>
    <cellStyle name="Currency0 23 3 2" xfId="1226"/>
    <cellStyle name="Currency0 23 3 3" xfId="1227"/>
    <cellStyle name="Currency0 23 3 4" xfId="1228"/>
    <cellStyle name="Currency0 23 3 5" xfId="1229"/>
    <cellStyle name="Currency0 23 3 6" xfId="1230"/>
    <cellStyle name="Currency0 23 3 7" xfId="1231"/>
    <cellStyle name="Currency0 23 4" xfId="1232"/>
    <cellStyle name="Currency0 23 4 2" xfId="1233"/>
    <cellStyle name="Currency0 23 4 3" xfId="1234"/>
    <cellStyle name="Currency0 23 4 4" xfId="1235"/>
    <cellStyle name="Currency0 23 4 5" xfId="1236"/>
    <cellStyle name="Currency0 23 4 6" xfId="1237"/>
    <cellStyle name="Currency0 23 4 7" xfId="1238"/>
    <cellStyle name="Currency0 23 5" xfId="1239"/>
    <cellStyle name="Currency0 23 5 2" xfId="1240"/>
    <cellStyle name="Currency0 23 5 3" xfId="1241"/>
    <cellStyle name="Currency0 23 5 4" xfId="1242"/>
    <cellStyle name="Currency0 23 5 5" xfId="1243"/>
    <cellStyle name="Currency0 23 5 6" xfId="1244"/>
    <cellStyle name="Currency0 23 5 7" xfId="1245"/>
    <cellStyle name="Currency0 23 6" xfId="1246"/>
    <cellStyle name="Currency0 23 6 2" xfId="1247"/>
    <cellStyle name="Currency0 23 6 3" xfId="1248"/>
    <cellStyle name="Currency0 23 6 4" xfId="1249"/>
    <cellStyle name="Currency0 23 6 5" xfId="1250"/>
    <cellStyle name="Currency0 23 6 6" xfId="1251"/>
    <cellStyle name="Currency0 23 6 7" xfId="1252"/>
    <cellStyle name="Currency0 23 7" xfId="1253"/>
    <cellStyle name="Currency0 23 8" xfId="1254"/>
    <cellStyle name="Currency0 23 9" xfId="1255"/>
    <cellStyle name="Currency0 24" xfId="1256"/>
    <cellStyle name="Currency0 24 10" xfId="1257"/>
    <cellStyle name="Currency0 24 11" xfId="1258"/>
    <cellStyle name="Currency0 24 12" xfId="1259"/>
    <cellStyle name="Currency0 24 13" xfId="1260"/>
    <cellStyle name="Currency0 24 14" xfId="1261"/>
    <cellStyle name="Currency0 24 2" xfId="1262"/>
    <cellStyle name="Currency0 24 2 10" xfId="1263"/>
    <cellStyle name="Currency0 24 2 11" xfId="1264"/>
    <cellStyle name="Currency0 24 2 12" xfId="1265"/>
    <cellStyle name="Currency0 24 2 13" xfId="1266"/>
    <cellStyle name="Currency0 24 2 14" xfId="1267"/>
    <cellStyle name="Currency0 24 2 2" xfId="1268"/>
    <cellStyle name="Currency0 24 2 2 2" xfId="1269"/>
    <cellStyle name="Currency0 24 2 2 3" xfId="1270"/>
    <cellStyle name="Currency0 24 2 2 4" xfId="1271"/>
    <cellStyle name="Currency0 24 2 2 5" xfId="1272"/>
    <cellStyle name="Currency0 24 2 2 6" xfId="1273"/>
    <cellStyle name="Currency0 24 2 2 7" xfId="1274"/>
    <cellStyle name="Currency0 24 2 3" xfId="1275"/>
    <cellStyle name="Currency0 24 2 3 2" xfId="1276"/>
    <cellStyle name="Currency0 24 2 3 3" xfId="1277"/>
    <cellStyle name="Currency0 24 2 3 4" xfId="1278"/>
    <cellStyle name="Currency0 24 2 3 5" xfId="1279"/>
    <cellStyle name="Currency0 24 2 4" xfId="1280"/>
    <cellStyle name="Currency0 24 2 5" xfId="1281"/>
    <cellStyle name="Currency0 24 2 6" xfId="1282"/>
    <cellStyle name="Currency0 24 2 7" xfId="1283"/>
    <cellStyle name="Currency0 24 2 8" xfId="1284"/>
    <cellStyle name="Currency0 24 2 9" xfId="1285"/>
    <cellStyle name="Currency0 24 3" xfId="1286"/>
    <cellStyle name="Currency0 24 3 2" xfId="1287"/>
    <cellStyle name="Currency0 24 3 3" xfId="1288"/>
    <cellStyle name="Currency0 24 3 4" xfId="1289"/>
    <cellStyle name="Currency0 24 3 5" xfId="1290"/>
    <cellStyle name="Currency0 24 3 6" xfId="1291"/>
    <cellStyle name="Currency0 24 3 7" xfId="1292"/>
    <cellStyle name="Currency0 24 4" xfId="1293"/>
    <cellStyle name="Currency0 24 4 2" xfId="1294"/>
    <cellStyle name="Currency0 24 4 3" xfId="1295"/>
    <cellStyle name="Currency0 24 4 4" xfId="1296"/>
    <cellStyle name="Currency0 24 4 5" xfId="1297"/>
    <cellStyle name="Currency0 24 4 6" xfId="1298"/>
    <cellStyle name="Currency0 24 4 7" xfId="1299"/>
    <cellStyle name="Currency0 24 5" xfId="1300"/>
    <cellStyle name="Currency0 24 5 2" xfId="1301"/>
    <cellStyle name="Currency0 24 5 3" xfId="1302"/>
    <cellStyle name="Currency0 24 5 4" xfId="1303"/>
    <cellStyle name="Currency0 24 5 5" xfId="1304"/>
    <cellStyle name="Currency0 24 5 6" xfId="1305"/>
    <cellStyle name="Currency0 24 5 7" xfId="1306"/>
    <cellStyle name="Currency0 24 6" xfId="1307"/>
    <cellStyle name="Currency0 24 6 2" xfId="1308"/>
    <cellStyle name="Currency0 24 6 3" xfId="1309"/>
    <cellStyle name="Currency0 24 6 4" xfId="1310"/>
    <cellStyle name="Currency0 24 6 5" xfId="1311"/>
    <cellStyle name="Currency0 24 6 6" xfId="1312"/>
    <cellStyle name="Currency0 24 6 7" xfId="1313"/>
    <cellStyle name="Currency0 24 7" xfId="1314"/>
    <cellStyle name="Currency0 24 8" xfId="1315"/>
    <cellStyle name="Currency0 24 9" xfId="1316"/>
    <cellStyle name="Currency0 25" xfId="1317"/>
    <cellStyle name="Currency0 25 10" xfId="1318"/>
    <cellStyle name="Currency0 25 11" xfId="1319"/>
    <cellStyle name="Currency0 25 12" xfId="1320"/>
    <cellStyle name="Currency0 25 13" xfId="1321"/>
    <cellStyle name="Currency0 25 14" xfId="1322"/>
    <cellStyle name="Currency0 25 2" xfId="1323"/>
    <cellStyle name="Currency0 25 2 10" xfId="1324"/>
    <cellStyle name="Currency0 25 2 11" xfId="1325"/>
    <cellStyle name="Currency0 25 2 12" xfId="1326"/>
    <cellStyle name="Currency0 25 2 13" xfId="1327"/>
    <cellStyle name="Currency0 25 2 14" xfId="1328"/>
    <cellStyle name="Currency0 25 2 2" xfId="1329"/>
    <cellStyle name="Currency0 25 2 2 2" xfId="1330"/>
    <cellStyle name="Currency0 25 2 2 3" xfId="1331"/>
    <cellStyle name="Currency0 25 2 2 4" xfId="1332"/>
    <cellStyle name="Currency0 25 2 2 5" xfId="1333"/>
    <cellStyle name="Currency0 25 2 2 6" xfId="1334"/>
    <cellStyle name="Currency0 25 2 2 7" xfId="1335"/>
    <cellStyle name="Currency0 25 2 3" xfId="1336"/>
    <cellStyle name="Currency0 25 2 3 2" xfId="1337"/>
    <cellStyle name="Currency0 25 2 3 3" xfId="1338"/>
    <cellStyle name="Currency0 25 2 3 4" xfId="1339"/>
    <cellStyle name="Currency0 25 2 3 5" xfId="1340"/>
    <cellStyle name="Currency0 25 2 4" xfId="1341"/>
    <cellStyle name="Currency0 25 2 5" xfId="1342"/>
    <cellStyle name="Currency0 25 2 6" xfId="1343"/>
    <cellStyle name="Currency0 25 2 7" xfId="1344"/>
    <cellStyle name="Currency0 25 2 8" xfId="1345"/>
    <cellStyle name="Currency0 25 2 9" xfId="1346"/>
    <cellStyle name="Currency0 25 3" xfId="1347"/>
    <cellStyle name="Currency0 25 3 2" xfId="1348"/>
    <cellStyle name="Currency0 25 3 3" xfId="1349"/>
    <cellStyle name="Currency0 25 3 4" xfId="1350"/>
    <cellStyle name="Currency0 25 3 5" xfId="1351"/>
    <cellStyle name="Currency0 25 3 6" xfId="1352"/>
    <cellStyle name="Currency0 25 3 7" xfId="1353"/>
    <cellStyle name="Currency0 25 4" xfId="1354"/>
    <cellStyle name="Currency0 25 4 2" xfId="1355"/>
    <cellStyle name="Currency0 25 4 3" xfId="1356"/>
    <cellStyle name="Currency0 25 4 4" xfId="1357"/>
    <cellStyle name="Currency0 25 4 5" xfId="1358"/>
    <cellStyle name="Currency0 25 4 6" xfId="1359"/>
    <cellStyle name="Currency0 25 4 7" xfId="1360"/>
    <cellStyle name="Currency0 25 5" xfId="1361"/>
    <cellStyle name="Currency0 25 5 2" xfId="1362"/>
    <cellStyle name="Currency0 25 5 3" xfId="1363"/>
    <cellStyle name="Currency0 25 5 4" xfId="1364"/>
    <cellStyle name="Currency0 25 5 5" xfId="1365"/>
    <cellStyle name="Currency0 25 5 6" xfId="1366"/>
    <cellStyle name="Currency0 25 5 7" xfId="1367"/>
    <cellStyle name="Currency0 25 6" xfId="1368"/>
    <cellStyle name="Currency0 25 6 2" xfId="1369"/>
    <cellStyle name="Currency0 25 6 3" xfId="1370"/>
    <cellStyle name="Currency0 25 6 4" xfId="1371"/>
    <cellStyle name="Currency0 25 6 5" xfId="1372"/>
    <cellStyle name="Currency0 25 6 6" xfId="1373"/>
    <cellStyle name="Currency0 25 6 7" xfId="1374"/>
    <cellStyle name="Currency0 25 7" xfId="1375"/>
    <cellStyle name="Currency0 25 8" xfId="1376"/>
    <cellStyle name="Currency0 25 9" xfId="1377"/>
    <cellStyle name="Currency0 26" xfId="1378"/>
    <cellStyle name="Currency0 26 10" xfId="1379"/>
    <cellStyle name="Currency0 26 11" xfId="1380"/>
    <cellStyle name="Currency0 26 12" xfId="1381"/>
    <cellStyle name="Currency0 26 13" xfId="1382"/>
    <cellStyle name="Currency0 26 14" xfId="1383"/>
    <cellStyle name="Currency0 26 2" xfId="1384"/>
    <cellStyle name="Currency0 26 2 10" xfId="1385"/>
    <cellStyle name="Currency0 26 2 11" xfId="1386"/>
    <cellStyle name="Currency0 26 2 12" xfId="1387"/>
    <cellStyle name="Currency0 26 2 13" xfId="1388"/>
    <cellStyle name="Currency0 26 2 14" xfId="1389"/>
    <cellStyle name="Currency0 26 2 2" xfId="1390"/>
    <cellStyle name="Currency0 26 2 2 2" xfId="1391"/>
    <cellStyle name="Currency0 26 2 2 3" xfId="1392"/>
    <cellStyle name="Currency0 26 2 2 4" xfId="1393"/>
    <cellStyle name="Currency0 26 2 2 5" xfId="1394"/>
    <cellStyle name="Currency0 26 2 2 6" xfId="1395"/>
    <cellStyle name="Currency0 26 2 2 7" xfId="1396"/>
    <cellStyle name="Currency0 26 2 3" xfId="1397"/>
    <cellStyle name="Currency0 26 2 3 2" xfId="1398"/>
    <cellStyle name="Currency0 26 2 3 3" xfId="1399"/>
    <cellStyle name="Currency0 26 2 3 4" xfId="1400"/>
    <cellStyle name="Currency0 26 2 3 5" xfId="1401"/>
    <cellStyle name="Currency0 26 2 4" xfId="1402"/>
    <cellStyle name="Currency0 26 2 5" xfId="1403"/>
    <cellStyle name="Currency0 26 2 6" xfId="1404"/>
    <cellStyle name="Currency0 26 2 7" xfId="1405"/>
    <cellStyle name="Currency0 26 2 8" xfId="1406"/>
    <cellStyle name="Currency0 26 2 9" xfId="1407"/>
    <cellStyle name="Currency0 26 3" xfId="1408"/>
    <cellStyle name="Currency0 26 3 2" xfId="1409"/>
    <cellStyle name="Currency0 26 3 3" xfId="1410"/>
    <cellStyle name="Currency0 26 3 4" xfId="1411"/>
    <cellStyle name="Currency0 26 3 5" xfId="1412"/>
    <cellStyle name="Currency0 26 3 6" xfId="1413"/>
    <cellStyle name="Currency0 26 3 7" xfId="1414"/>
    <cellStyle name="Currency0 26 4" xfId="1415"/>
    <cellStyle name="Currency0 26 4 2" xfId="1416"/>
    <cellStyle name="Currency0 26 4 3" xfId="1417"/>
    <cellStyle name="Currency0 26 4 4" xfId="1418"/>
    <cellStyle name="Currency0 26 4 5" xfId="1419"/>
    <cellStyle name="Currency0 26 4 6" xfId="1420"/>
    <cellStyle name="Currency0 26 4 7" xfId="1421"/>
    <cellStyle name="Currency0 26 5" xfId="1422"/>
    <cellStyle name="Currency0 26 5 2" xfId="1423"/>
    <cellStyle name="Currency0 26 5 3" xfId="1424"/>
    <cellStyle name="Currency0 26 5 4" xfId="1425"/>
    <cellStyle name="Currency0 26 5 5" xfId="1426"/>
    <cellStyle name="Currency0 26 5 6" xfId="1427"/>
    <cellStyle name="Currency0 26 5 7" xfId="1428"/>
    <cellStyle name="Currency0 26 6" xfId="1429"/>
    <cellStyle name="Currency0 26 6 2" xfId="1430"/>
    <cellStyle name="Currency0 26 6 3" xfId="1431"/>
    <cellStyle name="Currency0 26 6 4" xfId="1432"/>
    <cellStyle name="Currency0 26 6 5" xfId="1433"/>
    <cellStyle name="Currency0 26 6 6" xfId="1434"/>
    <cellStyle name="Currency0 26 6 7" xfId="1435"/>
    <cellStyle name="Currency0 26 7" xfId="1436"/>
    <cellStyle name="Currency0 26 8" xfId="1437"/>
    <cellStyle name="Currency0 26 9" xfId="1438"/>
    <cellStyle name="Currency0 27" xfId="1439"/>
    <cellStyle name="Currency0 27 10" xfId="1440"/>
    <cellStyle name="Currency0 27 11" xfId="1441"/>
    <cellStyle name="Currency0 27 12" xfId="1442"/>
    <cellStyle name="Currency0 27 13" xfId="1443"/>
    <cellStyle name="Currency0 27 14" xfId="1444"/>
    <cellStyle name="Currency0 27 2" xfId="1445"/>
    <cellStyle name="Currency0 27 2 10" xfId="1446"/>
    <cellStyle name="Currency0 27 2 11" xfId="1447"/>
    <cellStyle name="Currency0 27 2 12" xfId="1448"/>
    <cellStyle name="Currency0 27 2 13" xfId="1449"/>
    <cellStyle name="Currency0 27 2 14" xfId="1450"/>
    <cellStyle name="Currency0 27 2 2" xfId="1451"/>
    <cellStyle name="Currency0 27 2 2 2" xfId="1452"/>
    <cellStyle name="Currency0 27 2 2 3" xfId="1453"/>
    <cellStyle name="Currency0 27 2 2 4" xfId="1454"/>
    <cellStyle name="Currency0 27 2 2 5" xfId="1455"/>
    <cellStyle name="Currency0 27 2 2 6" xfId="1456"/>
    <cellStyle name="Currency0 27 2 2 7" xfId="1457"/>
    <cellStyle name="Currency0 27 2 3" xfId="1458"/>
    <cellStyle name="Currency0 27 2 3 2" xfId="1459"/>
    <cellStyle name="Currency0 27 2 3 3" xfId="1460"/>
    <cellStyle name="Currency0 27 2 3 4" xfId="1461"/>
    <cellStyle name="Currency0 27 2 3 5" xfId="1462"/>
    <cellStyle name="Currency0 27 2 4" xfId="1463"/>
    <cellStyle name="Currency0 27 2 5" xfId="1464"/>
    <cellStyle name="Currency0 27 2 6" xfId="1465"/>
    <cellStyle name="Currency0 27 2 7" xfId="1466"/>
    <cellStyle name="Currency0 27 2 8" xfId="1467"/>
    <cellStyle name="Currency0 27 2 9" xfId="1468"/>
    <cellStyle name="Currency0 27 3" xfId="1469"/>
    <cellStyle name="Currency0 27 3 2" xfId="1470"/>
    <cellStyle name="Currency0 27 3 3" xfId="1471"/>
    <cellStyle name="Currency0 27 3 4" xfId="1472"/>
    <cellStyle name="Currency0 27 3 5" xfId="1473"/>
    <cellStyle name="Currency0 27 3 6" xfId="1474"/>
    <cellStyle name="Currency0 27 3 7" xfId="1475"/>
    <cellStyle name="Currency0 27 4" xfId="1476"/>
    <cellStyle name="Currency0 27 4 2" xfId="1477"/>
    <cellStyle name="Currency0 27 4 3" xfId="1478"/>
    <cellStyle name="Currency0 27 4 4" xfId="1479"/>
    <cellStyle name="Currency0 27 4 5" xfId="1480"/>
    <cellStyle name="Currency0 27 4 6" xfId="1481"/>
    <cellStyle name="Currency0 27 4 7" xfId="1482"/>
    <cellStyle name="Currency0 27 5" xfId="1483"/>
    <cellStyle name="Currency0 27 5 2" xfId="1484"/>
    <cellStyle name="Currency0 27 5 3" xfId="1485"/>
    <cellStyle name="Currency0 27 5 4" xfId="1486"/>
    <cellStyle name="Currency0 27 5 5" xfId="1487"/>
    <cellStyle name="Currency0 27 5 6" xfId="1488"/>
    <cellStyle name="Currency0 27 5 7" xfId="1489"/>
    <cellStyle name="Currency0 27 6" xfId="1490"/>
    <cellStyle name="Currency0 27 6 2" xfId="1491"/>
    <cellStyle name="Currency0 27 6 3" xfId="1492"/>
    <cellStyle name="Currency0 27 6 4" xfId="1493"/>
    <cellStyle name="Currency0 27 6 5" xfId="1494"/>
    <cellStyle name="Currency0 27 6 6" xfId="1495"/>
    <cellStyle name="Currency0 27 6 7" xfId="1496"/>
    <cellStyle name="Currency0 27 7" xfId="1497"/>
    <cellStyle name="Currency0 27 8" xfId="1498"/>
    <cellStyle name="Currency0 27 9" xfId="1499"/>
    <cellStyle name="Currency0 28" xfId="1500"/>
    <cellStyle name="Currency0 28 10" xfId="1501"/>
    <cellStyle name="Currency0 28 11" xfId="1502"/>
    <cellStyle name="Currency0 28 12" xfId="1503"/>
    <cellStyle name="Currency0 28 13" xfId="1504"/>
    <cellStyle name="Currency0 28 14" xfId="1505"/>
    <cellStyle name="Currency0 28 2" xfId="1506"/>
    <cellStyle name="Currency0 28 2 10" xfId="1507"/>
    <cellStyle name="Currency0 28 2 11" xfId="1508"/>
    <cellStyle name="Currency0 28 2 12" xfId="1509"/>
    <cellStyle name="Currency0 28 2 13" xfId="1510"/>
    <cellStyle name="Currency0 28 2 14" xfId="1511"/>
    <cellStyle name="Currency0 28 2 2" xfId="1512"/>
    <cellStyle name="Currency0 28 2 2 2" xfId="1513"/>
    <cellStyle name="Currency0 28 2 2 3" xfId="1514"/>
    <cellStyle name="Currency0 28 2 2 4" xfId="1515"/>
    <cellStyle name="Currency0 28 2 2 5" xfId="1516"/>
    <cellStyle name="Currency0 28 2 2 6" xfId="1517"/>
    <cellStyle name="Currency0 28 2 2 7" xfId="1518"/>
    <cellStyle name="Currency0 28 2 3" xfId="1519"/>
    <cellStyle name="Currency0 28 2 3 2" xfId="1520"/>
    <cellStyle name="Currency0 28 2 3 3" xfId="1521"/>
    <cellStyle name="Currency0 28 2 3 4" xfId="1522"/>
    <cellStyle name="Currency0 28 2 3 5" xfId="1523"/>
    <cellStyle name="Currency0 28 2 4" xfId="1524"/>
    <cellStyle name="Currency0 28 2 5" xfId="1525"/>
    <cellStyle name="Currency0 28 2 6" xfId="1526"/>
    <cellStyle name="Currency0 28 2 7" xfId="1527"/>
    <cellStyle name="Currency0 28 2 8" xfId="1528"/>
    <cellStyle name="Currency0 28 2 9" xfId="1529"/>
    <cellStyle name="Currency0 28 3" xfId="1530"/>
    <cellStyle name="Currency0 28 3 2" xfId="1531"/>
    <cellStyle name="Currency0 28 3 3" xfId="1532"/>
    <cellStyle name="Currency0 28 3 4" xfId="1533"/>
    <cellStyle name="Currency0 28 3 5" xfId="1534"/>
    <cellStyle name="Currency0 28 3 6" xfId="1535"/>
    <cellStyle name="Currency0 28 3 7" xfId="1536"/>
    <cellStyle name="Currency0 28 4" xfId="1537"/>
    <cellStyle name="Currency0 28 4 2" xfId="1538"/>
    <cellStyle name="Currency0 28 4 3" xfId="1539"/>
    <cellStyle name="Currency0 28 4 4" xfId="1540"/>
    <cellStyle name="Currency0 28 4 5" xfId="1541"/>
    <cellStyle name="Currency0 28 4 6" xfId="1542"/>
    <cellStyle name="Currency0 28 4 7" xfId="1543"/>
    <cellStyle name="Currency0 28 5" xfId="1544"/>
    <cellStyle name="Currency0 28 5 2" xfId="1545"/>
    <cellStyle name="Currency0 28 5 3" xfId="1546"/>
    <cellStyle name="Currency0 28 5 4" xfId="1547"/>
    <cellStyle name="Currency0 28 5 5" xfId="1548"/>
    <cellStyle name="Currency0 28 5 6" xfId="1549"/>
    <cellStyle name="Currency0 28 5 7" xfId="1550"/>
    <cellStyle name="Currency0 28 6" xfId="1551"/>
    <cellStyle name="Currency0 28 6 2" xfId="1552"/>
    <cellStyle name="Currency0 28 6 3" xfId="1553"/>
    <cellStyle name="Currency0 28 6 4" xfId="1554"/>
    <cellStyle name="Currency0 28 6 5" xfId="1555"/>
    <cellStyle name="Currency0 28 6 6" xfId="1556"/>
    <cellStyle name="Currency0 28 6 7" xfId="1557"/>
    <cellStyle name="Currency0 28 7" xfId="1558"/>
    <cellStyle name="Currency0 28 8" xfId="1559"/>
    <cellStyle name="Currency0 28 9" xfId="1560"/>
    <cellStyle name="Currency0 29" xfId="1561"/>
    <cellStyle name="Currency0 29 10" xfId="1562"/>
    <cellStyle name="Currency0 29 11" xfId="1563"/>
    <cellStyle name="Currency0 29 12" xfId="1564"/>
    <cellStyle name="Currency0 29 13" xfId="1565"/>
    <cellStyle name="Currency0 29 14" xfId="1566"/>
    <cellStyle name="Currency0 29 2" xfId="1567"/>
    <cellStyle name="Currency0 29 2 10" xfId="1568"/>
    <cellStyle name="Currency0 29 2 11" xfId="1569"/>
    <cellStyle name="Currency0 29 2 12" xfId="1570"/>
    <cellStyle name="Currency0 29 2 13" xfId="1571"/>
    <cellStyle name="Currency0 29 2 14" xfId="1572"/>
    <cellStyle name="Currency0 29 2 2" xfId="1573"/>
    <cellStyle name="Currency0 29 2 2 2" xfId="1574"/>
    <cellStyle name="Currency0 29 2 2 3" xfId="1575"/>
    <cellStyle name="Currency0 29 2 2 4" xfId="1576"/>
    <cellStyle name="Currency0 29 2 2 5" xfId="1577"/>
    <cellStyle name="Currency0 29 2 2 6" xfId="1578"/>
    <cellStyle name="Currency0 29 2 2 7" xfId="1579"/>
    <cellStyle name="Currency0 29 2 3" xfId="1580"/>
    <cellStyle name="Currency0 29 2 3 2" xfId="1581"/>
    <cellStyle name="Currency0 29 2 3 3" xfId="1582"/>
    <cellStyle name="Currency0 29 2 3 4" xfId="1583"/>
    <cellStyle name="Currency0 29 2 3 5" xfId="1584"/>
    <cellStyle name="Currency0 29 2 4" xfId="1585"/>
    <cellStyle name="Currency0 29 2 5" xfId="1586"/>
    <cellStyle name="Currency0 29 2 6" xfId="1587"/>
    <cellStyle name="Currency0 29 2 7" xfId="1588"/>
    <cellStyle name="Currency0 29 2 8" xfId="1589"/>
    <cellStyle name="Currency0 29 2 9" xfId="1590"/>
    <cellStyle name="Currency0 29 3" xfId="1591"/>
    <cellStyle name="Currency0 29 3 2" xfId="1592"/>
    <cellStyle name="Currency0 29 3 3" xfId="1593"/>
    <cellStyle name="Currency0 29 3 4" xfId="1594"/>
    <cellStyle name="Currency0 29 3 5" xfId="1595"/>
    <cellStyle name="Currency0 29 3 6" xfId="1596"/>
    <cellStyle name="Currency0 29 3 7" xfId="1597"/>
    <cellStyle name="Currency0 29 4" xfId="1598"/>
    <cellStyle name="Currency0 29 4 2" xfId="1599"/>
    <cellStyle name="Currency0 29 4 3" xfId="1600"/>
    <cellStyle name="Currency0 29 4 4" xfId="1601"/>
    <cellStyle name="Currency0 29 4 5" xfId="1602"/>
    <cellStyle name="Currency0 29 4 6" xfId="1603"/>
    <cellStyle name="Currency0 29 4 7" xfId="1604"/>
    <cellStyle name="Currency0 29 5" xfId="1605"/>
    <cellStyle name="Currency0 29 5 2" xfId="1606"/>
    <cellStyle name="Currency0 29 5 3" xfId="1607"/>
    <cellStyle name="Currency0 29 5 4" xfId="1608"/>
    <cellStyle name="Currency0 29 5 5" xfId="1609"/>
    <cellStyle name="Currency0 29 5 6" xfId="1610"/>
    <cellStyle name="Currency0 29 5 7" xfId="1611"/>
    <cellStyle name="Currency0 29 6" xfId="1612"/>
    <cellStyle name="Currency0 29 6 2" xfId="1613"/>
    <cellStyle name="Currency0 29 6 3" xfId="1614"/>
    <cellStyle name="Currency0 29 6 4" xfId="1615"/>
    <cellStyle name="Currency0 29 6 5" xfId="1616"/>
    <cellStyle name="Currency0 29 6 6" xfId="1617"/>
    <cellStyle name="Currency0 29 6 7" xfId="1618"/>
    <cellStyle name="Currency0 29 7" xfId="1619"/>
    <cellStyle name="Currency0 29 8" xfId="1620"/>
    <cellStyle name="Currency0 29 9" xfId="1621"/>
    <cellStyle name="Currency0 3" xfId="1622"/>
    <cellStyle name="Currency0 3 10" xfId="1623"/>
    <cellStyle name="Currency0 3 11" xfId="1624"/>
    <cellStyle name="Currency0 3 12" xfId="1625"/>
    <cellStyle name="Currency0 3 13" xfId="1626"/>
    <cellStyle name="Currency0 3 2" xfId="1627"/>
    <cellStyle name="Currency0 3 3" xfId="1628"/>
    <cellStyle name="Currency0 3 4" xfId="1629"/>
    <cellStyle name="Currency0 3 5" xfId="1630"/>
    <cellStyle name="Currency0 3 6" xfId="1631"/>
    <cellStyle name="Currency0 3 7" xfId="1632"/>
    <cellStyle name="Currency0 3 8" xfId="1633"/>
    <cellStyle name="Currency0 3 9" xfId="1634"/>
    <cellStyle name="Currency0 30" xfId="1635"/>
    <cellStyle name="Currency0 30 10" xfId="1636"/>
    <cellStyle name="Currency0 30 11" xfId="1637"/>
    <cellStyle name="Currency0 30 12" xfId="1638"/>
    <cellStyle name="Currency0 30 13" xfId="1639"/>
    <cellStyle name="Currency0 30 14" xfId="1640"/>
    <cellStyle name="Currency0 30 2" xfId="1641"/>
    <cellStyle name="Currency0 30 2 10" xfId="1642"/>
    <cellStyle name="Currency0 30 2 11" xfId="1643"/>
    <cellStyle name="Currency0 30 2 12" xfId="1644"/>
    <cellStyle name="Currency0 30 2 13" xfId="1645"/>
    <cellStyle name="Currency0 30 2 14" xfId="1646"/>
    <cellStyle name="Currency0 30 2 2" xfId="1647"/>
    <cellStyle name="Currency0 30 2 2 2" xfId="1648"/>
    <cellStyle name="Currency0 30 2 2 3" xfId="1649"/>
    <cellStyle name="Currency0 30 2 2 4" xfId="1650"/>
    <cellStyle name="Currency0 30 2 2 5" xfId="1651"/>
    <cellStyle name="Currency0 30 2 2 6" xfId="1652"/>
    <cellStyle name="Currency0 30 2 2 7" xfId="1653"/>
    <cellStyle name="Currency0 30 2 3" xfId="1654"/>
    <cellStyle name="Currency0 30 2 3 2" xfId="1655"/>
    <cellStyle name="Currency0 30 2 3 3" xfId="1656"/>
    <cellStyle name="Currency0 30 2 3 4" xfId="1657"/>
    <cellStyle name="Currency0 30 2 3 5" xfId="1658"/>
    <cellStyle name="Currency0 30 2 4" xfId="1659"/>
    <cellStyle name="Currency0 30 2 5" xfId="1660"/>
    <cellStyle name="Currency0 30 2 6" xfId="1661"/>
    <cellStyle name="Currency0 30 2 7" xfId="1662"/>
    <cellStyle name="Currency0 30 2 8" xfId="1663"/>
    <cellStyle name="Currency0 30 2 9" xfId="1664"/>
    <cellStyle name="Currency0 30 3" xfId="1665"/>
    <cellStyle name="Currency0 30 3 2" xfId="1666"/>
    <cellStyle name="Currency0 30 3 3" xfId="1667"/>
    <cellStyle name="Currency0 30 3 4" xfId="1668"/>
    <cellStyle name="Currency0 30 3 5" xfId="1669"/>
    <cellStyle name="Currency0 30 3 6" xfId="1670"/>
    <cellStyle name="Currency0 30 3 7" xfId="1671"/>
    <cellStyle name="Currency0 30 4" xfId="1672"/>
    <cellStyle name="Currency0 30 4 2" xfId="1673"/>
    <cellStyle name="Currency0 30 4 3" xfId="1674"/>
    <cellStyle name="Currency0 30 4 4" xfId="1675"/>
    <cellStyle name="Currency0 30 4 5" xfId="1676"/>
    <cellStyle name="Currency0 30 4 6" xfId="1677"/>
    <cellStyle name="Currency0 30 4 7" xfId="1678"/>
    <cellStyle name="Currency0 30 5" xfId="1679"/>
    <cellStyle name="Currency0 30 5 2" xfId="1680"/>
    <cellStyle name="Currency0 30 5 3" xfId="1681"/>
    <cellStyle name="Currency0 30 5 4" xfId="1682"/>
    <cellStyle name="Currency0 30 5 5" xfId="1683"/>
    <cellStyle name="Currency0 30 5 6" xfId="1684"/>
    <cellStyle name="Currency0 30 5 7" xfId="1685"/>
    <cellStyle name="Currency0 30 6" xfId="1686"/>
    <cellStyle name="Currency0 30 6 2" xfId="1687"/>
    <cellStyle name="Currency0 30 6 3" xfId="1688"/>
    <cellStyle name="Currency0 30 6 4" xfId="1689"/>
    <cellStyle name="Currency0 30 6 5" xfId="1690"/>
    <cellStyle name="Currency0 30 6 6" xfId="1691"/>
    <cellStyle name="Currency0 30 6 7" xfId="1692"/>
    <cellStyle name="Currency0 30 7" xfId="1693"/>
    <cellStyle name="Currency0 30 8" xfId="1694"/>
    <cellStyle name="Currency0 30 9" xfId="1695"/>
    <cellStyle name="Currency0 31" xfId="1696"/>
    <cellStyle name="Currency0 31 2" xfId="1697"/>
    <cellStyle name="Currency0 31 3" xfId="1698"/>
    <cellStyle name="Currency0 31 4" xfId="1699"/>
    <cellStyle name="Currency0 31 5" xfId="1700"/>
    <cellStyle name="Currency0 31 6" xfId="1701"/>
    <cellStyle name="Currency0 31 7" xfId="1702"/>
    <cellStyle name="Currency0 31 8" xfId="1703"/>
    <cellStyle name="Currency0 31 9" xfId="1704"/>
    <cellStyle name="Currency0 32" xfId="1705"/>
    <cellStyle name="Currency0 33" xfId="1706"/>
    <cellStyle name="Currency0 34" xfId="1707"/>
    <cellStyle name="Currency0 35" xfId="1708"/>
    <cellStyle name="Currency0 36" xfId="1709"/>
    <cellStyle name="Currency0 37" xfId="1710"/>
    <cellStyle name="Currency0 38" xfId="1711"/>
    <cellStyle name="Currency0 39" xfId="1712"/>
    <cellStyle name="Currency0 4" xfId="1713"/>
    <cellStyle name="Currency0 4 10" xfId="1714"/>
    <cellStyle name="Currency0 4 11" xfId="1715"/>
    <cellStyle name="Currency0 4 12" xfId="1716"/>
    <cellStyle name="Currency0 4 13" xfId="1717"/>
    <cellStyle name="Currency0 4 2" xfId="1718"/>
    <cellStyle name="Currency0 4 3" xfId="1719"/>
    <cellStyle name="Currency0 4 4" xfId="1720"/>
    <cellStyle name="Currency0 4 5" xfId="1721"/>
    <cellStyle name="Currency0 4 6" xfId="1722"/>
    <cellStyle name="Currency0 4 7" xfId="1723"/>
    <cellStyle name="Currency0 4 8" xfId="1724"/>
    <cellStyle name="Currency0 4 9" xfId="1725"/>
    <cellStyle name="Currency0 40" xfId="1726"/>
    <cellStyle name="Currency0 41" xfId="1727"/>
    <cellStyle name="Currency0 42" xfId="1728"/>
    <cellStyle name="Currency0 43" xfId="1729"/>
    <cellStyle name="Currency0 44" xfId="1730"/>
    <cellStyle name="Currency0 45" xfId="1731"/>
    <cellStyle name="Currency0 46" xfId="1732"/>
    <cellStyle name="Currency0 46 2" xfId="1733"/>
    <cellStyle name="Currency0 46 3" xfId="1734"/>
    <cellStyle name="Currency0 46 4" xfId="1735"/>
    <cellStyle name="Currency0 46 5" xfId="1736"/>
    <cellStyle name="Currency0 47" xfId="1737"/>
    <cellStyle name="Currency0 48" xfId="1738"/>
    <cellStyle name="Currency0 49" xfId="1739"/>
    <cellStyle name="Currency0 5" xfId="1740"/>
    <cellStyle name="Currency0 5 10" xfId="1741"/>
    <cellStyle name="Currency0 5 11" xfId="1742"/>
    <cellStyle name="Currency0 5 12" xfId="1743"/>
    <cellStyle name="Currency0 5 13" xfId="1744"/>
    <cellStyle name="Currency0 5 2" xfId="1745"/>
    <cellStyle name="Currency0 5 3" xfId="1746"/>
    <cellStyle name="Currency0 5 4" xfId="1747"/>
    <cellStyle name="Currency0 5 5" xfId="1748"/>
    <cellStyle name="Currency0 5 6" xfId="1749"/>
    <cellStyle name="Currency0 5 7" xfId="1750"/>
    <cellStyle name="Currency0 5 8" xfId="1751"/>
    <cellStyle name="Currency0 5 9" xfId="1752"/>
    <cellStyle name="Currency0 50" xfId="1753"/>
    <cellStyle name="Currency0 51" xfId="1754"/>
    <cellStyle name="Currency0 52" xfId="1755"/>
    <cellStyle name="Currency0 53" xfId="1756"/>
    <cellStyle name="Currency0 54" xfId="1757"/>
    <cellStyle name="Currency0 55" xfId="1758"/>
    <cellStyle name="Currency0 56" xfId="1759"/>
    <cellStyle name="Currency0 57" xfId="1760"/>
    <cellStyle name="Currency0 58" xfId="1761"/>
    <cellStyle name="Currency0 59" xfId="1762"/>
    <cellStyle name="Currency0 6" xfId="1763"/>
    <cellStyle name="Currency0 6 10" xfId="1764"/>
    <cellStyle name="Currency0 6 11" xfId="1765"/>
    <cellStyle name="Currency0 6 12" xfId="1766"/>
    <cellStyle name="Currency0 6 13" xfId="1767"/>
    <cellStyle name="Currency0 6 2" xfId="1768"/>
    <cellStyle name="Currency0 6 3" xfId="1769"/>
    <cellStyle name="Currency0 6 4" xfId="1770"/>
    <cellStyle name="Currency0 6 5" xfId="1771"/>
    <cellStyle name="Currency0 6 6" xfId="1772"/>
    <cellStyle name="Currency0 6 7" xfId="1773"/>
    <cellStyle name="Currency0 6 8" xfId="1774"/>
    <cellStyle name="Currency0 6 9" xfId="1775"/>
    <cellStyle name="Currency0 7" xfId="1776"/>
    <cellStyle name="Currency0 7 10" xfId="1777"/>
    <cellStyle name="Currency0 7 11" xfId="1778"/>
    <cellStyle name="Currency0 7 12" xfId="1779"/>
    <cellStyle name="Currency0 7 13" xfId="1780"/>
    <cellStyle name="Currency0 7 2" xfId="1781"/>
    <cellStyle name="Currency0 7 3" xfId="1782"/>
    <cellStyle name="Currency0 7 4" xfId="1783"/>
    <cellStyle name="Currency0 7 5" xfId="1784"/>
    <cellStyle name="Currency0 7 6" xfId="1785"/>
    <cellStyle name="Currency0 7 7" xfId="1786"/>
    <cellStyle name="Currency0 7 8" xfId="1787"/>
    <cellStyle name="Currency0 7 9" xfId="1788"/>
    <cellStyle name="Currency0 8" xfId="1789"/>
    <cellStyle name="Currency0 8 10" xfId="1790"/>
    <cellStyle name="Currency0 8 11" xfId="1791"/>
    <cellStyle name="Currency0 8 12" xfId="1792"/>
    <cellStyle name="Currency0 8 13" xfId="1793"/>
    <cellStyle name="Currency0 8 2" xfId="1794"/>
    <cellStyle name="Currency0 8 3" xfId="1795"/>
    <cellStyle name="Currency0 8 4" xfId="1796"/>
    <cellStyle name="Currency0 8 5" xfId="1797"/>
    <cellStyle name="Currency0 8 6" xfId="1798"/>
    <cellStyle name="Currency0 8 7" xfId="1799"/>
    <cellStyle name="Currency0 8 8" xfId="1800"/>
    <cellStyle name="Currency0 8 9" xfId="1801"/>
    <cellStyle name="Currency0 9" xfId="1802"/>
    <cellStyle name="Currency0 9 10" xfId="1803"/>
    <cellStyle name="Currency0 9 11" xfId="1804"/>
    <cellStyle name="Currency0 9 12" xfId="1805"/>
    <cellStyle name="Currency0 9 13" xfId="1806"/>
    <cellStyle name="Currency0 9 2" xfId="1807"/>
    <cellStyle name="Currency0 9 3" xfId="1808"/>
    <cellStyle name="Currency0 9 4" xfId="1809"/>
    <cellStyle name="Currency0 9 5" xfId="1810"/>
    <cellStyle name="Currency0 9 6" xfId="1811"/>
    <cellStyle name="Currency0 9 7" xfId="1812"/>
    <cellStyle name="Currency0 9 8" xfId="1813"/>
    <cellStyle name="Currency0 9 9" xfId="1814"/>
    <cellStyle name="Date" xfId="1815"/>
    <cellStyle name="Fixed" xfId="1816"/>
    <cellStyle name="Heading 1 10" xfId="1817"/>
    <cellStyle name="Heading 1 11" xfId="1818"/>
    <cellStyle name="Heading 1 12" xfId="1819"/>
    <cellStyle name="Heading 1 13" xfId="1820"/>
    <cellStyle name="Heading 1 14" xfId="1821"/>
    <cellStyle name="Heading 1 15" xfId="1822"/>
    <cellStyle name="Heading 1 16" xfId="1823"/>
    <cellStyle name="Heading 1 17" xfId="1824"/>
    <cellStyle name="Heading 1 18" xfId="1825"/>
    <cellStyle name="Heading 1 19" xfId="1826"/>
    <cellStyle name="Heading 1 2" xfId="1827"/>
    <cellStyle name="Heading 1 20" xfId="1828"/>
    <cellStyle name="Heading 1 21" xfId="1829"/>
    <cellStyle name="Heading 1 22" xfId="1830"/>
    <cellStyle name="Heading 1 23" xfId="1831"/>
    <cellStyle name="Heading 1 24" xfId="1832"/>
    <cellStyle name="Heading 1 25" xfId="1833"/>
    <cellStyle name="Heading 1 26" xfId="1834"/>
    <cellStyle name="Heading 1 3" xfId="1835"/>
    <cellStyle name="Heading 1 4" xfId="1836"/>
    <cellStyle name="Heading 1 5" xfId="1837"/>
    <cellStyle name="Heading 1 6" xfId="1838"/>
    <cellStyle name="Heading 1 7" xfId="1839"/>
    <cellStyle name="Heading 1 8" xfId="1840"/>
    <cellStyle name="Heading 1 9" xfId="1841"/>
    <cellStyle name="Heading 2 10" xfId="1842"/>
    <cellStyle name="Heading 2 11" xfId="1843"/>
    <cellStyle name="Heading 2 12" xfId="1844"/>
    <cellStyle name="Heading 2 13" xfId="1845"/>
    <cellStyle name="Heading 2 14" xfId="1846"/>
    <cellStyle name="Heading 2 15" xfId="1847"/>
    <cellStyle name="Heading 2 16" xfId="1848"/>
    <cellStyle name="Heading 2 17" xfId="1849"/>
    <cellStyle name="Heading 2 18" xfId="1850"/>
    <cellStyle name="Heading 2 19" xfId="1851"/>
    <cellStyle name="Heading 2 2" xfId="1852"/>
    <cellStyle name="Heading 2 2 10" xfId="1853"/>
    <cellStyle name="Heading 2 2 11" xfId="1854"/>
    <cellStyle name="Heading 2 2 2" xfId="1855"/>
    <cellStyle name="Heading 2 2 3" xfId="1856"/>
    <cellStyle name="Heading 2 2 4" xfId="1857"/>
    <cellStyle name="Heading 2 2 5" xfId="1858"/>
    <cellStyle name="Heading 2 2 6" xfId="1859"/>
    <cellStyle name="Heading 2 2 7" xfId="1860"/>
    <cellStyle name="Heading 2 2 8" xfId="1861"/>
    <cellStyle name="Heading 2 2 9" xfId="1862"/>
    <cellStyle name="Heading 2 20" xfId="1863"/>
    <cellStyle name="Heading 2 21" xfId="1864"/>
    <cellStyle name="Heading 2 22" xfId="1865"/>
    <cellStyle name="Heading 2 23" xfId="1866"/>
    <cellStyle name="Heading 2 24" xfId="1867"/>
    <cellStyle name="Heading 2 25" xfId="1868"/>
    <cellStyle name="Heading 2 26" xfId="1869"/>
    <cellStyle name="Heading 2 27" xfId="1870"/>
    <cellStyle name="Heading 2 28" xfId="1871"/>
    <cellStyle name="Heading 2 29" xfId="1872"/>
    <cellStyle name="Heading 2 3" xfId="1873"/>
    <cellStyle name="Heading 2 4" xfId="1874"/>
    <cellStyle name="Heading 2 5" xfId="1875"/>
    <cellStyle name="Heading 2 6" xfId="1876"/>
    <cellStyle name="Heading 2 7" xfId="1877"/>
    <cellStyle name="Heading 2 8" xfId="1878"/>
    <cellStyle name="Heading 2 8 10" xfId="1879"/>
    <cellStyle name="Heading 2 8 11" xfId="1880"/>
    <cellStyle name="Heading 2 8 2" xfId="1881"/>
    <cellStyle name="Heading 2 8 3" xfId="1882"/>
    <cellStyle name="Heading 2 8 4" xfId="1883"/>
    <cellStyle name="Heading 2 8 5" xfId="1884"/>
    <cellStyle name="Heading 2 8 6" xfId="1885"/>
    <cellStyle name="Heading 2 8 7" xfId="1886"/>
    <cellStyle name="Heading 2 8 8" xfId="1887"/>
    <cellStyle name="Heading 2 8 9" xfId="1888"/>
    <cellStyle name="Heading 2 9" xfId="1889"/>
    <cellStyle name="Heading1" xfId="1890"/>
    <cellStyle name="Heading2" xfId="1891"/>
    <cellStyle name="Normal" xfId="0" builtinId="0"/>
    <cellStyle name="Normal 10" xfId="1892"/>
    <cellStyle name="Normal 11" xfId="1893"/>
    <cellStyle name="Normal 12" xfId="1894"/>
    <cellStyle name="Normal 13" xfId="1895"/>
    <cellStyle name="Normal 14" xfId="1896"/>
    <cellStyle name="Normal 15" xfId="1897"/>
    <cellStyle name="Normal 16" xfId="1898"/>
    <cellStyle name="Normal 17" xfId="1899"/>
    <cellStyle name="Normal 18" xfId="1900"/>
    <cellStyle name="Normal 19" xfId="1901"/>
    <cellStyle name="Normal 19 2" xfId="1902"/>
    <cellStyle name="Normal 19 3" xfId="1903"/>
    <cellStyle name="Normal 19 4" xfId="1904"/>
    <cellStyle name="Normal 19 5" xfId="1905"/>
    <cellStyle name="Normal 19 6" xfId="1906"/>
    <cellStyle name="Normal 19 7" xfId="1907"/>
    <cellStyle name="Normal 19 8" xfId="1908"/>
    <cellStyle name="Normal 19 9" xfId="1909"/>
    <cellStyle name="Normal 2" xfId="1910"/>
    <cellStyle name="Normal 2 10" xfId="1911"/>
    <cellStyle name="Normal 2 11" xfId="1912"/>
    <cellStyle name="Normal 2 12" xfId="1913"/>
    <cellStyle name="Normal 2 13" xfId="1914"/>
    <cellStyle name="Normal 2 14" xfId="1915"/>
    <cellStyle name="Normal 2 15" xfId="1916"/>
    <cellStyle name="Normal 2 16" xfId="1917"/>
    <cellStyle name="Normal 2 17" xfId="1918"/>
    <cellStyle name="Normal 2 18" xfId="1919"/>
    <cellStyle name="Normal 2 19" xfId="1920"/>
    <cellStyle name="Normal 2 2" xfId="1921"/>
    <cellStyle name="Normal 2 20" xfId="1922"/>
    <cellStyle name="Normal 2 3" xfId="1923"/>
    <cellStyle name="Normal 2 4" xfId="1924"/>
    <cellStyle name="Normal 2 5" xfId="1925"/>
    <cellStyle name="Normal 2 6" xfId="1926"/>
    <cellStyle name="Normal 2 7" xfId="1927"/>
    <cellStyle name="Normal 2 8" xfId="1928"/>
    <cellStyle name="Normal 2 9" xfId="1929"/>
    <cellStyle name="Normal 20" xfId="1930"/>
    <cellStyle name="Normal 21" xfId="1931"/>
    <cellStyle name="Normal 22" xfId="1932"/>
    <cellStyle name="Normal 23" xfId="1933"/>
    <cellStyle name="Normal 24" xfId="1934"/>
    <cellStyle name="Normal 25" xfId="1935"/>
    <cellStyle name="Normal 26" xfId="1936"/>
    <cellStyle name="Normal 27" xfId="1937"/>
    <cellStyle name="Normal 28" xfId="1938"/>
    <cellStyle name="Normal 3" xfId="1939"/>
    <cellStyle name="Normal 4" xfId="1940"/>
    <cellStyle name="Normal 5" xfId="1941"/>
    <cellStyle name="Normal 6" xfId="1942"/>
    <cellStyle name="Normal 7" xfId="1943"/>
    <cellStyle name="Normal 8" xfId="1944"/>
    <cellStyle name="Normal 9" xfId="1945"/>
    <cellStyle name="Percent" xfId="1946" builtinId="5"/>
    <cellStyle name="Total 10" xfId="1947"/>
    <cellStyle name="Total 11" xfId="1948"/>
    <cellStyle name="Total 12" xfId="1949"/>
    <cellStyle name="Total 13" xfId="1950"/>
    <cellStyle name="Total 14" xfId="1951"/>
    <cellStyle name="Total 15" xfId="1952"/>
    <cellStyle name="Total 16" xfId="1953"/>
    <cellStyle name="Total 17" xfId="1954"/>
    <cellStyle name="Total 18" xfId="1955"/>
    <cellStyle name="Total 19" xfId="1956"/>
    <cellStyle name="Total 2" xfId="1957"/>
    <cellStyle name="Total 20" xfId="1958"/>
    <cellStyle name="Total 21" xfId="1959"/>
    <cellStyle name="Total 22" xfId="1960"/>
    <cellStyle name="Total 23" xfId="1961"/>
    <cellStyle name="Total 24" xfId="1962"/>
    <cellStyle name="Total 25" xfId="1963"/>
    <cellStyle name="Total 26" xfId="1964"/>
    <cellStyle name="Total 3" xfId="1965"/>
    <cellStyle name="Total 4" xfId="1966"/>
    <cellStyle name="Total 5" xfId="1967"/>
    <cellStyle name="Total 6" xfId="1968"/>
    <cellStyle name="Total 7" xfId="1969"/>
    <cellStyle name="Total 8" xfId="1970"/>
    <cellStyle name="Total 9" xfId="19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7"/>
  <sheetViews>
    <sheetView view="pageBreakPreview" topLeftCell="B42" zoomScale="60" zoomScaleNormal="100" workbookViewId="0">
      <selection activeCell="B818" sqref="B818"/>
    </sheetView>
  </sheetViews>
  <sheetFormatPr defaultColWidth="9.140625" defaultRowHeight="12.75" x14ac:dyDescent="0.2"/>
  <cols>
    <col min="1" max="1" width="10.5703125" style="6" hidden="1" customWidth="1"/>
    <col min="2" max="2" width="148.42578125" style="6" customWidth="1"/>
    <col min="3" max="3" width="25.7109375" style="6" hidden="1" customWidth="1"/>
    <col min="4" max="4" width="14" style="5" customWidth="1"/>
    <col min="5" max="5" width="14" style="234" customWidth="1"/>
    <col min="6" max="6" width="13.28515625" style="242" customWidth="1"/>
    <col min="7" max="7" width="13.5703125" style="6" customWidth="1"/>
    <col min="8" max="8" width="27.5703125" style="124" customWidth="1"/>
    <col min="9" max="9" width="16.140625" style="242" customWidth="1"/>
    <col min="10" max="10" width="20.85546875" style="6" customWidth="1"/>
    <col min="11" max="16384" width="9.140625" style="6"/>
  </cols>
  <sheetData>
    <row r="1" spans="1:10" x14ac:dyDescent="0.2">
      <c r="A1" s="143"/>
      <c r="B1" s="144" t="s">
        <v>1</v>
      </c>
      <c r="C1" s="4"/>
      <c r="F1" s="235"/>
      <c r="G1" s="4"/>
      <c r="H1" s="122"/>
    </row>
    <row r="2" spans="1:10" ht="13.5" thickBot="1" x14ac:dyDescent="0.25">
      <c r="A2" s="143"/>
      <c r="C2" s="4"/>
      <c r="F2" s="235"/>
      <c r="G2" s="4"/>
      <c r="H2" s="122"/>
    </row>
    <row r="3" spans="1:10" ht="23.25" hidden="1" customHeight="1" x14ac:dyDescent="0.2">
      <c r="A3" s="143"/>
      <c r="B3" s="144"/>
      <c r="C3" s="145"/>
      <c r="D3" s="146" t="s">
        <v>2</v>
      </c>
      <c r="E3" s="236"/>
      <c r="F3" s="237">
        <v>7.0000000000000007E-2</v>
      </c>
      <c r="G3" s="147" t="s">
        <v>3</v>
      </c>
      <c r="H3" s="267"/>
    </row>
    <row r="4" spans="1:10" ht="13.5" hidden="1" customHeight="1" thickBot="1" x14ac:dyDescent="0.25">
      <c r="A4" s="143"/>
      <c r="C4" s="148"/>
      <c r="D4" s="149"/>
      <c r="E4" s="236"/>
      <c r="F4" s="237">
        <v>7.0000000000000007E-2</v>
      </c>
      <c r="G4" s="150" t="s">
        <v>4</v>
      </c>
      <c r="H4" s="267"/>
    </row>
    <row r="5" spans="1:10" s="155" customFormat="1" x14ac:dyDescent="0.2">
      <c r="A5" s="151" t="s">
        <v>5</v>
      </c>
      <c r="B5" s="882" t="s">
        <v>12</v>
      </c>
      <c r="C5" s="152" t="s">
        <v>9</v>
      </c>
      <c r="D5" s="153" t="s">
        <v>10</v>
      </c>
      <c r="E5" s="238" t="s">
        <v>662</v>
      </c>
      <c r="F5" s="239">
        <v>0.14000000000000001</v>
      </c>
      <c r="G5" s="154"/>
      <c r="H5" s="268" t="s">
        <v>10</v>
      </c>
      <c r="I5" s="238" t="s">
        <v>662</v>
      </c>
    </row>
    <row r="6" spans="1:10" s="155" customFormat="1" ht="39" thickBot="1" x14ac:dyDescent="0.25">
      <c r="A6" s="156" t="s">
        <v>11</v>
      </c>
      <c r="B6" s="883"/>
      <c r="C6" s="157" t="s">
        <v>596</v>
      </c>
      <c r="D6" s="158" t="s">
        <v>596</v>
      </c>
      <c r="E6" s="240" t="s">
        <v>596</v>
      </c>
      <c r="F6" s="241" t="s">
        <v>15</v>
      </c>
      <c r="G6" s="159" t="s">
        <v>16</v>
      </c>
      <c r="H6" s="269" t="s">
        <v>610</v>
      </c>
      <c r="I6" s="240" t="s">
        <v>596</v>
      </c>
      <c r="J6" s="160" t="s">
        <v>17</v>
      </c>
    </row>
    <row r="7" spans="1:10" x14ac:dyDescent="0.2">
      <c r="A7" s="143">
        <v>143502</v>
      </c>
      <c r="B7" s="144" t="s">
        <v>18</v>
      </c>
      <c r="C7" s="4"/>
      <c r="F7" s="235"/>
      <c r="G7" s="4"/>
    </row>
    <row r="8" spans="1:10" x14ac:dyDescent="0.2">
      <c r="A8" s="143"/>
      <c r="B8" s="6" t="s">
        <v>19</v>
      </c>
      <c r="C8" s="4"/>
      <c r="G8" s="4"/>
      <c r="H8" s="161" t="s">
        <v>20</v>
      </c>
    </row>
    <row r="9" spans="1:10" x14ac:dyDescent="0.2">
      <c r="B9" s="4"/>
      <c r="C9" s="4"/>
      <c r="F9" s="235"/>
    </row>
    <row r="10" spans="1:10" x14ac:dyDescent="0.2">
      <c r="A10" s="144"/>
      <c r="B10" s="144" t="s">
        <v>21</v>
      </c>
      <c r="C10" s="162"/>
      <c r="F10" s="243"/>
      <c r="G10" s="163"/>
    </row>
    <row r="11" spans="1:10" x14ac:dyDescent="0.2">
      <c r="A11" s="143"/>
      <c r="B11" s="6" t="s">
        <v>22</v>
      </c>
      <c r="C11" s="162"/>
      <c r="F11" s="243"/>
      <c r="G11" s="163"/>
      <c r="H11" s="164"/>
    </row>
    <row r="12" spans="1:10" x14ac:dyDescent="0.2">
      <c r="A12" s="143"/>
      <c r="C12" s="162">
        <v>6.9999999999999999E-4</v>
      </c>
      <c r="D12" s="6">
        <f>+C12+C12*$F$3</f>
        <v>7.4899999999999999E-4</v>
      </c>
      <c r="E12" s="242"/>
      <c r="F12" s="243" t="s">
        <v>23</v>
      </c>
      <c r="G12" s="163" t="s">
        <v>23</v>
      </c>
      <c r="H12" s="164">
        <f>+D12</f>
        <v>7.4899999999999999E-4</v>
      </c>
      <c r="I12" s="244">
        <v>8.0000000000000004E-4</v>
      </c>
    </row>
    <row r="13" spans="1:10" x14ac:dyDescent="0.2">
      <c r="A13" s="143"/>
      <c r="B13" s="144" t="s">
        <v>24</v>
      </c>
      <c r="C13" s="162"/>
      <c r="F13" s="244"/>
      <c r="G13" s="162"/>
      <c r="H13" s="164"/>
    </row>
    <row r="14" spans="1:10" x14ac:dyDescent="0.2">
      <c r="A14" s="143"/>
      <c r="C14" s="162">
        <v>8.463E-3</v>
      </c>
      <c r="D14" s="6">
        <f>+C14+C14*$F$3</f>
        <v>9.0554099999999998E-3</v>
      </c>
      <c r="E14" s="242"/>
      <c r="F14" s="243" t="s">
        <v>23</v>
      </c>
      <c r="G14" s="163" t="s">
        <v>23</v>
      </c>
      <c r="H14" s="164">
        <v>9.0500000000000008E-3</v>
      </c>
      <c r="I14" s="244">
        <v>9.5999999999999992E-3</v>
      </c>
    </row>
    <row r="15" spans="1:10" x14ac:dyDescent="0.2">
      <c r="A15" s="143"/>
      <c r="C15" s="4"/>
      <c r="F15" s="244"/>
      <c r="G15" s="162"/>
      <c r="H15" s="164"/>
    </row>
    <row r="16" spans="1:10" x14ac:dyDescent="0.2">
      <c r="A16" s="143"/>
      <c r="B16" s="144" t="s">
        <v>25</v>
      </c>
      <c r="C16" s="4"/>
      <c r="F16" s="244"/>
      <c r="G16" s="162"/>
      <c r="H16" s="164"/>
    </row>
    <row r="17" spans="1:9" x14ac:dyDescent="0.2">
      <c r="A17" s="143"/>
      <c r="B17" s="6" t="s">
        <v>26</v>
      </c>
      <c r="C17" s="4"/>
      <c r="F17" s="243"/>
      <c r="G17" s="163"/>
      <c r="H17" s="164"/>
    </row>
    <row r="18" spans="1:9" x14ac:dyDescent="0.2">
      <c r="A18" s="143"/>
      <c r="C18" s="162">
        <v>7.4999999999999997E-3</v>
      </c>
      <c r="D18" s="6">
        <f>+C18+C18*$F$3</f>
        <v>8.0249999999999991E-3</v>
      </c>
      <c r="E18" s="242"/>
      <c r="F18" s="243" t="s">
        <v>23</v>
      </c>
      <c r="G18" s="163" t="s">
        <v>23</v>
      </c>
      <c r="H18" s="164">
        <f>+D18</f>
        <v>8.0249999999999991E-3</v>
      </c>
      <c r="I18" s="242">
        <v>8.5100000000000002E-3</v>
      </c>
    </row>
    <row r="19" spans="1:9" x14ac:dyDescent="0.2">
      <c r="A19" s="143"/>
      <c r="C19" s="162"/>
      <c r="F19" s="244"/>
      <c r="G19" s="162"/>
      <c r="H19" s="164"/>
    </row>
    <row r="20" spans="1:9" x14ac:dyDescent="0.2">
      <c r="A20" s="144"/>
      <c r="B20" s="144" t="s">
        <v>27</v>
      </c>
      <c r="C20" s="165"/>
      <c r="D20" s="166"/>
      <c r="E20" s="245"/>
      <c r="F20" s="246"/>
      <c r="G20" s="162"/>
      <c r="H20" s="164"/>
    </row>
    <row r="21" spans="1:9" x14ac:dyDescent="0.2">
      <c r="A21" s="143"/>
      <c r="C21" s="162">
        <v>1.8759999999999999E-2</v>
      </c>
      <c r="D21" s="6">
        <f>+C21+C21*$F$3</f>
        <v>2.0073199999999999E-2</v>
      </c>
      <c r="E21" s="242"/>
      <c r="F21" s="244"/>
      <c r="G21" s="162"/>
      <c r="H21" s="164">
        <f>+D21</f>
        <v>2.0073199999999999E-2</v>
      </c>
      <c r="I21" s="242">
        <v>2.1270000000000001E-2</v>
      </c>
    </row>
    <row r="22" spans="1:9" x14ac:dyDescent="0.2">
      <c r="A22" s="144"/>
      <c r="B22" s="144" t="s">
        <v>28</v>
      </c>
      <c r="C22" s="162"/>
      <c r="F22" s="244"/>
      <c r="G22" s="162"/>
      <c r="H22" s="164"/>
    </row>
    <row r="23" spans="1:9" x14ac:dyDescent="0.2">
      <c r="A23" s="143"/>
      <c r="B23" s="6" t="s">
        <v>29</v>
      </c>
      <c r="C23" s="162">
        <v>1.8759999999999999E-2</v>
      </c>
      <c r="D23" s="6">
        <f>+C23+C23*$F$3</f>
        <v>2.0073199999999999E-2</v>
      </c>
      <c r="E23" s="242"/>
      <c r="F23" s="244"/>
      <c r="G23" s="162"/>
      <c r="H23" s="164">
        <f>+D23</f>
        <v>2.0073199999999999E-2</v>
      </c>
      <c r="I23" s="242">
        <v>2.1270000000000001E-2</v>
      </c>
    </row>
    <row r="24" spans="1:9" x14ac:dyDescent="0.2">
      <c r="A24" s="143"/>
      <c r="C24" s="162"/>
      <c r="F24" s="244"/>
      <c r="G24" s="162"/>
      <c r="H24" s="164"/>
    </row>
    <row r="25" spans="1:9" x14ac:dyDescent="0.2">
      <c r="A25" s="143"/>
      <c r="B25" s="6" t="s">
        <v>30</v>
      </c>
      <c r="C25" s="167">
        <v>132</v>
      </c>
      <c r="D25" s="5">
        <f>+C25+C25*$F$3</f>
        <v>141.24</v>
      </c>
      <c r="E25" s="234">
        <v>149.74</v>
      </c>
      <c r="F25" s="235">
        <f>+E25*14%</f>
        <v>20.963600000000003</v>
      </c>
      <c r="G25" s="4">
        <f>SUM(E25:F25)</f>
        <v>170.70360000000002</v>
      </c>
      <c r="H25" s="142">
        <f>FLOOR(G25,0.05)</f>
        <v>170.70000000000002</v>
      </c>
    </row>
    <row r="26" spans="1:9" x14ac:dyDescent="0.2">
      <c r="A26" s="143"/>
      <c r="B26" s="168"/>
      <c r="C26" s="19"/>
      <c r="D26" s="166"/>
      <c r="E26" s="245"/>
      <c r="F26" s="246"/>
      <c r="G26" s="19"/>
      <c r="H26" s="164"/>
    </row>
    <row r="27" spans="1:9" ht="25.5" x14ac:dyDescent="0.2">
      <c r="A27" s="143"/>
      <c r="B27" s="169" t="s">
        <v>31</v>
      </c>
      <c r="C27" s="169"/>
      <c r="D27" s="169"/>
      <c r="E27" s="247"/>
      <c r="F27" s="247"/>
      <c r="G27" s="169"/>
    </row>
    <row r="28" spans="1:9" x14ac:dyDescent="0.2">
      <c r="A28" s="143"/>
      <c r="B28" s="143"/>
      <c r="C28" s="20"/>
      <c r="F28" s="248"/>
      <c r="G28" s="20"/>
    </row>
    <row r="29" spans="1:9" x14ac:dyDescent="0.2">
      <c r="A29" s="143"/>
      <c r="B29" s="884" t="s">
        <v>32</v>
      </c>
      <c r="C29" s="884"/>
      <c r="D29" s="884"/>
      <c r="E29" s="884"/>
      <c r="F29" s="884"/>
      <c r="G29" s="884"/>
    </row>
    <row r="30" spans="1:9" x14ac:dyDescent="0.2">
      <c r="A30" s="143"/>
      <c r="B30" s="143"/>
      <c r="C30" s="20"/>
      <c r="F30" s="248"/>
      <c r="G30" s="20"/>
    </row>
    <row r="31" spans="1:9" x14ac:dyDescent="0.2">
      <c r="A31" s="143"/>
      <c r="B31" s="170"/>
      <c r="C31" s="171"/>
      <c r="D31" s="171"/>
      <c r="E31" s="248"/>
      <c r="F31" s="248"/>
      <c r="G31" s="171"/>
      <c r="H31" s="172"/>
    </row>
    <row r="32" spans="1:9" x14ac:dyDescent="0.2">
      <c r="A32" s="173"/>
      <c r="B32" s="174" t="s">
        <v>594</v>
      </c>
      <c r="C32" s="20"/>
      <c r="D32" s="6"/>
      <c r="E32" s="242"/>
      <c r="F32" s="248"/>
      <c r="G32" s="20"/>
    </row>
    <row r="33" spans="1:10" x14ac:dyDescent="0.2">
      <c r="A33" s="143"/>
      <c r="B33" s="144" t="s">
        <v>33</v>
      </c>
      <c r="C33" s="20"/>
      <c r="F33" s="248"/>
      <c r="G33" s="20"/>
    </row>
    <row r="34" spans="1:10" x14ac:dyDescent="0.2">
      <c r="A34" s="143"/>
      <c r="C34" s="20"/>
      <c r="F34" s="248"/>
      <c r="G34" s="20"/>
    </row>
    <row r="35" spans="1:10" x14ac:dyDescent="0.2">
      <c r="A35" s="143">
        <v>151601</v>
      </c>
      <c r="B35" s="175" t="s">
        <v>34</v>
      </c>
      <c r="C35" s="20"/>
      <c r="E35" s="234" t="s">
        <v>609</v>
      </c>
      <c r="F35" s="248"/>
      <c r="G35" s="20"/>
    </row>
    <row r="36" spans="1:10" x14ac:dyDescent="0.2">
      <c r="A36" s="143"/>
      <c r="B36" s="168" t="s">
        <v>35</v>
      </c>
      <c r="C36" s="167">
        <v>110</v>
      </c>
      <c r="D36" s="5">
        <v>100</v>
      </c>
      <c r="E36" s="234">
        <v>111.01</v>
      </c>
      <c r="F36" s="235">
        <f>+E36*$F$5</f>
        <v>15.541400000000003</v>
      </c>
      <c r="G36" s="4">
        <f t="shared" ref="G36:G45" si="0">SUM(E36:F36)</f>
        <v>126.5514</v>
      </c>
      <c r="H36" s="124">
        <f>FLOOR(G36,0.05)</f>
        <v>126.55000000000001</v>
      </c>
      <c r="J36" s="176">
        <v>110</v>
      </c>
    </row>
    <row r="37" spans="1:10" x14ac:dyDescent="0.2">
      <c r="A37" s="143"/>
      <c r="B37" s="168" t="s">
        <v>36</v>
      </c>
      <c r="C37" s="4">
        <v>0.63</v>
      </c>
      <c r="D37" s="5">
        <v>0.63</v>
      </c>
      <c r="E37" s="234">
        <v>0.7</v>
      </c>
      <c r="F37" s="235">
        <f t="shared" ref="F37:F45" si="1">+E37*$F$5</f>
        <v>9.8000000000000004E-2</v>
      </c>
      <c r="G37" s="4">
        <f t="shared" si="0"/>
        <v>0.79799999999999993</v>
      </c>
      <c r="H37" s="177">
        <f t="shared" ref="H37:H45" si="2">FLOOR(G37,0.0005)</f>
        <v>0.79800000000000004</v>
      </c>
      <c r="J37" s="176">
        <v>0.63</v>
      </c>
    </row>
    <row r="38" spans="1:10" x14ac:dyDescent="0.2">
      <c r="A38" s="143"/>
      <c r="B38" s="168" t="s">
        <v>37</v>
      </c>
      <c r="C38" s="4">
        <v>0.64</v>
      </c>
      <c r="D38" s="5">
        <v>0.72</v>
      </c>
      <c r="E38" s="234">
        <v>0.79</v>
      </c>
      <c r="F38" s="235">
        <f t="shared" si="1"/>
        <v>0.11060000000000002</v>
      </c>
      <c r="G38" s="4">
        <f t="shared" si="0"/>
        <v>0.90060000000000007</v>
      </c>
      <c r="H38" s="177">
        <f t="shared" si="2"/>
        <v>0.90049999999999997</v>
      </c>
      <c r="J38" s="176">
        <v>0.64</v>
      </c>
    </row>
    <row r="39" spans="1:10" x14ac:dyDescent="0.2">
      <c r="A39" s="143"/>
      <c r="B39" s="168" t="s">
        <v>38</v>
      </c>
      <c r="C39" s="4">
        <v>0.77</v>
      </c>
      <c r="D39" s="5">
        <v>0.98</v>
      </c>
      <c r="E39" s="234">
        <v>1.05</v>
      </c>
      <c r="F39" s="235">
        <f t="shared" si="1"/>
        <v>0.14700000000000002</v>
      </c>
      <c r="G39" s="4">
        <f t="shared" si="0"/>
        <v>1.1970000000000001</v>
      </c>
      <c r="H39" s="177">
        <f t="shared" si="2"/>
        <v>1.1970000000000001</v>
      </c>
      <c r="J39" s="176">
        <v>0.77</v>
      </c>
    </row>
    <row r="40" spans="1:10" x14ac:dyDescent="0.2">
      <c r="A40" s="143"/>
      <c r="B40" s="168" t="s">
        <v>39</v>
      </c>
      <c r="C40" s="4">
        <v>0.92</v>
      </c>
      <c r="D40" s="5">
        <v>1.1399999999999999</v>
      </c>
      <c r="E40" s="234">
        <v>1.27</v>
      </c>
      <c r="F40" s="235">
        <f t="shared" si="1"/>
        <v>0.17780000000000001</v>
      </c>
      <c r="G40" s="4">
        <f t="shared" si="0"/>
        <v>1.4478</v>
      </c>
      <c r="H40" s="177">
        <f t="shared" si="2"/>
        <v>1.4475</v>
      </c>
      <c r="J40" s="176">
        <v>0.92</v>
      </c>
    </row>
    <row r="41" spans="1:10" x14ac:dyDescent="0.2">
      <c r="A41" s="143"/>
      <c r="B41" s="168" t="s">
        <v>40</v>
      </c>
      <c r="C41" s="4">
        <v>65</v>
      </c>
      <c r="D41" s="5">
        <v>65</v>
      </c>
      <c r="E41" s="234">
        <v>72.19</v>
      </c>
      <c r="F41" s="235">
        <f t="shared" si="1"/>
        <v>10.1066</v>
      </c>
      <c r="G41" s="4">
        <f t="shared" si="0"/>
        <v>82.296599999999998</v>
      </c>
      <c r="H41" s="177">
        <f t="shared" si="2"/>
        <v>82.296499999999995</v>
      </c>
      <c r="J41" s="176">
        <v>65</v>
      </c>
    </row>
    <row r="42" spans="1:10" x14ac:dyDescent="0.2">
      <c r="A42" s="143"/>
      <c r="B42" s="168" t="s">
        <v>41</v>
      </c>
      <c r="C42" s="4">
        <v>0.54</v>
      </c>
      <c r="D42" s="5">
        <v>0.57999999999999996</v>
      </c>
      <c r="E42" s="234">
        <v>0.61</v>
      </c>
      <c r="F42" s="235">
        <f t="shared" si="1"/>
        <v>8.5400000000000004E-2</v>
      </c>
      <c r="G42" s="4">
        <f t="shared" si="0"/>
        <v>0.69540000000000002</v>
      </c>
      <c r="H42" s="177">
        <f t="shared" si="2"/>
        <v>0.69500000000000006</v>
      </c>
      <c r="J42" s="176">
        <v>0.54</v>
      </c>
    </row>
    <row r="43" spans="1:10" x14ac:dyDescent="0.2">
      <c r="A43" s="143"/>
      <c r="B43" s="168" t="s">
        <v>42</v>
      </c>
      <c r="C43" s="4">
        <v>0.57999999999999996</v>
      </c>
      <c r="D43" s="5">
        <v>0.68</v>
      </c>
      <c r="E43" s="234">
        <v>0.74</v>
      </c>
      <c r="F43" s="235">
        <f t="shared" si="1"/>
        <v>0.10360000000000001</v>
      </c>
      <c r="G43" s="4">
        <f t="shared" si="0"/>
        <v>0.84360000000000002</v>
      </c>
      <c r="H43" s="177">
        <f t="shared" si="2"/>
        <v>0.84350000000000003</v>
      </c>
      <c r="J43" s="176">
        <v>0.57999999999999996</v>
      </c>
    </row>
    <row r="44" spans="1:10" x14ac:dyDescent="0.2">
      <c r="A44" s="143"/>
      <c r="B44" s="168" t="s">
        <v>43</v>
      </c>
      <c r="C44" s="4">
        <v>0.76</v>
      </c>
      <c r="D44" s="5">
        <v>0.94</v>
      </c>
      <c r="E44" s="234">
        <v>1.05</v>
      </c>
      <c r="F44" s="235">
        <f t="shared" si="1"/>
        <v>0.14700000000000002</v>
      </c>
      <c r="G44" s="4">
        <f t="shared" si="0"/>
        <v>1.1970000000000001</v>
      </c>
      <c r="H44" s="177">
        <f t="shared" si="2"/>
        <v>1.1970000000000001</v>
      </c>
      <c r="J44" s="176">
        <v>0.76</v>
      </c>
    </row>
    <row r="45" spans="1:10" x14ac:dyDescent="0.2">
      <c r="A45" s="143"/>
      <c r="B45" s="168" t="s">
        <v>44</v>
      </c>
      <c r="C45" s="4">
        <v>0.92</v>
      </c>
      <c r="D45" s="5">
        <v>1.1200000000000001</v>
      </c>
      <c r="E45" s="234">
        <v>1.23</v>
      </c>
      <c r="F45" s="235">
        <f t="shared" si="1"/>
        <v>0.17220000000000002</v>
      </c>
      <c r="G45" s="4">
        <f t="shared" si="0"/>
        <v>1.4022000000000001</v>
      </c>
      <c r="H45" s="177">
        <f t="shared" si="2"/>
        <v>1.4020000000000001</v>
      </c>
      <c r="J45" s="176">
        <v>0.92</v>
      </c>
    </row>
    <row r="46" spans="1:10" x14ac:dyDescent="0.2">
      <c r="A46" s="143"/>
      <c r="C46" s="4"/>
      <c r="F46" s="235"/>
      <c r="G46" s="4"/>
      <c r="H46" s="177"/>
      <c r="J46" s="176"/>
    </row>
    <row r="47" spans="1:10" x14ac:dyDescent="0.2">
      <c r="A47" s="143">
        <v>151601</v>
      </c>
      <c r="B47" s="175" t="s">
        <v>45</v>
      </c>
      <c r="C47" s="4"/>
      <c r="F47" s="235"/>
      <c r="G47" s="4"/>
      <c r="H47" s="177"/>
      <c r="J47" s="176"/>
    </row>
    <row r="48" spans="1:10" x14ac:dyDescent="0.2">
      <c r="A48" s="143"/>
      <c r="B48" s="168" t="s">
        <v>35</v>
      </c>
      <c r="C48" s="167">
        <v>267</v>
      </c>
      <c r="D48" s="5">
        <v>322</v>
      </c>
      <c r="E48" s="234">
        <v>357.54</v>
      </c>
      <c r="F48" s="235">
        <f>+E48*$F$5</f>
        <v>50.055600000000005</v>
      </c>
      <c r="G48" s="4">
        <f>SUM(E48:F48)</f>
        <v>407.59560000000005</v>
      </c>
      <c r="H48" s="142">
        <f>FLOOR(G48,0.05)</f>
        <v>407.55</v>
      </c>
      <c r="J48" s="176">
        <v>267</v>
      </c>
    </row>
    <row r="49" spans="1:10" x14ac:dyDescent="0.2">
      <c r="A49" s="143"/>
      <c r="B49" s="168" t="s">
        <v>46</v>
      </c>
      <c r="C49" s="4">
        <v>0.82</v>
      </c>
      <c r="D49" s="5">
        <v>0.99</v>
      </c>
      <c r="E49" s="234">
        <v>1.1000000000000001</v>
      </c>
      <c r="F49" s="235">
        <f>+E49*$F$5</f>
        <v>0.15400000000000003</v>
      </c>
      <c r="G49" s="4">
        <f>SUM(E49:F49)</f>
        <v>1.254</v>
      </c>
      <c r="H49" s="177">
        <f>FLOOR(G49,0.0005)</f>
        <v>1.254</v>
      </c>
      <c r="J49" s="176">
        <v>0.82</v>
      </c>
    </row>
    <row r="50" spans="1:10" x14ac:dyDescent="0.2">
      <c r="A50" s="143"/>
      <c r="C50" s="4"/>
      <c r="F50" s="235"/>
      <c r="G50" s="4"/>
      <c r="J50" s="176"/>
    </row>
    <row r="51" spans="1:10" x14ac:dyDescent="0.2">
      <c r="A51" s="143">
        <v>151601</v>
      </c>
      <c r="B51" s="175" t="s">
        <v>47</v>
      </c>
      <c r="C51" s="4"/>
      <c r="F51" s="235"/>
      <c r="G51" s="4"/>
      <c r="J51" s="176"/>
    </row>
    <row r="52" spans="1:10" x14ac:dyDescent="0.2">
      <c r="A52" s="143"/>
      <c r="B52" s="168" t="s">
        <v>35</v>
      </c>
      <c r="C52" s="167">
        <v>600</v>
      </c>
      <c r="D52" s="5">
        <v>729</v>
      </c>
      <c r="E52" s="234">
        <v>809.39</v>
      </c>
      <c r="F52" s="235">
        <f>+E52*$F$5</f>
        <v>113.31460000000001</v>
      </c>
      <c r="G52" s="4">
        <f>SUM(E52:F52)</f>
        <v>922.70460000000003</v>
      </c>
      <c r="H52" s="142">
        <f>FLOOR(G52,0.05)</f>
        <v>922.7</v>
      </c>
      <c r="J52" s="176">
        <v>600</v>
      </c>
    </row>
    <row r="53" spans="1:10" x14ac:dyDescent="0.2">
      <c r="A53" s="143"/>
      <c r="B53" s="168" t="s">
        <v>48</v>
      </c>
      <c r="C53" s="4">
        <v>0.40260000000000001</v>
      </c>
      <c r="D53" s="5">
        <v>0.53</v>
      </c>
      <c r="E53" s="234">
        <v>0.61</v>
      </c>
      <c r="F53" s="235">
        <f>+E53*$F$5</f>
        <v>8.5400000000000004E-2</v>
      </c>
      <c r="G53" s="4">
        <f>SUM(E53:F53)</f>
        <v>0.69540000000000002</v>
      </c>
      <c r="H53" s="177">
        <f>FLOOR(G53,0.0005)</f>
        <v>0.69500000000000006</v>
      </c>
      <c r="J53" s="178">
        <v>0.40260000000000001</v>
      </c>
    </row>
    <row r="54" spans="1:10" x14ac:dyDescent="0.2">
      <c r="A54" s="143"/>
      <c r="B54" s="168" t="s">
        <v>49</v>
      </c>
      <c r="C54" s="4">
        <v>109.8</v>
      </c>
      <c r="D54" s="5">
        <v>133</v>
      </c>
      <c r="E54" s="234">
        <v>147.66</v>
      </c>
      <c r="F54" s="235">
        <f>+E54*$F$5</f>
        <v>20.672400000000003</v>
      </c>
      <c r="G54" s="4">
        <f>SUM(E54:F54)</f>
        <v>168.33240000000001</v>
      </c>
      <c r="H54" s="124">
        <f>FLOOR(G54,0.05)</f>
        <v>168.3</v>
      </c>
      <c r="J54" s="176">
        <v>109.8</v>
      </c>
    </row>
    <row r="55" spans="1:10" x14ac:dyDescent="0.2">
      <c r="A55" s="143"/>
      <c r="C55" s="4"/>
      <c r="F55" s="235"/>
      <c r="G55" s="4"/>
      <c r="J55" s="176"/>
    </row>
    <row r="56" spans="1:10" x14ac:dyDescent="0.2">
      <c r="A56" s="143">
        <v>151601</v>
      </c>
      <c r="B56" s="175" t="s">
        <v>50</v>
      </c>
      <c r="C56" s="4"/>
      <c r="F56" s="235"/>
      <c r="G56" s="4"/>
      <c r="J56" s="176"/>
    </row>
    <row r="57" spans="1:10" x14ac:dyDescent="0.2">
      <c r="A57" s="143"/>
      <c r="B57" s="168" t="s">
        <v>51</v>
      </c>
      <c r="C57" s="167">
        <v>305</v>
      </c>
      <c r="D57" s="5">
        <v>360</v>
      </c>
      <c r="E57" s="234">
        <v>399.71</v>
      </c>
      <c r="F57" s="235">
        <f>+E57*$F$5</f>
        <v>55.959400000000002</v>
      </c>
      <c r="G57" s="4">
        <f>SUM(E57:F57)</f>
        <v>455.6694</v>
      </c>
      <c r="H57" s="142">
        <f>FLOOR(G57,0.05)</f>
        <v>455.65000000000003</v>
      </c>
      <c r="J57" s="176">
        <v>305</v>
      </c>
    </row>
    <row r="58" spans="1:10" x14ac:dyDescent="0.2">
      <c r="A58" s="143"/>
      <c r="B58" s="168" t="s">
        <v>52</v>
      </c>
      <c r="C58" s="167">
        <v>0.76800000000000002</v>
      </c>
      <c r="D58" s="5">
        <v>0.93</v>
      </c>
      <c r="E58" s="234">
        <v>1.03</v>
      </c>
      <c r="F58" s="235">
        <f>+E58*$F$5</f>
        <v>0.14420000000000002</v>
      </c>
      <c r="G58" s="4">
        <f>SUM(E58:F58)</f>
        <v>1.1742000000000001</v>
      </c>
      <c r="H58" s="142">
        <f>FLOOR(G58,0.05)</f>
        <v>1.1500000000000001</v>
      </c>
      <c r="J58" s="178">
        <v>0.76800000000000002</v>
      </c>
    </row>
    <row r="59" spans="1:10" x14ac:dyDescent="0.2">
      <c r="A59" s="143"/>
      <c r="B59" s="168" t="s">
        <v>53</v>
      </c>
      <c r="C59" s="167"/>
      <c r="F59" s="235"/>
      <c r="G59" s="4"/>
      <c r="H59" s="142"/>
      <c r="J59" s="176"/>
    </row>
    <row r="60" spans="1:10" x14ac:dyDescent="0.2">
      <c r="A60" s="143"/>
      <c r="B60" s="168" t="s">
        <v>54</v>
      </c>
      <c r="C60" s="4">
        <v>488</v>
      </c>
      <c r="D60" s="5">
        <v>580</v>
      </c>
      <c r="E60" s="234">
        <v>643.97</v>
      </c>
      <c r="F60" s="235">
        <f>+E60*$F$5</f>
        <v>90.155800000000013</v>
      </c>
      <c r="G60" s="4">
        <f>SUM(E60:F60)</f>
        <v>734.12580000000003</v>
      </c>
      <c r="H60" s="124">
        <f>FLOOR(G60,0.05)</f>
        <v>734.1</v>
      </c>
      <c r="J60" s="176">
        <v>488</v>
      </c>
    </row>
    <row r="61" spans="1:10" x14ac:dyDescent="0.2">
      <c r="A61" s="143"/>
      <c r="B61" s="168" t="s">
        <v>52</v>
      </c>
      <c r="C61" s="4">
        <v>0.7198</v>
      </c>
      <c r="D61" s="5">
        <v>0.9</v>
      </c>
      <c r="E61" s="234">
        <v>1</v>
      </c>
      <c r="F61" s="235">
        <f>+E61*$F$5</f>
        <v>0.14000000000000001</v>
      </c>
      <c r="G61" s="4">
        <f>SUM(E61:F61)</f>
        <v>1.1400000000000001</v>
      </c>
      <c r="H61" s="177">
        <f>FLOOR(G61,0.0005)</f>
        <v>1.1400000000000001</v>
      </c>
      <c r="J61" s="178">
        <v>0.7198</v>
      </c>
    </row>
    <row r="62" spans="1:10" x14ac:dyDescent="0.2">
      <c r="A62" s="143"/>
      <c r="B62" s="168"/>
      <c r="C62" s="4"/>
      <c r="F62" s="235"/>
      <c r="G62" s="4"/>
      <c r="H62" s="177"/>
      <c r="J62" s="176"/>
    </row>
    <row r="63" spans="1:10" x14ac:dyDescent="0.2">
      <c r="A63" s="143"/>
      <c r="C63" s="4"/>
      <c r="F63" s="235"/>
      <c r="G63" s="4"/>
      <c r="J63" s="176"/>
    </row>
    <row r="64" spans="1:10" x14ac:dyDescent="0.2">
      <c r="A64" s="143">
        <v>151601</v>
      </c>
      <c r="B64" s="175" t="s">
        <v>55</v>
      </c>
      <c r="C64" s="4"/>
      <c r="F64" s="235"/>
      <c r="G64" s="4"/>
      <c r="J64" s="176"/>
    </row>
    <row r="65" spans="1:10" x14ac:dyDescent="0.2">
      <c r="A65" s="143"/>
      <c r="B65" s="168" t="s">
        <v>35</v>
      </c>
      <c r="C65" s="4">
        <v>605</v>
      </c>
      <c r="D65" s="5">
        <v>700</v>
      </c>
      <c r="E65" s="234">
        <v>777.21</v>
      </c>
      <c r="F65" s="235">
        <f>+E65*$F$5</f>
        <v>108.80940000000001</v>
      </c>
      <c r="G65" s="4">
        <f>SUM(E65:F65)</f>
        <v>886.01940000000002</v>
      </c>
      <c r="H65" s="142">
        <f>FLOOR(G65,0.05)</f>
        <v>886</v>
      </c>
      <c r="J65" s="176">
        <v>605</v>
      </c>
    </row>
    <row r="66" spans="1:10" x14ac:dyDescent="0.2">
      <c r="A66" s="143"/>
      <c r="B66" s="168" t="s">
        <v>56</v>
      </c>
      <c r="C66" s="4">
        <v>0.44</v>
      </c>
      <c r="D66" s="5">
        <v>0.52</v>
      </c>
      <c r="E66" s="234">
        <v>0.57999999999999996</v>
      </c>
      <c r="F66" s="235">
        <f>+E66*$F$5</f>
        <v>8.1200000000000008E-2</v>
      </c>
      <c r="G66" s="4">
        <f>SUM(E66:F66)</f>
        <v>0.66120000000000001</v>
      </c>
      <c r="H66" s="177">
        <f>FLOOR(G66,0.0005)</f>
        <v>0.66100000000000003</v>
      </c>
      <c r="J66" s="176">
        <v>0.44</v>
      </c>
    </row>
    <row r="67" spans="1:10" x14ac:dyDescent="0.2">
      <c r="A67" s="143"/>
      <c r="B67" s="168" t="s">
        <v>49</v>
      </c>
      <c r="C67" s="4">
        <v>110</v>
      </c>
      <c r="D67" s="5">
        <v>130</v>
      </c>
      <c r="E67" s="234">
        <v>144.34</v>
      </c>
      <c r="F67" s="235">
        <f>+E67*$F$5</f>
        <v>20.207600000000003</v>
      </c>
      <c r="G67" s="4">
        <f>SUM(E67:F67)</f>
        <v>164.54760000000002</v>
      </c>
      <c r="H67" s="124">
        <f>FLOOR(G67,0.05)</f>
        <v>164.5</v>
      </c>
      <c r="J67" s="176">
        <v>110</v>
      </c>
    </row>
    <row r="68" spans="1:10" x14ac:dyDescent="0.2">
      <c r="A68" s="143"/>
      <c r="C68" s="4"/>
      <c r="F68" s="235"/>
      <c r="G68" s="4"/>
      <c r="J68" s="176"/>
    </row>
    <row r="69" spans="1:10" x14ac:dyDescent="0.2">
      <c r="A69" s="143">
        <v>151605</v>
      </c>
      <c r="B69" s="175" t="s">
        <v>57</v>
      </c>
      <c r="C69" s="4"/>
      <c r="F69" s="235"/>
      <c r="G69" s="4"/>
      <c r="J69" s="176"/>
    </row>
    <row r="70" spans="1:10" x14ac:dyDescent="0.2">
      <c r="A70" s="143"/>
      <c r="B70" s="168"/>
      <c r="C70" s="4"/>
      <c r="F70" s="235"/>
      <c r="G70" s="4"/>
      <c r="H70" s="177"/>
      <c r="J70" s="176"/>
    </row>
    <row r="71" spans="1:10" x14ac:dyDescent="0.2">
      <c r="A71" s="143"/>
      <c r="B71" s="168" t="s">
        <v>36</v>
      </c>
      <c r="C71" s="4">
        <v>0.6</v>
      </c>
      <c r="D71" s="5">
        <v>0.63</v>
      </c>
      <c r="E71" s="234">
        <v>0.7</v>
      </c>
      <c r="F71" s="235">
        <f>+E71*$F$5</f>
        <v>9.8000000000000004E-2</v>
      </c>
      <c r="G71" s="4">
        <f>SUM(E71:F71)</f>
        <v>0.79799999999999993</v>
      </c>
      <c r="H71" s="177">
        <f>FLOOR(G71,0.0005)</f>
        <v>0.79800000000000004</v>
      </c>
      <c r="J71" s="176">
        <v>0.6</v>
      </c>
    </row>
    <row r="72" spans="1:10" x14ac:dyDescent="0.2">
      <c r="A72" s="143"/>
      <c r="B72" s="168" t="s">
        <v>37</v>
      </c>
      <c r="C72" s="4">
        <v>0.64</v>
      </c>
      <c r="D72" s="5">
        <v>0.72</v>
      </c>
      <c r="E72" s="234">
        <v>0.8</v>
      </c>
      <c r="F72" s="235">
        <f>+E72*$F$5</f>
        <v>0.11200000000000002</v>
      </c>
      <c r="G72" s="4">
        <f>SUM(E72:F72)</f>
        <v>0.91200000000000003</v>
      </c>
      <c r="H72" s="177">
        <f>FLOOR(G72,0.0005)</f>
        <v>0.91200000000000003</v>
      </c>
      <c r="J72" s="176">
        <v>0.64</v>
      </c>
    </row>
    <row r="73" spans="1:10" x14ac:dyDescent="0.2">
      <c r="A73" s="143"/>
      <c r="B73" s="168" t="s">
        <v>38</v>
      </c>
      <c r="C73" s="4">
        <v>0.77</v>
      </c>
      <c r="D73" s="5">
        <v>0.98</v>
      </c>
      <c r="E73" s="234">
        <v>1.0900000000000001</v>
      </c>
      <c r="F73" s="235">
        <f>+E73*$F$5</f>
        <v>0.15260000000000001</v>
      </c>
      <c r="G73" s="4">
        <f>SUM(E73:F73)</f>
        <v>1.2426000000000001</v>
      </c>
      <c r="H73" s="142">
        <f>FLOOR(G73,0.05)</f>
        <v>1.2000000000000002</v>
      </c>
      <c r="J73" s="176">
        <v>0.77</v>
      </c>
    </row>
    <row r="74" spans="1:10" x14ac:dyDescent="0.2">
      <c r="A74" s="143"/>
      <c r="B74" s="168" t="s">
        <v>39</v>
      </c>
      <c r="C74" s="4">
        <v>0.92</v>
      </c>
      <c r="D74" s="5">
        <v>1.1399999999999999</v>
      </c>
      <c r="E74" s="234">
        <v>1.27</v>
      </c>
      <c r="F74" s="235">
        <f>+E74*$F$5</f>
        <v>0.17780000000000001</v>
      </c>
      <c r="G74" s="4">
        <f>SUM(E74:F74)</f>
        <v>1.4478</v>
      </c>
      <c r="J74" s="176">
        <v>0.92</v>
      </c>
    </row>
    <row r="75" spans="1:10" x14ac:dyDescent="0.2">
      <c r="A75" s="143"/>
      <c r="B75" s="168"/>
      <c r="C75" s="4"/>
      <c r="F75" s="235"/>
      <c r="G75" s="4"/>
      <c r="H75" s="142"/>
      <c r="J75" s="176"/>
    </row>
    <row r="76" spans="1:10" x14ac:dyDescent="0.2">
      <c r="A76" s="143"/>
      <c r="B76" s="168" t="s">
        <v>41</v>
      </c>
      <c r="C76" s="4">
        <v>0.54</v>
      </c>
      <c r="D76" s="5">
        <v>0.57999999999999996</v>
      </c>
      <c r="E76" s="234">
        <v>0.64</v>
      </c>
      <c r="F76" s="235">
        <f>+E76*$F$5</f>
        <v>8.9600000000000013E-2</v>
      </c>
      <c r="G76" s="4">
        <f>SUM(E76:F76)</f>
        <v>0.72960000000000003</v>
      </c>
      <c r="H76" s="142">
        <f>FLOOR(G76,0.05)</f>
        <v>0.70000000000000007</v>
      </c>
      <c r="J76" s="176">
        <v>0.54</v>
      </c>
    </row>
    <row r="77" spans="1:10" x14ac:dyDescent="0.2">
      <c r="A77" s="143"/>
      <c r="B77" s="168" t="s">
        <v>42</v>
      </c>
      <c r="C77" s="4">
        <v>0.57999999999999996</v>
      </c>
      <c r="D77" s="5">
        <v>0.68</v>
      </c>
      <c r="E77" s="234">
        <v>0.76</v>
      </c>
      <c r="F77" s="235">
        <f>+E77*$F$5</f>
        <v>0.10640000000000001</v>
      </c>
      <c r="G77" s="4">
        <f>SUM(E77:F77)</f>
        <v>0.86640000000000006</v>
      </c>
      <c r="H77" s="142">
        <f>FLOOR(G77,0.05)</f>
        <v>0.85000000000000009</v>
      </c>
      <c r="J77" s="176">
        <v>0.57999999999999996</v>
      </c>
    </row>
    <row r="78" spans="1:10" x14ac:dyDescent="0.2">
      <c r="A78" s="143"/>
      <c r="B78" s="168" t="s">
        <v>43</v>
      </c>
      <c r="C78" s="4">
        <v>0.76</v>
      </c>
      <c r="D78" s="5">
        <v>0.98</v>
      </c>
      <c r="E78" s="234">
        <v>1.0900000000000001</v>
      </c>
      <c r="F78" s="235">
        <f>+E78*$F$5</f>
        <v>0.15260000000000001</v>
      </c>
      <c r="G78" s="4">
        <f>SUM(E78:F78)</f>
        <v>1.2426000000000001</v>
      </c>
      <c r="H78" s="142">
        <f>FLOOR(G78,0.05)</f>
        <v>1.2000000000000002</v>
      </c>
      <c r="J78" s="176">
        <v>0.76</v>
      </c>
    </row>
    <row r="79" spans="1:10" x14ac:dyDescent="0.2">
      <c r="A79" s="143"/>
      <c r="B79" s="168" t="s">
        <v>44</v>
      </c>
      <c r="C79" s="4">
        <v>0.92</v>
      </c>
      <c r="D79" s="5">
        <v>1.1399999999999999</v>
      </c>
      <c r="E79" s="234">
        <v>1.27</v>
      </c>
      <c r="F79" s="235">
        <f>+E79*$F$5</f>
        <v>0.17780000000000001</v>
      </c>
      <c r="G79" s="4">
        <f>SUM(E79:F79)</f>
        <v>1.4478</v>
      </c>
      <c r="H79" s="142">
        <f>FLOOR(G79,0.05)</f>
        <v>1.4000000000000001</v>
      </c>
      <c r="J79" s="176">
        <v>0.92</v>
      </c>
    </row>
    <row r="80" spans="1:10" x14ac:dyDescent="0.2">
      <c r="A80" s="143"/>
      <c r="B80" s="168" t="s">
        <v>58</v>
      </c>
      <c r="C80" s="4">
        <v>5.5</v>
      </c>
      <c r="D80" s="5">
        <f>+C80+C80*$F$3</f>
        <v>5.8849999999999998</v>
      </c>
      <c r="E80" s="234">
        <v>6.54</v>
      </c>
      <c r="F80" s="235">
        <f>+E80*$F$5</f>
        <v>0.91560000000000008</v>
      </c>
      <c r="G80" s="4">
        <f>SUM(E80:F80)</f>
        <v>7.4556000000000004</v>
      </c>
      <c r="H80" s="142">
        <f>FLOOR(G80,0.05)</f>
        <v>7.45</v>
      </c>
      <c r="J80" s="176"/>
    </row>
    <row r="81" spans="1:10" x14ac:dyDescent="0.2">
      <c r="A81" s="143"/>
      <c r="B81" s="168"/>
      <c r="C81" s="4"/>
      <c r="F81" s="235"/>
      <c r="G81" s="4"/>
      <c r="J81" s="176"/>
    </row>
    <row r="82" spans="1:10" x14ac:dyDescent="0.2">
      <c r="A82" s="143">
        <v>151605</v>
      </c>
      <c r="B82" s="175" t="s">
        <v>59</v>
      </c>
      <c r="C82" s="4"/>
      <c r="F82" s="235"/>
      <c r="G82" s="4"/>
      <c r="J82" s="176"/>
    </row>
    <row r="83" spans="1:10" x14ac:dyDescent="0.2">
      <c r="A83" s="143"/>
      <c r="B83" s="168" t="s">
        <v>60</v>
      </c>
      <c r="C83" s="4">
        <v>267</v>
      </c>
      <c r="D83" s="5" t="s">
        <v>609</v>
      </c>
      <c r="F83" s="235"/>
      <c r="G83" s="4">
        <f>SUM(E83:F83)</f>
        <v>0</v>
      </c>
      <c r="H83" s="142">
        <f>FLOOR(G83,0.05)</f>
        <v>0</v>
      </c>
      <c r="J83" s="176">
        <v>267</v>
      </c>
    </row>
    <row r="84" spans="1:10" x14ac:dyDescent="0.2">
      <c r="A84" s="143"/>
      <c r="B84" s="168" t="s">
        <v>56</v>
      </c>
      <c r="C84" s="4">
        <v>0.82</v>
      </c>
      <c r="D84" s="5">
        <v>1.1499999999999999</v>
      </c>
      <c r="E84" s="234">
        <v>1.28</v>
      </c>
      <c r="F84" s="235">
        <f>+E84*$F$5</f>
        <v>0.17920000000000003</v>
      </c>
      <c r="G84" s="4">
        <f>SUM(E84:F84)</f>
        <v>1.4592000000000001</v>
      </c>
      <c r="H84" s="177">
        <f>FLOOR(G84,0.0005)</f>
        <v>1.4590000000000001</v>
      </c>
      <c r="J84" s="176">
        <v>0.82</v>
      </c>
    </row>
    <row r="85" spans="1:10" x14ac:dyDescent="0.2">
      <c r="A85" s="143"/>
      <c r="B85" s="168" t="s">
        <v>61</v>
      </c>
      <c r="C85" s="4" t="e">
        <f>+#REF!+#REF!*$F$3</f>
        <v>#REF!</v>
      </c>
      <c r="D85" s="5">
        <v>64.680000000000007</v>
      </c>
      <c r="E85" s="234">
        <v>71.81</v>
      </c>
      <c r="F85" s="235">
        <f>+D85*$F$5</f>
        <v>9.055200000000001</v>
      </c>
      <c r="G85" s="4">
        <f>SUM(E85:F85)</f>
        <v>80.865200000000002</v>
      </c>
      <c r="H85" s="142">
        <f>FLOOR(G85,0.05)</f>
        <v>80.850000000000009</v>
      </c>
      <c r="J85" s="176"/>
    </row>
    <row r="86" spans="1:10" x14ac:dyDescent="0.2">
      <c r="A86" s="143"/>
      <c r="C86" s="4"/>
      <c r="F86" s="235"/>
      <c r="G86" s="4"/>
      <c r="J86" s="176"/>
    </row>
    <row r="87" spans="1:10" x14ac:dyDescent="0.2">
      <c r="A87" s="143"/>
      <c r="B87" s="168"/>
      <c r="C87" s="4"/>
      <c r="F87" s="235"/>
      <c r="G87" s="4"/>
      <c r="H87" s="142"/>
      <c r="J87" s="179"/>
    </row>
    <row r="88" spans="1:10" x14ac:dyDescent="0.2">
      <c r="A88" s="143">
        <v>151788</v>
      </c>
      <c r="B88" s="175" t="s">
        <v>62</v>
      </c>
      <c r="C88" s="4"/>
      <c r="F88" s="235"/>
      <c r="G88" s="4"/>
    </row>
    <row r="89" spans="1:10" x14ac:dyDescent="0.2">
      <c r="A89" s="143"/>
      <c r="B89" s="168" t="s">
        <v>63</v>
      </c>
      <c r="C89" s="4">
        <v>20.3</v>
      </c>
      <c r="D89" s="5">
        <v>35.340000000000003</v>
      </c>
      <c r="E89" s="234">
        <v>39.24</v>
      </c>
      <c r="F89" s="235">
        <f>+E89*$F$5</f>
        <v>5.4936000000000007</v>
      </c>
      <c r="G89" s="4">
        <f>SUM(E89:F89)</f>
        <v>44.733600000000003</v>
      </c>
      <c r="H89" s="124">
        <f>FLOOR(G89,0.05)</f>
        <v>44.7</v>
      </c>
    </row>
    <row r="90" spans="1:10" x14ac:dyDescent="0.2">
      <c r="A90" s="143"/>
      <c r="C90" s="4"/>
      <c r="F90" s="235"/>
      <c r="G90" s="4"/>
    </row>
    <row r="91" spans="1:10" x14ac:dyDescent="0.2">
      <c r="A91" s="143">
        <v>151601</v>
      </c>
      <c r="B91" s="175" t="s">
        <v>64</v>
      </c>
      <c r="C91" s="4"/>
      <c r="F91" s="235"/>
      <c r="G91" s="4"/>
    </row>
    <row r="92" spans="1:10" x14ac:dyDescent="0.2">
      <c r="A92" s="143"/>
      <c r="B92" s="168" t="s">
        <v>65</v>
      </c>
      <c r="C92" s="4">
        <v>14.11</v>
      </c>
      <c r="D92" s="5">
        <v>88.35</v>
      </c>
      <c r="E92" s="234">
        <v>98.1</v>
      </c>
      <c r="F92" s="235">
        <f>+E92*$F$5</f>
        <v>13.734</v>
      </c>
      <c r="G92" s="4">
        <f>SUM(E92:F92)</f>
        <v>111.83399999999999</v>
      </c>
      <c r="H92" s="124">
        <f>FLOOR(G92,0.05)</f>
        <v>111.80000000000001</v>
      </c>
    </row>
    <row r="93" spans="1:10" x14ac:dyDescent="0.2">
      <c r="A93" s="143"/>
      <c r="B93" s="168" t="s">
        <v>66</v>
      </c>
      <c r="C93" s="4">
        <v>51.54</v>
      </c>
      <c r="D93" s="5">
        <v>1.1399999999999999</v>
      </c>
      <c r="E93" s="234">
        <v>1.27</v>
      </c>
      <c r="F93" s="235">
        <f>+E93*$F$5</f>
        <v>0.17780000000000001</v>
      </c>
      <c r="G93" s="4">
        <f>SUM(E93:F93)</f>
        <v>1.4478</v>
      </c>
      <c r="H93" s="142">
        <f>FLOOR(G93,0.05)</f>
        <v>1.4000000000000001</v>
      </c>
    </row>
    <row r="94" spans="1:10" x14ac:dyDescent="0.2">
      <c r="A94" s="143"/>
      <c r="B94" s="168" t="s">
        <v>67</v>
      </c>
      <c r="C94" s="4">
        <v>0.19</v>
      </c>
      <c r="D94" s="5">
        <v>353.4</v>
      </c>
      <c r="E94" s="234">
        <v>392.38</v>
      </c>
      <c r="F94" s="235">
        <f>+E94*$F$5</f>
        <v>54.933200000000006</v>
      </c>
      <c r="G94" s="4">
        <f>SUM(E94:F94)</f>
        <v>447.31319999999999</v>
      </c>
      <c r="H94" s="142">
        <f>FLOOR(G94,0.05)</f>
        <v>447.3</v>
      </c>
    </row>
    <row r="95" spans="1:10" x14ac:dyDescent="0.2">
      <c r="A95" s="143"/>
      <c r="B95" s="168"/>
      <c r="C95" s="4"/>
      <c r="F95" s="235"/>
      <c r="G95" s="4" t="s">
        <v>609</v>
      </c>
      <c r="H95" s="142"/>
    </row>
    <row r="96" spans="1:10" x14ac:dyDescent="0.2">
      <c r="A96" s="143"/>
      <c r="B96" s="168" t="s">
        <v>68</v>
      </c>
      <c r="C96" s="4">
        <v>83.15</v>
      </c>
      <c r="D96" s="5">
        <v>88.35</v>
      </c>
      <c r="E96" s="234">
        <v>98.1</v>
      </c>
      <c r="F96" s="235">
        <f>+E96*$F$5</f>
        <v>13.734</v>
      </c>
      <c r="G96" s="4">
        <f>SUM(E96:F96)</f>
        <v>111.83399999999999</v>
      </c>
      <c r="H96" s="142">
        <f>FLOOR(G96,0.05)</f>
        <v>111.80000000000001</v>
      </c>
    </row>
    <row r="97" spans="1:8" x14ac:dyDescent="0.2">
      <c r="A97" s="143"/>
      <c r="C97" s="4"/>
      <c r="F97" s="235"/>
      <c r="G97" s="4"/>
      <c r="H97" s="142"/>
    </row>
    <row r="98" spans="1:8" x14ac:dyDescent="0.2">
      <c r="A98" s="143">
        <v>151788</v>
      </c>
      <c r="B98" s="175" t="s">
        <v>69</v>
      </c>
      <c r="C98" s="4"/>
      <c r="F98" s="235"/>
      <c r="G98" s="4"/>
      <c r="H98" s="142"/>
    </row>
    <row r="99" spans="1:8" x14ac:dyDescent="0.2">
      <c r="A99" s="143"/>
      <c r="B99" s="168" t="s">
        <v>70</v>
      </c>
      <c r="C99" s="4">
        <v>121.89</v>
      </c>
      <c r="D99" s="5">
        <f>+C99+C99*$F$3</f>
        <v>130.42230000000001</v>
      </c>
      <c r="E99" s="234">
        <v>138.25</v>
      </c>
      <c r="F99" s="235">
        <f>+E99*$F$5</f>
        <v>19.355</v>
      </c>
      <c r="G99" s="4">
        <f>SUM(E99:F99)</f>
        <v>157.60499999999999</v>
      </c>
      <c r="H99" s="142">
        <f>FLOOR(G99,0.05)</f>
        <v>157.60000000000002</v>
      </c>
    </row>
    <row r="100" spans="1:8" x14ac:dyDescent="0.2">
      <c r="A100" s="143"/>
      <c r="B100" s="168" t="s">
        <v>71</v>
      </c>
      <c r="D100" s="6"/>
      <c r="E100" s="242"/>
      <c r="F100" s="235"/>
      <c r="G100" s="4"/>
      <c r="H100" s="180" t="s">
        <v>73</v>
      </c>
    </row>
    <row r="101" spans="1:8" x14ac:dyDescent="0.2">
      <c r="A101" s="143"/>
      <c r="C101" s="4"/>
      <c r="F101" s="235"/>
      <c r="G101" s="4"/>
      <c r="H101" s="142"/>
    </row>
    <row r="102" spans="1:8" x14ac:dyDescent="0.2">
      <c r="A102" s="143">
        <v>141734</v>
      </c>
      <c r="B102" s="175" t="s">
        <v>74</v>
      </c>
      <c r="C102" s="4"/>
      <c r="F102" s="235"/>
      <c r="G102" s="4"/>
      <c r="H102" s="142"/>
    </row>
    <row r="103" spans="1:8" x14ac:dyDescent="0.2">
      <c r="A103" s="143"/>
      <c r="B103" s="168" t="s">
        <v>75</v>
      </c>
      <c r="C103" s="4">
        <v>121.89</v>
      </c>
      <c r="D103" s="5">
        <f>+C103+C103*$F$3</f>
        <v>130.42230000000001</v>
      </c>
      <c r="E103" s="234">
        <v>138.25</v>
      </c>
      <c r="F103" s="235">
        <f>+E103*$F$5</f>
        <v>19.355</v>
      </c>
      <c r="G103" s="4">
        <f>SUM(E103:F103)</f>
        <v>157.60499999999999</v>
      </c>
      <c r="H103" s="142">
        <f>FLOOR(G103,0.05)</f>
        <v>157.60000000000002</v>
      </c>
    </row>
    <row r="104" spans="1:8" x14ac:dyDescent="0.2">
      <c r="A104" s="143"/>
      <c r="B104" s="168" t="s">
        <v>76</v>
      </c>
      <c r="C104" s="4"/>
      <c r="D104" s="6"/>
      <c r="E104" s="242"/>
      <c r="F104" s="235"/>
      <c r="G104" s="4"/>
      <c r="H104" s="180" t="s">
        <v>77</v>
      </c>
    </row>
    <row r="105" spans="1:8" x14ac:dyDescent="0.2">
      <c r="A105" s="143"/>
      <c r="B105" s="168" t="s">
        <v>78</v>
      </c>
      <c r="C105" s="4">
        <v>107.4</v>
      </c>
      <c r="D105" s="5">
        <f>+C105+C105*$F$3</f>
        <v>114.91800000000001</v>
      </c>
      <c r="E105" s="234">
        <v>121.82</v>
      </c>
      <c r="F105" s="235">
        <f>+E105*$F$5</f>
        <v>17.0548</v>
      </c>
      <c r="G105" s="4">
        <f>SUM(E105:F105)</f>
        <v>138.87479999999999</v>
      </c>
      <c r="H105" s="124">
        <f>FLOOR(G105,0.05)</f>
        <v>138.85</v>
      </c>
    </row>
    <row r="106" spans="1:8" x14ac:dyDescent="0.2">
      <c r="A106" s="143"/>
      <c r="C106" s="4"/>
      <c r="F106" s="235"/>
      <c r="G106" s="4"/>
    </row>
    <row r="107" spans="1:8" x14ac:dyDescent="0.2">
      <c r="A107" s="143">
        <v>141734</v>
      </c>
      <c r="B107" s="175" t="s">
        <v>79</v>
      </c>
      <c r="C107" s="4"/>
      <c r="F107" s="235"/>
      <c r="G107" s="4"/>
    </row>
    <row r="108" spans="1:8" x14ac:dyDescent="0.2">
      <c r="A108" s="143"/>
      <c r="B108" s="168" t="s">
        <v>70</v>
      </c>
      <c r="C108" s="4">
        <v>121.89</v>
      </c>
      <c r="D108" s="5">
        <f>+C108+C108*$F$3</f>
        <v>130.42230000000001</v>
      </c>
      <c r="E108" s="234">
        <v>138.25</v>
      </c>
      <c r="F108" s="235">
        <f>+E108*$F$5</f>
        <v>19.355</v>
      </c>
      <c r="G108" s="4">
        <f>SUM(E108:F108)</f>
        <v>157.60499999999999</v>
      </c>
      <c r="H108" s="142">
        <f>FLOOR(G108,0.05)</f>
        <v>157.60000000000002</v>
      </c>
    </row>
    <row r="109" spans="1:8" x14ac:dyDescent="0.2">
      <c r="A109" s="143"/>
      <c r="B109" s="168" t="s">
        <v>76</v>
      </c>
      <c r="C109" s="4"/>
      <c r="D109" s="6"/>
      <c r="E109" s="242"/>
      <c r="F109" s="235"/>
      <c r="G109" s="4"/>
      <c r="H109" s="180" t="s">
        <v>73</v>
      </c>
    </row>
    <row r="110" spans="1:8" x14ac:dyDescent="0.2">
      <c r="A110" s="143"/>
      <c r="B110" s="168" t="s">
        <v>78</v>
      </c>
      <c r="C110" s="4">
        <v>107.4</v>
      </c>
      <c r="D110" s="5">
        <f>+C110+C110*$F$3</f>
        <v>114.91800000000001</v>
      </c>
      <c r="E110" s="234">
        <v>121.82</v>
      </c>
      <c r="F110" s="235">
        <f>+E110*$F$5</f>
        <v>17.0548</v>
      </c>
      <c r="G110" s="4">
        <f>SUM(E110:F110)</f>
        <v>138.87479999999999</v>
      </c>
      <c r="H110" s="124">
        <f>FLOOR(G110,0.05)</f>
        <v>138.85</v>
      </c>
    </row>
    <row r="111" spans="1:8" x14ac:dyDescent="0.2">
      <c r="A111" s="143"/>
      <c r="C111" s="20"/>
      <c r="F111" s="235"/>
      <c r="G111" s="20"/>
    </row>
    <row r="112" spans="1:8" x14ac:dyDescent="0.2">
      <c r="A112" s="143"/>
      <c r="B112" s="169" t="s">
        <v>80</v>
      </c>
      <c r="C112" s="169"/>
      <c r="D112" s="169"/>
      <c r="E112" s="247"/>
      <c r="F112" s="247"/>
      <c r="G112" s="169"/>
    </row>
    <row r="113" spans="1:9" x14ac:dyDescent="0.2">
      <c r="A113" s="143"/>
      <c r="C113" s="20"/>
      <c r="F113" s="235"/>
      <c r="G113" s="20"/>
    </row>
    <row r="114" spans="1:9" x14ac:dyDescent="0.2">
      <c r="A114" s="143" t="s">
        <v>81</v>
      </c>
      <c r="B114" s="175" t="s">
        <v>82</v>
      </c>
      <c r="C114" s="20"/>
      <c r="F114" s="235"/>
      <c r="G114" s="20"/>
    </row>
    <row r="115" spans="1:9" x14ac:dyDescent="0.2">
      <c r="A115" s="143"/>
      <c r="B115" s="884" t="s">
        <v>83</v>
      </c>
      <c r="C115" s="884"/>
      <c r="D115" s="884"/>
      <c r="E115" s="884"/>
      <c r="F115" s="884"/>
      <c r="G115" s="884"/>
    </row>
    <row r="116" spans="1:9" x14ac:dyDescent="0.2">
      <c r="A116" s="143"/>
      <c r="B116" s="181" t="s">
        <v>84</v>
      </c>
      <c r="C116" s="4"/>
      <c r="F116" s="235"/>
      <c r="G116" s="4"/>
    </row>
    <row r="117" spans="1:9" x14ac:dyDescent="0.2">
      <c r="A117" s="143"/>
      <c r="B117" s="168" t="s">
        <v>85</v>
      </c>
      <c r="C117" s="4">
        <v>66.55</v>
      </c>
      <c r="D117" s="5">
        <f t="shared" ref="D117:D125" si="3">+C117+C117*$F$3</f>
        <v>71.208500000000001</v>
      </c>
      <c r="F117" s="235"/>
      <c r="G117" s="4">
        <f t="shared" ref="G117:G125" si="4">SUM(E117:F117)</f>
        <v>0</v>
      </c>
      <c r="H117" s="142">
        <f t="shared" ref="H117:H125" si="5">FLOOR(G117,0.05)</f>
        <v>0</v>
      </c>
      <c r="I117" s="235">
        <v>75.5</v>
      </c>
    </row>
    <row r="118" spans="1:9" x14ac:dyDescent="0.2">
      <c r="A118" s="143"/>
      <c r="B118" s="168" t="s">
        <v>86</v>
      </c>
      <c r="C118" s="4">
        <v>133.1</v>
      </c>
      <c r="D118" s="5">
        <f t="shared" si="3"/>
        <v>142.417</v>
      </c>
      <c r="F118" s="235"/>
      <c r="G118" s="4">
        <f t="shared" si="4"/>
        <v>0</v>
      </c>
      <c r="H118" s="142">
        <f t="shared" si="5"/>
        <v>0</v>
      </c>
      <c r="I118" s="235">
        <v>150.94999999999999</v>
      </c>
    </row>
    <row r="119" spans="1:9" x14ac:dyDescent="0.2">
      <c r="A119" s="143"/>
      <c r="B119" s="168" t="s">
        <v>87</v>
      </c>
      <c r="C119" s="4">
        <v>266.2</v>
      </c>
      <c r="D119" s="5">
        <f t="shared" si="3"/>
        <v>284.834</v>
      </c>
      <c r="F119" s="235"/>
      <c r="G119" s="4">
        <f t="shared" si="4"/>
        <v>0</v>
      </c>
      <c r="H119" s="142">
        <f t="shared" si="5"/>
        <v>0</v>
      </c>
      <c r="I119" s="235">
        <v>301.89999999999998</v>
      </c>
    </row>
    <row r="120" spans="1:9" x14ac:dyDescent="0.2">
      <c r="A120" s="143"/>
      <c r="B120" s="168" t="s">
        <v>88</v>
      </c>
      <c r="C120" s="4">
        <v>598.95000000000005</v>
      </c>
      <c r="D120" s="5">
        <f t="shared" si="3"/>
        <v>640.87650000000008</v>
      </c>
      <c r="F120" s="235"/>
      <c r="G120" s="4">
        <f t="shared" si="4"/>
        <v>0</v>
      </c>
      <c r="H120" s="142">
        <f t="shared" si="5"/>
        <v>0</v>
      </c>
      <c r="I120" s="235">
        <v>679.3</v>
      </c>
    </row>
    <row r="121" spans="1:9" x14ac:dyDescent="0.2">
      <c r="A121" s="143"/>
      <c r="B121" s="181" t="s">
        <v>89</v>
      </c>
      <c r="C121" s="4">
        <v>1064.8</v>
      </c>
      <c r="D121" s="5">
        <f t="shared" si="3"/>
        <v>1139.336</v>
      </c>
      <c r="F121" s="235"/>
      <c r="G121" s="4">
        <f t="shared" si="4"/>
        <v>0</v>
      </c>
      <c r="H121" s="142">
        <f t="shared" si="5"/>
        <v>0</v>
      </c>
      <c r="I121" s="235">
        <v>1207.6500000000001</v>
      </c>
    </row>
    <row r="122" spans="1:9" x14ac:dyDescent="0.2">
      <c r="A122" s="143"/>
      <c r="B122" s="181" t="s">
        <v>90</v>
      </c>
      <c r="C122" s="4">
        <v>1996.5</v>
      </c>
      <c r="D122" s="5">
        <f t="shared" si="3"/>
        <v>2136.2550000000001</v>
      </c>
      <c r="F122" s="235"/>
      <c r="G122" s="4">
        <f t="shared" si="4"/>
        <v>0</v>
      </c>
      <c r="H122" s="142">
        <f t="shared" si="5"/>
        <v>0</v>
      </c>
      <c r="I122" s="235">
        <v>2264.5</v>
      </c>
    </row>
    <row r="123" spans="1:9" x14ac:dyDescent="0.2">
      <c r="A123" s="143"/>
      <c r="B123" s="181" t="s">
        <v>91</v>
      </c>
      <c r="C123" s="4">
        <v>1996.5</v>
      </c>
      <c r="D123" s="5">
        <f t="shared" si="3"/>
        <v>2136.2550000000001</v>
      </c>
      <c r="F123" s="235"/>
      <c r="G123" s="4">
        <f t="shared" si="4"/>
        <v>0</v>
      </c>
      <c r="H123" s="142">
        <f t="shared" si="5"/>
        <v>0</v>
      </c>
      <c r="I123" s="235">
        <v>2264.5</v>
      </c>
    </row>
    <row r="124" spans="1:9" x14ac:dyDescent="0.2">
      <c r="A124" s="143"/>
      <c r="B124" s="181" t="s">
        <v>92</v>
      </c>
      <c r="C124" s="4">
        <v>1996.5</v>
      </c>
      <c r="D124" s="5">
        <f t="shared" si="3"/>
        <v>2136.2550000000001</v>
      </c>
      <c r="F124" s="235"/>
      <c r="G124" s="4">
        <f t="shared" si="4"/>
        <v>0</v>
      </c>
      <c r="H124" s="142">
        <f t="shared" si="5"/>
        <v>0</v>
      </c>
      <c r="I124" s="235">
        <v>2264.5</v>
      </c>
    </row>
    <row r="125" spans="1:9" x14ac:dyDescent="0.2">
      <c r="A125" s="143"/>
      <c r="B125" s="181" t="s">
        <v>93</v>
      </c>
      <c r="C125" s="4">
        <v>1996.5</v>
      </c>
      <c r="D125" s="5">
        <f t="shared" si="3"/>
        <v>2136.2550000000001</v>
      </c>
      <c r="F125" s="235"/>
      <c r="G125" s="4">
        <f t="shared" si="4"/>
        <v>0</v>
      </c>
      <c r="H125" s="142">
        <f t="shared" si="5"/>
        <v>0</v>
      </c>
      <c r="I125" s="235">
        <v>2264.5</v>
      </c>
    </row>
    <row r="126" spans="1:9" x14ac:dyDescent="0.2">
      <c r="A126" s="143"/>
      <c r="C126" s="20"/>
      <c r="F126" s="235"/>
      <c r="G126" s="20"/>
      <c r="H126" s="142"/>
    </row>
    <row r="127" spans="1:9" x14ac:dyDescent="0.2">
      <c r="A127" s="143"/>
      <c r="C127" s="20"/>
      <c r="F127" s="235"/>
      <c r="G127" s="20"/>
      <c r="H127" s="142"/>
    </row>
    <row r="128" spans="1:9" x14ac:dyDescent="0.2">
      <c r="A128" s="143">
        <v>151788</v>
      </c>
      <c r="B128" s="175" t="s">
        <v>94</v>
      </c>
      <c r="C128" s="20"/>
      <c r="F128" s="235"/>
      <c r="G128" s="20"/>
      <c r="H128" s="142"/>
    </row>
    <row r="129" spans="1:10" x14ac:dyDescent="0.2">
      <c r="A129" s="143"/>
      <c r="B129" s="168" t="s">
        <v>95</v>
      </c>
      <c r="C129" s="4">
        <v>163.89</v>
      </c>
      <c r="D129" s="5">
        <f>+C129+C129*$F$3</f>
        <v>175.36229999999998</v>
      </c>
      <c r="E129" s="234">
        <v>185.88</v>
      </c>
      <c r="F129" s="235">
        <f>+E129*$F$5</f>
        <v>26.023200000000003</v>
      </c>
      <c r="G129" s="4">
        <f>SUM(E129:F129)</f>
        <v>211.9032</v>
      </c>
      <c r="H129" s="142">
        <f>FLOOR(G129,0.05)</f>
        <v>211.9</v>
      </c>
    </row>
    <row r="130" spans="1:10" x14ac:dyDescent="0.2">
      <c r="A130" s="143"/>
      <c r="B130" s="168" t="s">
        <v>96</v>
      </c>
      <c r="C130" s="4">
        <v>253.28</v>
      </c>
      <c r="D130" s="5">
        <f>+C130+C130*$F$3</f>
        <v>271.00959999999998</v>
      </c>
      <c r="E130" s="234">
        <v>287.27</v>
      </c>
      <c r="F130" s="235">
        <f>+E130*$F$5</f>
        <v>40.217800000000004</v>
      </c>
      <c r="G130" s="4">
        <f>SUM(E130:F130)</f>
        <v>327.48779999999999</v>
      </c>
      <c r="H130" s="142">
        <f>FLOOR(G130,0.05)</f>
        <v>327.45000000000005</v>
      </c>
    </row>
    <row r="131" spans="1:10" x14ac:dyDescent="0.2">
      <c r="A131" s="143"/>
      <c r="B131" s="168" t="s">
        <v>97</v>
      </c>
      <c r="C131" s="4">
        <v>327.77</v>
      </c>
      <c r="D131" s="5">
        <f>+C131+C131*$F$3</f>
        <v>350.71389999999997</v>
      </c>
      <c r="E131" s="234">
        <v>371.75</v>
      </c>
      <c r="F131" s="235">
        <f>+E131*$F$5</f>
        <v>52.045000000000002</v>
      </c>
      <c r="G131" s="4">
        <f>SUM(E131:F131)</f>
        <v>423.79500000000002</v>
      </c>
      <c r="H131" s="142">
        <f>FLOOR(G131,0.05)</f>
        <v>423.75</v>
      </c>
    </row>
    <row r="132" spans="1:10" x14ac:dyDescent="0.2">
      <c r="A132" s="143"/>
      <c r="C132" s="20"/>
      <c r="F132" s="235"/>
      <c r="G132" s="20"/>
      <c r="H132" s="142"/>
    </row>
    <row r="133" spans="1:10" x14ac:dyDescent="0.2">
      <c r="A133" s="143"/>
      <c r="B133" s="6" t="s">
        <v>98</v>
      </c>
      <c r="C133" s="20"/>
      <c r="F133" s="235"/>
      <c r="G133" s="20"/>
      <c r="H133" s="142"/>
    </row>
    <row r="134" spans="1:10" x14ac:dyDescent="0.2">
      <c r="A134" s="143"/>
      <c r="C134" s="20"/>
      <c r="F134" s="235"/>
      <c r="G134" s="20"/>
      <c r="H134" s="142"/>
    </row>
    <row r="135" spans="1:10" x14ac:dyDescent="0.2">
      <c r="A135" s="143">
        <v>151788</v>
      </c>
      <c r="B135" s="175" t="s">
        <v>611</v>
      </c>
      <c r="C135" s="20"/>
      <c r="F135" s="235"/>
      <c r="G135" s="20"/>
      <c r="H135" s="142"/>
    </row>
    <row r="136" spans="1:10" x14ac:dyDescent="0.2">
      <c r="A136" s="143"/>
      <c r="B136" s="168" t="s">
        <v>99</v>
      </c>
      <c r="C136" s="4">
        <v>2979.74</v>
      </c>
      <c r="D136" s="5">
        <f>+C136+C136*$F$3</f>
        <v>3188.3217999999997</v>
      </c>
      <c r="E136" s="234">
        <v>3379.62</v>
      </c>
      <c r="F136" s="235">
        <f>+E136*$F$5</f>
        <v>473.14680000000004</v>
      </c>
      <c r="G136" s="4">
        <f>SUM(E136:F136)</f>
        <v>3852.7667999999999</v>
      </c>
      <c r="H136" s="142">
        <f>FLOOR(G136,0.05)</f>
        <v>3852.75</v>
      </c>
    </row>
    <row r="137" spans="1:10" x14ac:dyDescent="0.2">
      <c r="A137" s="143"/>
      <c r="B137" s="182" t="s">
        <v>100</v>
      </c>
      <c r="C137" s="4"/>
      <c r="F137" s="235"/>
      <c r="G137" s="4"/>
      <c r="H137" s="142"/>
      <c r="J137" s="6">
        <f>84.9*7%</f>
        <v>5.9430000000000014</v>
      </c>
    </row>
    <row r="138" spans="1:10" x14ac:dyDescent="0.2">
      <c r="A138" s="143"/>
      <c r="B138" s="168" t="s">
        <v>102</v>
      </c>
      <c r="C138" s="4"/>
      <c r="F138" s="235"/>
      <c r="G138" s="4"/>
      <c r="H138" s="142"/>
      <c r="J138" s="6">
        <v>84.9</v>
      </c>
    </row>
    <row r="139" spans="1:10" x14ac:dyDescent="0.2">
      <c r="A139" s="143"/>
      <c r="B139" s="168" t="s">
        <v>104</v>
      </c>
      <c r="C139" s="4"/>
      <c r="F139" s="235"/>
      <c r="G139" s="4"/>
      <c r="H139" s="142"/>
      <c r="J139" s="6">
        <f>84.9*14%</f>
        <v>11.886000000000003</v>
      </c>
    </row>
    <row r="140" spans="1:10" x14ac:dyDescent="0.2">
      <c r="A140" s="143"/>
      <c r="B140" s="168" t="s">
        <v>105</v>
      </c>
      <c r="C140" s="4"/>
      <c r="F140" s="235"/>
      <c r="G140" s="4"/>
      <c r="H140" s="142"/>
      <c r="J140" s="6">
        <f>SUM(J137:J139)</f>
        <v>102.72900000000001</v>
      </c>
    </row>
    <row r="141" spans="1:10" x14ac:dyDescent="0.2">
      <c r="A141" s="143"/>
      <c r="C141" s="4"/>
      <c r="F141" s="235"/>
      <c r="G141" s="4"/>
      <c r="H141" s="142"/>
    </row>
    <row r="142" spans="1:10" x14ac:dyDescent="0.2">
      <c r="A142" s="143">
        <v>151788</v>
      </c>
      <c r="B142" s="175" t="s">
        <v>107</v>
      </c>
      <c r="C142" s="20"/>
      <c r="F142" s="235"/>
      <c r="G142" s="20"/>
      <c r="H142" s="142"/>
    </row>
    <row r="143" spans="1:10" x14ac:dyDescent="0.2">
      <c r="A143" s="143"/>
      <c r="B143" s="168" t="s">
        <v>108</v>
      </c>
      <c r="C143" s="4">
        <v>968.41</v>
      </c>
      <c r="D143" s="5">
        <f>+C143+C143*$F$3</f>
        <v>1036.1986999999999</v>
      </c>
      <c r="E143" s="234">
        <v>1098.3699999999999</v>
      </c>
      <c r="F143" s="235">
        <f>+E143*$F$5</f>
        <v>153.77180000000001</v>
      </c>
      <c r="G143" s="4">
        <f>SUM(E143:F143)</f>
        <v>1252.1417999999999</v>
      </c>
      <c r="H143" s="142">
        <f>FLOOR(G143,0.05)</f>
        <v>1252.1000000000001</v>
      </c>
    </row>
    <row r="144" spans="1:10" x14ac:dyDescent="0.2">
      <c r="A144" s="143"/>
      <c r="B144" s="168" t="s">
        <v>109</v>
      </c>
      <c r="C144" s="4">
        <v>1206.79</v>
      </c>
      <c r="D144" s="5">
        <f>+C144+C144*$F$3</f>
        <v>1291.2653</v>
      </c>
      <c r="E144" s="234">
        <v>1368.75</v>
      </c>
      <c r="F144" s="235">
        <f>+E144*$F$5</f>
        <v>191.62500000000003</v>
      </c>
      <c r="G144" s="4">
        <f>SUM(E144:F144)</f>
        <v>1560.375</v>
      </c>
      <c r="H144" s="142">
        <f>FLOOR(G144,0.05)</f>
        <v>1560.3500000000001</v>
      </c>
    </row>
    <row r="145" spans="1:10" x14ac:dyDescent="0.2">
      <c r="A145" s="143"/>
      <c r="B145" s="168" t="s">
        <v>110</v>
      </c>
      <c r="C145" s="4">
        <v>266.2</v>
      </c>
      <c r="D145" s="5">
        <f>+C145+C145*$F$3</f>
        <v>284.834</v>
      </c>
      <c r="E145" s="234">
        <v>301.92</v>
      </c>
      <c r="F145" s="235">
        <f>+E145*$F$5</f>
        <v>42.268800000000006</v>
      </c>
      <c r="G145" s="4">
        <f>SUM(E145:F145)</f>
        <v>344.18880000000001</v>
      </c>
      <c r="H145" s="142">
        <f>FLOOR(G145,0.05)</f>
        <v>344.15000000000003</v>
      </c>
    </row>
    <row r="146" spans="1:10" x14ac:dyDescent="0.2">
      <c r="A146" s="143"/>
      <c r="B146" s="168" t="s">
        <v>111</v>
      </c>
      <c r="C146" s="4">
        <v>834.32</v>
      </c>
      <c r="D146" s="5">
        <f>+C146+C146*$F$3</f>
        <v>892.72240000000011</v>
      </c>
      <c r="E146" s="234">
        <v>946.28</v>
      </c>
      <c r="F146" s="235">
        <f>+E146*$F$5</f>
        <v>132.47920000000002</v>
      </c>
      <c r="G146" s="4">
        <f>SUM(E146:F146)</f>
        <v>1078.7592</v>
      </c>
      <c r="H146" s="142">
        <f>FLOOR(G146,0.05)</f>
        <v>1078.75</v>
      </c>
    </row>
    <row r="147" spans="1:10" s="184" customFormat="1" x14ac:dyDescent="0.2">
      <c r="A147" s="183"/>
      <c r="B147" s="168" t="s">
        <v>112</v>
      </c>
      <c r="C147" s="4">
        <v>84.9</v>
      </c>
      <c r="D147" s="5">
        <f>+C147+C147*$F$3</f>
        <v>90.843000000000004</v>
      </c>
      <c r="E147" s="234">
        <v>96.29</v>
      </c>
      <c r="F147" s="235">
        <f>+E147*$F$5</f>
        <v>13.480600000000003</v>
      </c>
      <c r="G147" s="4">
        <f>SUM(E147:F147)</f>
        <v>109.7706</v>
      </c>
      <c r="H147" s="142">
        <v>103.55</v>
      </c>
      <c r="I147" s="270"/>
      <c r="J147" s="184">
        <f>84.9*14%</f>
        <v>11.886000000000003</v>
      </c>
    </row>
    <row r="148" spans="1:10" x14ac:dyDescent="0.2">
      <c r="A148" s="143"/>
      <c r="B148" s="168"/>
      <c r="C148" s="4"/>
      <c r="F148" s="235"/>
      <c r="G148" s="4"/>
      <c r="H148" s="142"/>
      <c r="J148" s="4">
        <f>+C147+J147</f>
        <v>96.786000000000001</v>
      </c>
    </row>
    <row r="149" spans="1:10" x14ac:dyDescent="0.2">
      <c r="A149" s="143">
        <v>151788</v>
      </c>
      <c r="B149" s="175" t="s">
        <v>113</v>
      </c>
      <c r="C149" s="4"/>
      <c r="F149" s="235"/>
      <c r="G149" s="4"/>
      <c r="H149" s="142"/>
    </row>
    <row r="150" spans="1:10" x14ac:dyDescent="0.2">
      <c r="A150" s="143"/>
      <c r="B150" s="168"/>
      <c r="C150" s="4"/>
      <c r="F150" s="235"/>
      <c r="G150" s="4"/>
      <c r="H150" s="142"/>
      <c r="J150" s="6">
        <f>84.9+12.72</f>
        <v>97.62</v>
      </c>
    </row>
    <row r="151" spans="1:10" x14ac:dyDescent="0.2">
      <c r="A151" s="143">
        <v>151788</v>
      </c>
      <c r="B151" s="175" t="s">
        <v>114</v>
      </c>
      <c r="C151" s="20"/>
      <c r="F151" s="235"/>
      <c r="G151" s="20"/>
      <c r="H151" s="142"/>
    </row>
    <row r="152" spans="1:10" x14ac:dyDescent="0.2">
      <c r="A152" s="143"/>
      <c r="B152" s="168" t="s">
        <v>115</v>
      </c>
      <c r="C152" s="4">
        <v>1489.87</v>
      </c>
      <c r="D152" s="5">
        <f>+C152+C152*$F$3</f>
        <v>1594.1608999999999</v>
      </c>
      <c r="E152" s="234">
        <v>1689.81</v>
      </c>
      <c r="F152" s="235">
        <f>+E152*$F$5</f>
        <v>236.57340000000002</v>
      </c>
      <c r="G152" s="4">
        <f>SUM(E152:F152)</f>
        <v>1926.3833999999999</v>
      </c>
      <c r="H152" s="142">
        <f>FLOOR(G152,0.05)</f>
        <v>1926.3500000000001</v>
      </c>
    </row>
    <row r="153" spans="1:10" x14ac:dyDescent="0.2">
      <c r="A153" s="143"/>
      <c r="B153" s="168" t="s">
        <v>116</v>
      </c>
      <c r="C153" s="4">
        <v>2979.74</v>
      </c>
      <c r="D153" s="5">
        <f>+C153+C153*$F$3</f>
        <v>3188.3217999999997</v>
      </c>
      <c r="E153" s="234">
        <v>3379.62</v>
      </c>
      <c r="F153" s="235">
        <f>+E153*$F$5</f>
        <v>473.14680000000004</v>
      </c>
      <c r="G153" s="4">
        <f>SUM(E153:F153)</f>
        <v>3852.7667999999999</v>
      </c>
      <c r="H153" s="142">
        <f>FLOOR(G153,0.05)</f>
        <v>3852.75</v>
      </c>
    </row>
    <row r="154" spans="1:10" x14ac:dyDescent="0.2">
      <c r="A154" s="143"/>
      <c r="B154" s="168" t="s">
        <v>117</v>
      </c>
      <c r="C154" s="4">
        <v>4469.6000000000004</v>
      </c>
      <c r="D154" s="5">
        <f>+C154+C154*$F$3</f>
        <v>4782.4720000000007</v>
      </c>
      <c r="E154" s="234">
        <v>5069.42</v>
      </c>
      <c r="F154" s="235">
        <f>+E154*$F$5</f>
        <v>709.7188000000001</v>
      </c>
      <c r="G154" s="4">
        <f>SUM(E154:F154)</f>
        <v>5779.1388000000006</v>
      </c>
      <c r="H154" s="142">
        <f>FLOOR(G154,0.05)</f>
        <v>5779.1</v>
      </c>
    </row>
    <row r="155" spans="1:10" x14ac:dyDescent="0.2">
      <c r="A155" s="143"/>
      <c r="B155" s="168" t="s">
        <v>96</v>
      </c>
      <c r="C155" s="4">
        <v>4486.53</v>
      </c>
      <c r="D155" s="5">
        <f>+C155+C155*$F$3</f>
        <v>4800.5870999999997</v>
      </c>
      <c r="E155" s="234">
        <v>5088.63</v>
      </c>
      <c r="F155" s="235">
        <f>+E155*$F$5</f>
        <v>712.40820000000008</v>
      </c>
      <c r="G155" s="4">
        <f>SUM(E155:F155)</f>
        <v>5801.0382</v>
      </c>
      <c r="H155" s="142">
        <f>FLOOR(G155,0.05)</f>
        <v>5801</v>
      </c>
    </row>
    <row r="156" spans="1:10" x14ac:dyDescent="0.2">
      <c r="A156" s="143"/>
      <c r="B156" s="168"/>
      <c r="C156" s="4"/>
      <c r="F156" s="235"/>
      <c r="G156" s="4"/>
      <c r="H156" s="142"/>
    </row>
    <row r="157" spans="1:10" x14ac:dyDescent="0.2">
      <c r="A157" s="143">
        <v>151788</v>
      </c>
      <c r="B157" s="175" t="s">
        <v>118</v>
      </c>
      <c r="C157" s="4"/>
      <c r="F157" s="235"/>
      <c r="G157" s="20"/>
      <c r="H157" s="142"/>
    </row>
    <row r="158" spans="1:10" x14ac:dyDescent="0.2">
      <c r="A158" s="143"/>
      <c r="C158" s="20"/>
      <c r="F158" s="235"/>
      <c r="G158" s="20"/>
      <c r="H158" s="142"/>
    </row>
    <row r="159" spans="1:10" x14ac:dyDescent="0.2">
      <c r="A159" s="143">
        <v>151762</v>
      </c>
      <c r="B159" s="185" t="s">
        <v>120</v>
      </c>
      <c r="C159" s="186"/>
      <c r="D159" s="187"/>
      <c r="E159" s="249"/>
      <c r="F159" s="250"/>
      <c r="G159" s="186"/>
      <c r="H159" s="142"/>
    </row>
    <row r="160" spans="1:10" x14ac:dyDescent="0.2">
      <c r="A160" s="143"/>
      <c r="B160" s="189" t="s">
        <v>121</v>
      </c>
      <c r="C160" s="186"/>
      <c r="D160" s="187"/>
      <c r="E160" s="249"/>
      <c r="F160" s="250"/>
      <c r="G160" s="186"/>
      <c r="H160" s="142"/>
    </row>
    <row r="161" spans="1:8" x14ac:dyDescent="0.2">
      <c r="A161" s="143"/>
      <c r="B161" s="190" t="s">
        <v>122</v>
      </c>
      <c r="C161" s="188">
        <v>156.43</v>
      </c>
      <c r="D161" s="5">
        <f>+C161+C161*$F$3</f>
        <v>167.3801</v>
      </c>
      <c r="E161" s="234">
        <v>177.42</v>
      </c>
      <c r="F161" s="235">
        <f>+E161*$F$5</f>
        <v>24.838799999999999</v>
      </c>
      <c r="G161" s="4">
        <f>SUM(E161:F161)</f>
        <v>202.25879999999998</v>
      </c>
      <c r="H161" s="142">
        <f t="shared" ref="H161:H170" si="6">FLOOR(G161,0.05)</f>
        <v>202.25</v>
      </c>
    </row>
    <row r="162" spans="1:8" x14ac:dyDescent="0.2">
      <c r="A162" s="143"/>
      <c r="B162" s="190" t="s">
        <v>123</v>
      </c>
      <c r="C162" s="188">
        <v>43.2</v>
      </c>
      <c r="D162" s="5">
        <f>+C162+C162*$F$3</f>
        <v>46.224000000000004</v>
      </c>
      <c r="E162" s="234">
        <v>48.99</v>
      </c>
      <c r="F162" s="235">
        <f>+E162*$F$5</f>
        <v>6.8586000000000009</v>
      </c>
      <c r="G162" s="4">
        <f>SUM(E162:F162)</f>
        <v>55.848600000000005</v>
      </c>
      <c r="H162" s="142">
        <v>52.7</v>
      </c>
    </row>
    <row r="163" spans="1:8" x14ac:dyDescent="0.2">
      <c r="A163" s="143"/>
      <c r="B163" s="191"/>
      <c r="C163" s="188"/>
      <c r="D163" s="187"/>
      <c r="E163" s="249"/>
      <c r="F163" s="250"/>
      <c r="G163" s="188"/>
      <c r="H163" s="142"/>
    </row>
    <row r="164" spans="1:8" x14ac:dyDescent="0.2">
      <c r="A164" s="143"/>
      <c r="B164" s="189" t="s">
        <v>124</v>
      </c>
      <c r="C164" s="188"/>
      <c r="D164" s="187"/>
      <c r="E164" s="249"/>
      <c r="F164" s="250"/>
      <c r="G164" s="188"/>
      <c r="H164" s="142"/>
    </row>
    <row r="165" spans="1:8" x14ac:dyDescent="0.2">
      <c r="A165" s="143"/>
      <c r="B165" s="190" t="s">
        <v>122</v>
      </c>
      <c r="C165" s="188">
        <v>134.08000000000001</v>
      </c>
      <c r="D165" s="5">
        <f>+C165+C165*$F$3</f>
        <v>143.46560000000002</v>
      </c>
      <c r="E165" s="234">
        <v>152.08000000000001</v>
      </c>
      <c r="F165" s="235">
        <f>+E165*$F$5</f>
        <v>21.291200000000003</v>
      </c>
      <c r="G165" s="4">
        <f>SUM(E165:F165)</f>
        <v>173.37120000000002</v>
      </c>
      <c r="H165" s="142">
        <f t="shared" si="6"/>
        <v>173.35000000000002</v>
      </c>
    </row>
    <row r="166" spans="1:8" x14ac:dyDescent="0.2">
      <c r="A166" s="143"/>
      <c r="B166" s="190" t="s">
        <v>123</v>
      </c>
      <c r="C166" s="188">
        <v>38.729999999999997</v>
      </c>
      <c r="D166" s="5">
        <f>+C166+C166*$F$3</f>
        <v>41.441099999999999</v>
      </c>
      <c r="E166" s="234">
        <v>43.93</v>
      </c>
      <c r="F166" s="235">
        <f>+E166*$F$5</f>
        <v>6.1502000000000008</v>
      </c>
      <c r="G166" s="4">
        <f>SUM(E166:F166)</f>
        <v>50.080199999999998</v>
      </c>
      <c r="H166" s="142">
        <f t="shared" si="6"/>
        <v>50.050000000000004</v>
      </c>
    </row>
    <row r="167" spans="1:8" x14ac:dyDescent="0.2">
      <c r="A167" s="143"/>
      <c r="B167" s="191"/>
      <c r="C167" s="188"/>
      <c r="D167" s="187"/>
      <c r="E167" s="249"/>
      <c r="F167" s="250"/>
      <c r="G167" s="188"/>
      <c r="H167" s="142"/>
    </row>
    <row r="168" spans="1:8" x14ac:dyDescent="0.2">
      <c r="A168" s="143"/>
      <c r="B168" s="189" t="s">
        <v>125</v>
      </c>
      <c r="C168" s="188">
        <v>251.79</v>
      </c>
      <c r="D168" s="5">
        <f>+C168+C168*$F$3</f>
        <v>269.4153</v>
      </c>
      <c r="E168" s="234">
        <v>285.58999999999997</v>
      </c>
      <c r="F168" s="235">
        <f>+E168*$F$5</f>
        <v>39.982599999999998</v>
      </c>
      <c r="G168" s="4">
        <f>SUM(E168:F168)</f>
        <v>325.57259999999997</v>
      </c>
      <c r="H168" s="142">
        <f t="shared" si="6"/>
        <v>325.55</v>
      </c>
    </row>
    <row r="169" spans="1:8" x14ac:dyDescent="0.2">
      <c r="A169" s="143"/>
      <c r="C169" s="4"/>
      <c r="F169" s="235"/>
      <c r="G169" s="4"/>
      <c r="H169" s="142"/>
    </row>
    <row r="170" spans="1:8" x14ac:dyDescent="0.2">
      <c r="A170" s="143">
        <v>151788</v>
      </c>
      <c r="B170" s="175" t="s">
        <v>126</v>
      </c>
      <c r="C170" s="188">
        <v>81.94</v>
      </c>
      <c r="D170" s="5">
        <f>+C170+C170*$F$3</f>
        <v>87.675799999999995</v>
      </c>
      <c r="E170" s="234">
        <v>92.94</v>
      </c>
      <c r="F170" s="235">
        <f>+E170*$F$5</f>
        <v>13.011600000000001</v>
      </c>
      <c r="G170" s="4">
        <f>SUM(E170:F170)</f>
        <v>105.9516</v>
      </c>
      <c r="H170" s="142">
        <f t="shared" si="6"/>
        <v>105.95</v>
      </c>
    </row>
    <row r="171" spans="1:8" x14ac:dyDescent="0.2">
      <c r="A171" s="143"/>
      <c r="B171" s="6" t="s">
        <v>607</v>
      </c>
      <c r="C171" s="20"/>
      <c r="D171" s="5">
        <v>11.75</v>
      </c>
      <c r="E171" s="234">
        <v>12.46</v>
      </c>
      <c r="F171" s="235">
        <f>+E171*$F$5</f>
        <v>1.7444000000000004</v>
      </c>
      <c r="G171" s="4">
        <f>SUM(E171:F171)</f>
        <v>14.204400000000001</v>
      </c>
      <c r="H171" s="142">
        <v>13.4</v>
      </c>
    </row>
    <row r="172" spans="1:8" x14ac:dyDescent="0.2">
      <c r="A172" s="143"/>
      <c r="B172" s="6" t="s">
        <v>608</v>
      </c>
      <c r="C172" s="20"/>
      <c r="D172" s="5">
        <v>129.47</v>
      </c>
      <c r="E172" s="234">
        <v>137.24</v>
      </c>
      <c r="F172" s="235">
        <f>+E172*$F$5</f>
        <v>19.213600000000003</v>
      </c>
      <c r="G172" s="4">
        <f>SUM(E172:F172)</f>
        <v>156.45360000000002</v>
      </c>
      <c r="H172" s="142">
        <v>147.6</v>
      </c>
    </row>
    <row r="173" spans="1:8" x14ac:dyDescent="0.2">
      <c r="A173" s="173"/>
      <c r="B173" s="170"/>
      <c r="C173" s="171"/>
      <c r="D173" s="171"/>
      <c r="E173" s="248"/>
      <c r="F173" s="248"/>
      <c r="G173" s="171"/>
      <c r="H173" s="171"/>
    </row>
    <row r="174" spans="1:8" x14ac:dyDescent="0.2">
      <c r="A174" s="143"/>
      <c r="B174" s="144" t="s">
        <v>127</v>
      </c>
      <c r="C174" s="20"/>
      <c r="F174" s="235"/>
      <c r="G174" s="20"/>
      <c r="H174" s="142"/>
    </row>
    <row r="175" spans="1:8" x14ac:dyDescent="0.2">
      <c r="A175" s="143"/>
      <c r="C175" s="20"/>
      <c r="F175" s="235"/>
      <c r="G175" s="20"/>
      <c r="H175" s="142"/>
    </row>
    <row r="176" spans="1:8" x14ac:dyDescent="0.2">
      <c r="A176" s="143">
        <v>152625</v>
      </c>
      <c r="B176" s="175" t="s">
        <v>128</v>
      </c>
      <c r="C176" s="20"/>
      <c r="F176" s="235"/>
      <c r="G176" s="20"/>
      <c r="H176" s="142"/>
    </row>
    <row r="177" spans="1:8" x14ac:dyDescent="0.2">
      <c r="A177" s="143"/>
      <c r="B177" s="181" t="s">
        <v>129</v>
      </c>
      <c r="C177" s="20"/>
      <c r="F177" s="235"/>
      <c r="G177" s="20"/>
      <c r="H177" s="142"/>
    </row>
    <row r="178" spans="1:8" x14ac:dyDescent="0.2">
      <c r="A178" s="143"/>
      <c r="B178" s="168" t="s">
        <v>130</v>
      </c>
      <c r="C178" s="4">
        <v>47.3</v>
      </c>
      <c r="D178" s="5">
        <f>+C178+C178*$F$3</f>
        <v>50.610999999999997</v>
      </c>
      <c r="E178" s="234">
        <v>53.65</v>
      </c>
      <c r="F178" s="235">
        <f>+E178*$F$5</f>
        <v>7.5110000000000001</v>
      </c>
      <c r="G178" s="4">
        <f>SUM(E178:F178)</f>
        <v>61.161000000000001</v>
      </c>
      <c r="H178" s="142">
        <f>+G178</f>
        <v>61.161000000000001</v>
      </c>
    </row>
    <row r="179" spans="1:8" x14ac:dyDescent="0.2">
      <c r="A179" s="143"/>
      <c r="B179" s="168" t="s">
        <v>131</v>
      </c>
      <c r="C179" s="4">
        <v>47.3</v>
      </c>
      <c r="D179" s="5">
        <f>+C179+C179*$F$3</f>
        <v>50.610999999999997</v>
      </c>
      <c r="E179" s="234">
        <v>53.65</v>
      </c>
      <c r="F179" s="235">
        <f>+E179*$F$5</f>
        <v>7.5110000000000001</v>
      </c>
      <c r="G179" s="4">
        <f>SUM(E179:F179)</f>
        <v>61.161000000000001</v>
      </c>
      <c r="H179" s="142">
        <f>+G179</f>
        <v>61.161000000000001</v>
      </c>
    </row>
    <row r="180" spans="1:8" x14ac:dyDescent="0.2">
      <c r="A180" s="143"/>
      <c r="B180" s="168"/>
      <c r="C180" s="4"/>
      <c r="F180" s="235"/>
      <c r="G180" s="4"/>
      <c r="H180" s="142"/>
    </row>
    <row r="181" spans="1:8" x14ac:dyDescent="0.2">
      <c r="A181" s="143"/>
      <c r="B181" s="143" t="s">
        <v>132</v>
      </c>
      <c r="C181" s="4"/>
      <c r="F181" s="235"/>
      <c r="G181" s="4"/>
      <c r="H181" s="142"/>
    </row>
    <row r="182" spans="1:8" x14ac:dyDescent="0.2">
      <c r="A182" s="143"/>
      <c r="C182" s="4"/>
      <c r="F182" s="235"/>
      <c r="G182" s="4"/>
      <c r="H182" s="142"/>
    </row>
    <row r="183" spans="1:8" x14ac:dyDescent="0.2">
      <c r="A183" s="143"/>
      <c r="B183" s="181" t="s">
        <v>133</v>
      </c>
      <c r="C183" s="4"/>
      <c r="F183" s="235"/>
      <c r="G183" s="4"/>
      <c r="H183" s="142"/>
    </row>
    <row r="184" spans="1:8" x14ac:dyDescent="0.2">
      <c r="A184" s="143"/>
      <c r="B184" s="168" t="s">
        <v>134</v>
      </c>
      <c r="C184" s="4">
        <v>3.41</v>
      </c>
      <c r="D184" s="5">
        <f>+C184+C184*$F$3</f>
        <v>3.6487000000000003</v>
      </c>
      <c r="E184" s="234">
        <v>3.87</v>
      </c>
      <c r="F184" s="235">
        <f>+E184*$F$5</f>
        <v>0.54180000000000006</v>
      </c>
      <c r="G184" s="4">
        <f>SUM(E184:F184)</f>
        <v>4.4118000000000004</v>
      </c>
      <c r="H184" s="142">
        <f>FLOOR(G184,0.05)</f>
        <v>4.4000000000000004</v>
      </c>
    </row>
    <row r="185" spans="1:8" x14ac:dyDescent="0.2">
      <c r="A185" s="143"/>
      <c r="B185" s="168" t="s">
        <v>135</v>
      </c>
      <c r="C185" s="4">
        <v>4.84</v>
      </c>
      <c r="D185" s="5">
        <f>+C185+C185*$F$3</f>
        <v>5.1787999999999998</v>
      </c>
      <c r="E185" s="234">
        <v>5.49</v>
      </c>
      <c r="F185" s="235">
        <f>+E185*$F$5</f>
        <v>0.76860000000000006</v>
      </c>
      <c r="G185" s="4">
        <f>SUM(E185:F185)</f>
        <v>6.2586000000000004</v>
      </c>
      <c r="H185" s="142">
        <f>FLOOR(G185,0.05)</f>
        <v>6.25</v>
      </c>
    </row>
    <row r="186" spans="1:8" x14ac:dyDescent="0.2">
      <c r="A186" s="143"/>
      <c r="B186" s="168" t="s">
        <v>136</v>
      </c>
      <c r="C186" s="4">
        <v>7.15</v>
      </c>
      <c r="D186" s="5">
        <f>+C186+C186*$F$3</f>
        <v>7.6505000000000001</v>
      </c>
      <c r="E186" s="234">
        <v>8.11</v>
      </c>
      <c r="F186" s="235">
        <f>+E186*$F$5</f>
        <v>1.1354</v>
      </c>
      <c r="G186" s="4">
        <f>SUM(E186:F186)</f>
        <v>9.2454000000000001</v>
      </c>
      <c r="H186" s="142">
        <f>FLOOR(G186,0.05)</f>
        <v>9.2000000000000011</v>
      </c>
    </row>
    <row r="187" spans="1:8" x14ac:dyDescent="0.2">
      <c r="A187" s="143"/>
      <c r="C187" s="4"/>
      <c r="F187" s="235"/>
      <c r="G187" s="4"/>
      <c r="H187" s="142"/>
    </row>
    <row r="188" spans="1:8" x14ac:dyDescent="0.2">
      <c r="A188" s="143">
        <v>152625</v>
      </c>
      <c r="B188" s="185" t="s">
        <v>137</v>
      </c>
      <c r="C188" s="188"/>
      <c r="D188" s="187"/>
      <c r="E188" s="249"/>
      <c r="F188" s="235"/>
      <c r="G188" s="4"/>
      <c r="H188" s="142"/>
    </row>
    <row r="189" spans="1:8" x14ac:dyDescent="0.2">
      <c r="A189" s="143"/>
      <c r="B189" s="190" t="s">
        <v>129</v>
      </c>
      <c r="C189" s="4">
        <v>93.5</v>
      </c>
      <c r="D189" s="5">
        <f>+C189+C189*$F$3</f>
        <v>100.045</v>
      </c>
      <c r="E189" s="234">
        <v>106.05</v>
      </c>
      <c r="F189" s="235">
        <f>+E189*$F$5</f>
        <v>14.847000000000001</v>
      </c>
      <c r="G189" s="4">
        <f>SUM(E189:F189)</f>
        <v>120.89699999999999</v>
      </c>
      <c r="H189" s="142">
        <f>FLOOR(G189,0.05)</f>
        <v>120.85000000000001</v>
      </c>
    </row>
    <row r="190" spans="1:8" x14ac:dyDescent="0.2">
      <c r="A190" s="143"/>
      <c r="B190" s="181" t="s">
        <v>133</v>
      </c>
      <c r="C190" s="4"/>
      <c r="F190" s="235"/>
      <c r="G190" s="4"/>
      <c r="H190" s="142"/>
    </row>
    <row r="191" spans="1:8" x14ac:dyDescent="0.2">
      <c r="A191" s="143"/>
      <c r="B191" s="168" t="s">
        <v>138</v>
      </c>
      <c r="C191" s="4">
        <v>3.41</v>
      </c>
      <c r="D191" s="5">
        <f>+C191+C191*$F$3</f>
        <v>3.6487000000000003</v>
      </c>
      <c r="E191" s="234">
        <v>3.87</v>
      </c>
      <c r="F191" s="235">
        <f>+E191*$F$5</f>
        <v>0.54180000000000006</v>
      </c>
      <c r="G191" s="4">
        <f>SUM(E191:F191)</f>
        <v>4.4118000000000004</v>
      </c>
      <c r="H191" s="142">
        <f>FLOOR(G191,0.05)</f>
        <v>4.4000000000000004</v>
      </c>
    </row>
    <row r="192" spans="1:8" x14ac:dyDescent="0.2">
      <c r="A192" s="143"/>
      <c r="B192" s="168" t="s">
        <v>139</v>
      </c>
      <c r="C192" s="4">
        <v>4.84</v>
      </c>
      <c r="D192" s="5">
        <f>+C192+C192*$F$3</f>
        <v>5.1787999999999998</v>
      </c>
      <c r="E192" s="234">
        <v>5.49</v>
      </c>
      <c r="F192" s="235">
        <f>+E192*$F$5</f>
        <v>0.76860000000000006</v>
      </c>
      <c r="G192" s="4">
        <f>SUM(E192:F192)</f>
        <v>6.2586000000000004</v>
      </c>
      <c r="H192" s="142">
        <f>FLOOR(G192,0.05)</f>
        <v>6.25</v>
      </c>
    </row>
    <row r="193" spans="1:8" x14ac:dyDescent="0.2">
      <c r="A193" s="143"/>
      <c r="B193" s="168" t="s">
        <v>136</v>
      </c>
      <c r="C193" s="4">
        <v>7.15</v>
      </c>
      <c r="D193" s="5">
        <f>+C193+C193*$F$3</f>
        <v>7.6505000000000001</v>
      </c>
      <c r="E193" s="234">
        <v>8.11</v>
      </c>
      <c r="F193" s="235">
        <f>+E193*$F$5</f>
        <v>1.1354</v>
      </c>
      <c r="G193" s="4">
        <f>SUM(E193:F193)</f>
        <v>9.2454000000000001</v>
      </c>
      <c r="H193" s="142">
        <f>FLOOR(G193,0.05)</f>
        <v>9.2000000000000011</v>
      </c>
    </row>
    <row r="194" spans="1:8" x14ac:dyDescent="0.2">
      <c r="A194" s="143"/>
      <c r="C194" s="4"/>
      <c r="F194" s="235"/>
      <c r="G194" s="4"/>
      <c r="H194" s="142"/>
    </row>
    <row r="195" spans="1:8" x14ac:dyDescent="0.2">
      <c r="A195" s="143">
        <v>152625</v>
      </c>
      <c r="B195" s="185" t="s">
        <v>140</v>
      </c>
      <c r="C195" s="188"/>
      <c r="D195" s="187"/>
      <c r="E195" s="249"/>
      <c r="F195" s="235"/>
      <c r="G195" s="4"/>
      <c r="H195" s="142"/>
    </row>
    <row r="196" spans="1:8" x14ac:dyDescent="0.2">
      <c r="A196" s="143"/>
      <c r="B196" s="190" t="s">
        <v>141</v>
      </c>
      <c r="C196" s="4">
        <v>93.5</v>
      </c>
      <c r="D196" s="5">
        <f>+C196+C196*$F$3</f>
        <v>100.045</v>
      </c>
      <c r="E196" s="234">
        <v>106.05</v>
      </c>
      <c r="F196" s="235">
        <f>+E196*$F$5</f>
        <v>14.847000000000001</v>
      </c>
      <c r="G196" s="4">
        <f>SUM(E196:F196)</f>
        <v>120.89699999999999</v>
      </c>
      <c r="H196" s="142">
        <f>FLOOR(G196,0.05)</f>
        <v>120.85000000000001</v>
      </c>
    </row>
    <row r="197" spans="1:8" x14ac:dyDescent="0.2">
      <c r="A197" s="143"/>
      <c r="B197" s="168" t="s">
        <v>133</v>
      </c>
      <c r="C197" s="4">
        <v>4.84</v>
      </c>
      <c r="D197" s="5">
        <f>+C197+C197*$F$3</f>
        <v>5.1787999999999998</v>
      </c>
      <c r="E197" s="234">
        <v>5.49</v>
      </c>
      <c r="F197" s="235">
        <f>+E197*$F$5</f>
        <v>0.76860000000000006</v>
      </c>
      <c r="G197" s="4">
        <f>SUM(E197:F197)</f>
        <v>6.2586000000000004</v>
      </c>
      <c r="H197" s="142">
        <f>FLOOR(G197,0.05)</f>
        <v>6.25</v>
      </c>
    </row>
    <row r="198" spans="1:8" x14ac:dyDescent="0.2">
      <c r="A198" s="143"/>
      <c r="C198" s="4"/>
      <c r="F198" s="235"/>
      <c r="G198" s="4"/>
      <c r="H198" s="142"/>
    </row>
    <row r="199" spans="1:8" x14ac:dyDescent="0.2">
      <c r="A199" s="143">
        <v>152625</v>
      </c>
      <c r="B199" s="185" t="s">
        <v>142</v>
      </c>
      <c r="C199" s="188"/>
      <c r="D199" s="187"/>
      <c r="E199" s="249"/>
      <c r="F199" s="250"/>
      <c r="G199" s="188"/>
      <c r="H199" s="142"/>
    </row>
    <row r="200" spans="1:8" x14ac:dyDescent="0.2">
      <c r="A200" s="143"/>
      <c r="B200" s="190" t="s">
        <v>129</v>
      </c>
      <c r="C200" s="4">
        <v>93.5</v>
      </c>
      <c r="D200" s="5">
        <f>+C200+C200*$F$3</f>
        <v>100.045</v>
      </c>
      <c r="E200" s="234">
        <v>106.05</v>
      </c>
      <c r="F200" s="235">
        <f>+E200*$F$5</f>
        <v>14.847000000000001</v>
      </c>
      <c r="G200" s="4">
        <f>SUM(E200:F200)</f>
        <v>120.89699999999999</v>
      </c>
      <c r="H200" s="142">
        <f>FLOOR(G200,0.05)</f>
        <v>120.85000000000001</v>
      </c>
    </row>
    <row r="201" spans="1:8" x14ac:dyDescent="0.2">
      <c r="A201" s="143"/>
      <c r="B201" s="181" t="s">
        <v>133</v>
      </c>
      <c r="C201" s="4"/>
      <c r="F201" s="235"/>
      <c r="G201" s="4"/>
      <c r="H201" s="142"/>
    </row>
    <row r="202" spans="1:8" x14ac:dyDescent="0.2">
      <c r="A202" s="143"/>
      <c r="B202" s="168" t="s">
        <v>138</v>
      </c>
      <c r="C202" s="4">
        <v>3.41</v>
      </c>
      <c r="D202" s="5">
        <f>+C202+C202*$F$3</f>
        <v>3.6487000000000003</v>
      </c>
      <c r="E202" s="234">
        <v>3.87</v>
      </c>
      <c r="F202" s="235">
        <f>+E202*$F$5</f>
        <v>0.54180000000000006</v>
      </c>
      <c r="G202" s="4">
        <f>SUM(E202:F202)</f>
        <v>4.4118000000000004</v>
      </c>
      <c r="H202" s="142">
        <f>FLOOR(G202,0.05)</f>
        <v>4.4000000000000004</v>
      </c>
    </row>
    <row r="203" spans="1:8" x14ac:dyDescent="0.2">
      <c r="A203" s="143"/>
      <c r="B203" s="168" t="s">
        <v>139</v>
      </c>
      <c r="C203" s="4">
        <v>4.84</v>
      </c>
      <c r="D203" s="5">
        <f>+C203+C203*$F$3</f>
        <v>5.1787999999999998</v>
      </c>
      <c r="E203" s="234">
        <v>5.49</v>
      </c>
      <c r="F203" s="235">
        <f>+E203*$F$5</f>
        <v>0.76860000000000006</v>
      </c>
      <c r="G203" s="4">
        <f>SUM(E203:F203)</f>
        <v>6.2586000000000004</v>
      </c>
      <c r="H203" s="142">
        <f>FLOOR(G203,0.05)</f>
        <v>6.25</v>
      </c>
    </row>
    <row r="204" spans="1:8" x14ac:dyDescent="0.2">
      <c r="A204" s="143"/>
      <c r="B204" s="168" t="s">
        <v>136</v>
      </c>
      <c r="C204" s="4">
        <v>7.15</v>
      </c>
      <c r="D204" s="5">
        <f>+C204+C204*$F$3</f>
        <v>7.6505000000000001</v>
      </c>
      <c r="E204" s="234">
        <v>8.11</v>
      </c>
      <c r="F204" s="235">
        <f>+E204*$F$5</f>
        <v>1.1354</v>
      </c>
      <c r="G204" s="4">
        <f>SUM(E204:F204)</f>
        <v>9.2454000000000001</v>
      </c>
      <c r="H204" s="142">
        <f>FLOOR(G204,0.05)</f>
        <v>9.2000000000000011</v>
      </c>
    </row>
    <row r="205" spans="1:8" x14ac:dyDescent="0.2">
      <c r="A205" s="143"/>
      <c r="B205" s="168"/>
      <c r="C205" s="4"/>
      <c r="F205" s="235"/>
      <c r="G205" s="4"/>
      <c r="H205" s="142"/>
    </row>
    <row r="206" spans="1:8" x14ac:dyDescent="0.2">
      <c r="A206" s="143">
        <v>152625</v>
      </c>
      <c r="B206" s="175" t="s">
        <v>143</v>
      </c>
      <c r="C206" s="4"/>
      <c r="F206" s="235"/>
      <c r="G206" s="4"/>
      <c r="H206" s="142"/>
    </row>
    <row r="207" spans="1:8" x14ac:dyDescent="0.2">
      <c r="A207" s="143"/>
      <c r="B207" s="168" t="s">
        <v>144</v>
      </c>
      <c r="C207" s="4">
        <v>265.14</v>
      </c>
      <c r="D207" s="5">
        <f>+C207+C207*$F$3</f>
        <v>283.69979999999998</v>
      </c>
      <c r="E207" s="234">
        <v>300.72000000000003</v>
      </c>
      <c r="F207" s="235">
        <f>+E207*$F$5</f>
        <v>42.100800000000007</v>
      </c>
      <c r="G207" s="4">
        <f>SUM(E207:F207)</f>
        <v>342.82080000000002</v>
      </c>
      <c r="H207" s="142">
        <f>FLOOR(G207,0.05)</f>
        <v>342.8</v>
      </c>
    </row>
    <row r="208" spans="1:8" x14ac:dyDescent="0.2">
      <c r="A208" s="143"/>
      <c r="B208" s="168" t="s">
        <v>133</v>
      </c>
      <c r="C208" s="4">
        <v>4.84</v>
      </c>
      <c r="D208" s="5">
        <f>+C208+C208*$F$3</f>
        <v>5.1787999999999998</v>
      </c>
      <c r="E208" s="234">
        <v>5.49</v>
      </c>
      <c r="F208" s="235">
        <f>+E208*$F$5</f>
        <v>0.76860000000000006</v>
      </c>
      <c r="G208" s="4">
        <f>SUM(E208:F208)</f>
        <v>6.2586000000000004</v>
      </c>
      <c r="H208" s="142">
        <f>FLOOR(G208,0.05)</f>
        <v>6.25</v>
      </c>
    </row>
    <row r="209" spans="1:8" x14ac:dyDescent="0.2">
      <c r="A209" s="143"/>
      <c r="C209" s="4"/>
      <c r="F209" s="235"/>
      <c r="G209" s="4"/>
      <c r="H209" s="142"/>
    </row>
    <row r="210" spans="1:8" x14ac:dyDescent="0.2">
      <c r="A210" s="143">
        <v>152625</v>
      </c>
      <c r="B210" s="175" t="s">
        <v>145</v>
      </c>
      <c r="C210" s="4"/>
      <c r="F210" s="235"/>
      <c r="G210" s="4"/>
      <c r="H210" s="142"/>
    </row>
    <row r="211" spans="1:8" x14ac:dyDescent="0.2">
      <c r="A211" s="143"/>
      <c r="B211" s="168" t="s">
        <v>146</v>
      </c>
      <c r="C211" s="4">
        <v>93.5</v>
      </c>
      <c r="D211" s="5">
        <f>+C211+C211*$F$3</f>
        <v>100.045</v>
      </c>
      <c r="E211" s="234">
        <v>106.05</v>
      </c>
      <c r="F211" s="235">
        <f>+E211*$F$5</f>
        <v>14.847000000000001</v>
      </c>
      <c r="G211" s="4">
        <f>SUM(E211:F211)</f>
        <v>120.89699999999999</v>
      </c>
      <c r="H211" s="142">
        <f>FLOOR(G211,0.05)</f>
        <v>120.85000000000001</v>
      </c>
    </row>
    <row r="212" spans="1:8" x14ac:dyDescent="0.2">
      <c r="A212" s="143"/>
      <c r="B212" s="168" t="s">
        <v>147</v>
      </c>
      <c r="C212" s="4">
        <v>2.42</v>
      </c>
      <c r="D212" s="5">
        <f>+C212+C212*$F$3</f>
        <v>2.5893999999999999</v>
      </c>
      <c r="E212" s="234">
        <v>2.75</v>
      </c>
      <c r="F212" s="235">
        <f>+E212*$F$5</f>
        <v>0.38500000000000001</v>
      </c>
      <c r="G212" s="4">
        <f>SUM(E212:F212)</f>
        <v>3.1349999999999998</v>
      </c>
      <c r="H212" s="142">
        <f>FLOOR(G212,0.05)</f>
        <v>3.1</v>
      </c>
    </row>
    <row r="213" spans="1:8" x14ac:dyDescent="0.2">
      <c r="A213" s="143"/>
      <c r="B213" s="168" t="s">
        <v>148</v>
      </c>
      <c r="C213" s="4">
        <v>3.58</v>
      </c>
      <c r="D213" s="5">
        <f>+C213+C213*$F$3</f>
        <v>3.8306</v>
      </c>
      <c r="E213" s="234">
        <v>4.0599999999999996</v>
      </c>
      <c r="F213" s="235">
        <f>+E213*$F$5</f>
        <v>0.56840000000000002</v>
      </c>
      <c r="G213" s="4">
        <f>SUM(E213:F213)</f>
        <v>4.6283999999999992</v>
      </c>
      <c r="H213" s="142">
        <f>FLOOR(G213,0.05)</f>
        <v>4.6000000000000005</v>
      </c>
    </row>
    <row r="214" spans="1:8" x14ac:dyDescent="0.2">
      <c r="A214" s="143"/>
      <c r="C214" s="4"/>
      <c r="F214" s="235"/>
      <c r="G214" s="4"/>
      <c r="H214" s="142"/>
    </row>
    <row r="215" spans="1:8" x14ac:dyDescent="0.2">
      <c r="A215" s="143">
        <v>152625</v>
      </c>
      <c r="B215" s="175" t="s">
        <v>149</v>
      </c>
      <c r="C215" s="4"/>
      <c r="F215" s="235"/>
      <c r="G215" s="4"/>
      <c r="H215" s="142"/>
    </row>
    <row r="216" spans="1:8" x14ac:dyDescent="0.2">
      <c r="A216" s="143"/>
      <c r="B216" s="168" t="s">
        <v>129</v>
      </c>
      <c r="C216" s="4">
        <v>44</v>
      </c>
      <c r="D216" s="5">
        <f>+C216+C216*$F$3</f>
        <v>47.08</v>
      </c>
      <c r="E216" s="234">
        <v>49.9</v>
      </c>
      <c r="F216" s="235">
        <f>+E216*$F$5</f>
        <v>6.9860000000000007</v>
      </c>
      <c r="G216" s="4">
        <f>SUM(E216:F216)</f>
        <v>56.885999999999996</v>
      </c>
      <c r="H216" s="142">
        <f>FLOOR(G216,0.05)</f>
        <v>56.85</v>
      </c>
    </row>
    <row r="217" spans="1:8" x14ac:dyDescent="0.2">
      <c r="A217" s="143"/>
      <c r="B217" s="181" t="s">
        <v>133</v>
      </c>
      <c r="C217" s="4"/>
      <c r="E217" s="234" t="s">
        <v>609</v>
      </c>
      <c r="F217" s="235"/>
      <c r="G217" s="4"/>
      <c r="H217" s="142"/>
    </row>
    <row r="218" spans="1:8" x14ac:dyDescent="0.2">
      <c r="A218" s="143"/>
      <c r="B218" s="168" t="s">
        <v>150</v>
      </c>
      <c r="C218" s="4">
        <v>2.42</v>
      </c>
      <c r="D218" s="5">
        <f>+C218+C218*$F$3</f>
        <v>2.5893999999999999</v>
      </c>
      <c r="E218" s="234">
        <v>2.75</v>
      </c>
      <c r="F218" s="235">
        <f>+E218*$F$5</f>
        <v>0.38500000000000001</v>
      </c>
      <c r="G218" s="4">
        <f>SUM(E218:F218)</f>
        <v>3.1349999999999998</v>
      </c>
      <c r="H218" s="142">
        <f>FLOOR(G218,0.05)</f>
        <v>3.1</v>
      </c>
    </row>
    <row r="219" spans="1:8" x14ac:dyDescent="0.2">
      <c r="A219" s="143"/>
      <c r="B219" s="168" t="s">
        <v>151</v>
      </c>
      <c r="C219" s="4">
        <v>3.58</v>
      </c>
      <c r="D219" s="5">
        <f>+C219+C219*$F$3</f>
        <v>3.8306</v>
      </c>
      <c r="E219" s="234">
        <v>4.0599999999999996</v>
      </c>
      <c r="F219" s="235">
        <f>+E219*$F$5</f>
        <v>0.56840000000000002</v>
      </c>
      <c r="G219" s="4">
        <f>SUM(E219:F219)</f>
        <v>4.6283999999999992</v>
      </c>
      <c r="H219" s="142">
        <f>FLOOR(G219,0.05)</f>
        <v>4.6000000000000005</v>
      </c>
    </row>
    <row r="220" spans="1:8" x14ac:dyDescent="0.2">
      <c r="A220" s="143"/>
      <c r="C220" s="4"/>
      <c r="F220" s="235"/>
      <c r="G220" s="4"/>
      <c r="H220" s="142"/>
    </row>
    <row r="221" spans="1:8" x14ac:dyDescent="0.2">
      <c r="A221" s="143">
        <v>152625</v>
      </c>
      <c r="B221" s="175" t="s">
        <v>152</v>
      </c>
      <c r="C221" s="4"/>
      <c r="F221" s="235"/>
      <c r="G221" s="4"/>
      <c r="H221" s="142"/>
    </row>
    <row r="222" spans="1:8" x14ac:dyDescent="0.2">
      <c r="A222" s="143"/>
      <c r="B222" s="181" t="s">
        <v>153</v>
      </c>
      <c r="C222" s="4"/>
      <c r="F222" s="235"/>
      <c r="G222" s="4"/>
      <c r="H222" s="142"/>
    </row>
    <row r="223" spans="1:8" x14ac:dyDescent="0.2">
      <c r="A223" s="143"/>
      <c r="B223" s="168" t="s">
        <v>154</v>
      </c>
      <c r="C223" s="4">
        <v>44</v>
      </c>
      <c r="D223" s="5">
        <f>+C223+C223*$F$3</f>
        <v>47.08</v>
      </c>
      <c r="E223" s="234">
        <v>49.9</v>
      </c>
      <c r="F223" s="235">
        <f>+E223*$F$5</f>
        <v>6.9860000000000007</v>
      </c>
      <c r="G223" s="4">
        <f>SUM(E223:F223)</f>
        <v>56.885999999999996</v>
      </c>
      <c r="H223" s="142">
        <f>FLOOR(G223,0.05)</f>
        <v>56.85</v>
      </c>
    </row>
    <row r="224" spans="1:8" x14ac:dyDescent="0.2">
      <c r="A224" s="143"/>
      <c r="C224" s="4"/>
      <c r="F224" s="235"/>
      <c r="G224" s="4"/>
      <c r="H224" s="142"/>
    </row>
    <row r="225" spans="1:8" x14ac:dyDescent="0.2">
      <c r="A225" s="143"/>
      <c r="B225" s="181" t="s">
        <v>155</v>
      </c>
      <c r="C225" s="4"/>
      <c r="F225" s="235"/>
      <c r="G225" s="4"/>
      <c r="H225" s="142"/>
    </row>
    <row r="226" spans="1:8" x14ac:dyDescent="0.2">
      <c r="A226" s="143"/>
      <c r="B226" s="168" t="s">
        <v>154</v>
      </c>
      <c r="C226" s="4">
        <v>93.5</v>
      </c>
      <c r="D226" s="5">
        <f>+C226+C226*$F$3</f>
        <v>100.045</v>
      </c>
      <c r="E226" s="234">
        <v>106.05</v>
      </c>
      <c r="F226" s="235">
        <f>+E226*$F$5</f>
        <v>14.847000000000001</v>
      </c>
      <c r="G226" s="4">
        <f>SUM(E226:F226)</f>
        <v>120.89699999999999</v>
      </c>
      <c r="H226" s="142">
        <f>FLOOR(G226,0.05)</f>
        <v>120.85000000000001</v>
      </c>
    </row>
    <row r="227" spans="1:8" x14ac:dyDescent="0.2">
      <c r="A227" s="143"/>
      <c r="C227" s="4"/>
      <c r="F227" s="235"/>
      <c r="G227" s="4"/>
      <c r="H227" s="142"/>
    </row>
    <row r="228" spans="1:8" x14ac:dyDescent="0.2">
      <c r="A228" s="143">
        <v>152625</v>
      </c>
      <c r="B228" s="175" t="s">
        <v>156</v>
      </c>
      <c r="C228" s="4"/>
      <c r="F228" s="235"/>
      <c r="G228" s="4"/>
      <c r="H228" s="142"/>
    </row>
    <row r="229" spans="1:8" x14ac:dyDescent="0.2">
      <c r="A229" s="143"/>
      <c r="B229" s="181" t="s">
        <v>153</v>
      </c>
      <c r="C229" s="4"/>
      <c r="F229" s="235"/>
      <c r="G229" s="4"/>
      <c r="H229" s="142"/>
    </row>
    <row r="230" spans="1:8" x14ac:dyDescent="0.2">
      <c r="A230" s="143"/>
      <c r="B230" s="168" t="s">
        <v>154</v>
      </c>
      <c r="C230" s="4">
        <v>33</v>
      </c>
      <c r="D230" s="5">
        <f>+C230+C230*$F$3</f>
        <v>35.31</v>
      </c>
      <c r="E230" s="234">
        <v>37.43</v>
      </c>
      <c r="F230" s="235">
        <f>+E230*$F$5</f>
        <v>5.2402000000000006</v>
      </c>
      <c r="G230" s="4">
        <f>SUM(E230:F230)</f>
        <v>42.670200000000001</v>
      </c>
      <c r="H230" s="142">
        <f>FLOOR(G230,0.05)</f>
        <v>42.650000000000006</v>
      </c>
    </row>
    <row r="231" spans="1:8" x14ac:dyDescent="0.2">
      <c r="A231" s="143"/>
      <c r="C231" s="4"/>
      <c r="F231" s="235"/>
      <c r="G231" s="4"/>
      <c r="H231" s="142"/>
    </row>
    <row r="232" spans="1:8" x14ac:dyDescent="0.2">
      <c r="A232" s="143"/>
      <c r="B232" s="181" t="s">
        <v>155</v>
      </c>
      <c r="C232" s="4"/>
      <c r="F232" s="235"/>
      <c r="G232" s="4"/>
      <c r="H232" s="142"/>
    </row>
    <row r="233" spans="1:8" x14ac:dyDescent="0.2">
      <c r="A233" s="143"/>
      <c r="B233" s="168" t="s">
        <v>154</v>
      </c>
      <c r="C233" s="4">
        <v>46.75</v>
      </c>
      <c r="D233" s="5">
        <f>+C233+C233*$F$3</f>
        <v>50.022500000000001</v>
      </c>
      <c r="E233" s="234">
        <v>53.02</v>
      </c>
      <c r="F233" s="235">
        <f>+E233*$F$5</f>
        <v>7.4228000000000014</v>
      </c>
      <c r="G233" s="4">
        <f>SUM(E233:F233)</f>
        <v>60.442800000000005</v>
      </c>
      <c r="H233" s="142">
        <f>FLOOR(G233,0.05)</f>
        <v>60.400000000000006</v>
      </c>
    </row>
    <row r="234" spans="1:8" x14ac:dyDescent="0.2">
      <c r="A234" s="143"/>
      <c r="C234" s="4"/>
      <c r="F234" s="235"/>
      <c r="G234" s="4"/>
      <c r="H234" s="142"/>
    </row>
    <row r="235" spans="1:8" x14ac:dyDescent="0.2">
      <c r="A235" s="143">
        <v>152625</v>
      </c>
      <c r="B235" s="175" t="s">
        <v>157</v>
      </c>
      <c r="C235" s="4"/>
      <c r="F235" s="235"/>
      <c r="G235" s="4"/>
      <c r="H235" s="142"/>
    </row>
    <row r="236" spans="1:8" x14ac:dyDescent="0.2">
      <c r="A236" s="143"/>
      <c r="B236" s="6" t="s">
        <v>158</v>
      </c>
      <c r="C236" s="4"/>
      <c r="F236" s="235"/>
      <c r="G236" s="4"/>
      <c r="H236" s="142"/>
    </row>
    <row r="237" spans="1:8" x14ac:dyDescent="0.2">
      <c r="A237" s="143"/>
      <c r="C237" s="4"/>
      <c r="F237" s="235"/>
      <c r="G237" s="4"/>
      <c r="H237" s="142"/>
    </row>
    <row r="238" spans="1:8" x14ac:dyDescent="0.2">
      <c r="A238" s="143"/>
      <c r="B238" s="168" t="s">
        <v>159</v>
      </c>
      <c r="C238" s="4">
        <v>2.37</v>
      </c>
      <c r="D238" s="5">
        <f>+C238+C238*$F$3</f>
        <v>2.5359000000000003</v>
      </c>
      <c r="E238" s="234">
        <v>2.69</v>
      </c>
      <c r="F238" s="235">
        <f>+E238*$F$5</f>
        <v>0.37660000000000005</v>
      </c>
      <c r="G238" s="4">
        <f>SUM(E238:F238)</f>
        <v>3.0666000000000002</v>
      </c>
      <c r="H238" s="142">
        <f>FLOOR(G238,0.05)</f>
        <v>3.0500000000000003</v>
      </c>
    </row>
    <row r="239" spans="1:8" x14ac:dyDescent="0.2">
      <c r="A239" s="143"/>
      <c r="C239" s="4"/>
      <c r="F239" s="235"/>
      <c r="G239" s="4"/>
      <c r="H239" s="142"/>
    </row>
    <row r="240" spans="1:8" x14ac:dyDescent="0.2">
      <c r="A240" s="143">
        <v>152788</v>
      </c>
      <c r="B240" s="175" t="s">
        <v>160</v>
      </c>
      <c r="C240" s="4"/>
      <c r="F240" s="235"/>
      <c r="G240" s="4"/>
      <c r="H240" s="142"/>
    </row>
    <row r="241" spans="1:8" x14ac:dyDescent="0.2">
      <c r="A241" s="143"/>
      <c r="B241" s="168" t="s">
        <v>161</v>
      </c>
      <c r="C241" s="4"/>
      <c r="F241" s="235"/>
      <c r="G241" s="4"/>
      <c r="H241" s="142"/>
    </row>
    <row r="242" spans="1:8" x14ac:dyDescent="0.2">
      <c r="A242" s="143"/>
      <c r="B242" s="168" t="s">
        <v>163</v>
      </c>
      <c r="C242" s="4"/>
      <c r="F242" s="235"/>
      <c r="G242" s="4"/>
      <c r="H242" s="142"/>
    </row>
    <row r="243" spans="1:8" x14ac:dyDescent="0.2">
      <c r="A243" s="143"/>
      <c r="B243" s="168" t="s">
        <v>164</v>
      </c>
      <c r="C243" s="4"/>
      <c r="F243" s="235"/>
      <c r="G243" s="4"/>
      <c r="H243" s="142"/>
    </row>
    <row r="244" spans="1:8" x14ac:dyDescent="0.2">
      <c r="A244" s="143"/>
      <c r="B244" s="168" t="s">
        <v>165</v>
      </c>
      <c r="C244" s="4"/>
      <c r="F244" s="235"/>
      <c r="G244" s="4"/>
      <c r="H244" s="142"/>
    </row>
    <row r="245" spans="1:8" x14ac:dyDescent="0.2">
      <c r="A245" s="143"/>
      <c r="C245" s="4"/>
      <c r="F245" s="235"/>
      <c r="G245" s="4"/>
      <c r="H245" s="142"/>
    </row>
    <row r="246" spans="1:8" x14ac:dyDescent="0.2">
      <c r="A246" s="143">
        <v>141734</v>
      </c>
      <c r="B246" s="175" t="s">
        <v>166</v>
      </c>
      <c r="C246" s="4"/>
      <c r="F246" s="235"/>
      <c r="G246" s="4"/>
      <c r="H246" s="142"/>
    </row>
    <row r="247" spans="1:8" x14ac:dyDescent="0.2">
      <c r="A247" s="143"/>
      <c r="B247" s="168" t="s">
        <v>70</v>
      </c>
      <c r="C247" s="4">
        <v>121.89</v>
      </c>
      <c r="D247" s="5">
        <f>+C247+C247*$F$3</f>
        <v>130.42230000000001</v>
      </c>
      <c r="E247" s="234">
        <v>138.24</v>
      </c>
      <c r="F247" s="235">
        <f>+E247*$F$5</f>
        <v>19.353600000000004</v>
      </c>
      <c r="G247" s="4">
        <f>SUM(E247:F247)</f>
        <v>157.59360000000001</v>
      </c>
      <c r="H247" s="142">
        <f>FLOOR(G247,0.05)</f>
        <v>157.55000000000001</v>
      </c>
    </row>
    <row r="248" spans="1:8" x14ac:dyDescent="0.2">
      <c r="A248" s="143"/>
      <c r="B248" s="168" t="s">
        <v>76</v>
      </c>
      <c r="C248" s="4">
        <v>199.65</v>
      </c>
      <c r="D248" s="5">
        <f>+C248+C248*$F$3</f>
        <v>213.62550000000002</v>
      </c>
      <c r="E248" s="234">
        <v>226.45</v>
      </c>
      <c r="F248" s="235">
        <f>+E248*$F$5</f>
        <v>31.703000000000003</v>
      </c>
      <c r="G248" s="4">
        <f>SUM(E248:F248)</f>
        <v>258.15300000000002</v>
      </c>
      <c r="H248" s="142">
        <f>FLOOR(G248,0.05)</f>
        <v>258.15000000000003</v>
      </c>
    </row>
    <row r="249" spans="1:8" x14ac:dyDescent="0.2">
      <c r="A249" s="143"/>
      <c r="B249" s="168" t="s">
        <v>167</v>
      </c>
      <c r="C249" s="4">
        <v>76.19</v>
      </c>
      <c r="D249" s="5">
        <f>+C249+C249*$F$3</f>
        <v>81.523299999999992</v>
      </c>
      <c r="E249" s="234">
        <v>86.4</v>
      </c>
      <c r="F249" s="235">
        <f>+E249*$F$5</f>
        <v>12.096000000000002</v>
      </c>
      <c r="G249" s="4">
        <f>SUM(E249:F249)</f>
        <v>98.496000000000009</v>
      </c>
      <c r="H249" s="142">
        <f>FLOOR(G249,0.05)</f>
        <v>98.45</v>
      </c>
    </row>
    <row r="250" spans="1:8" x14ac:dyDescent="0.2">
      <c r="A250" s="143"/>
      <c r="C250" s="4"/>
      <c r="F250" s="235"/>
      <c r="G250" s="4"/>
      <c r="H250" s="142"/>
    </row>
    <row r="251" spans="1:8" x14ac:dyDescent="0.2">
      <c r="A251" s="143"/>
      <c r="C251" s="4"/>
      <c r="F251" s="235"/>
      <c r="G251" s="4"/>
      <c r="H251" s="142"/>
    </row>
    <row r="252" spans="1:8" x14ac:dyDescent="0.2">
      <c r="A252" s="143"/>
      <c r="B252" s="169" t="s">
        <v>168</v>
      </c>
      <c r="C252" s="169"/>
      <c r="D252" s="169"/>
      <c r="E252" s="247"/>
      <c r="F252" s="247"/>
      <c r="G252" s="169"/>
      <c r="H252" s="142"/>
    </row>
    <row r="253" spans="1:8" x14ac:dyDescent="0.2">
      <c r="A253" s="143"/>
      <c r="B253" s="192"/>
      <c r="C253" s="192"/>
      <c r="D253" s="193"/>
      <c r="E253" s="251"/>
      <c r="F253" s="252"/>
      <c r="G253" s="192"/>
      <c r="H253" s="142"/>
    </row>
    <row r="254" spans="1:8" x14ac:dyDescent="0.2">
      <c r="A254" s="143" t="s">
        <v>81</v>
      </c>
      <c r="B254" s="175" t="s">
        <v>82</v>
      </c>
      <c r="C254" s="20"/>
      <c r="F254" s="235"/>
      <c r="G254" s="20"/>
      <c r="H254" s="142"/>
    </row>
    <row r="255" spans="1:8" x14ac:dyDescent="0.2">
      <c r="A255" s="143"/>
      <c r="B255" s="169" t="s">
        <v>169</v>
      </c>
      <c r="C255" s="169"/>
      <c r="D255" s="195"/>
      <c r="E255" s="253"/>
      <c r="F255" s="247"/>
      <c r="G255" s="169"/>
      <c r="H255" s="142"/>
    </row>
    <row r="256" spans="1:8" x14ac:dyDescent="0.2">
      <c r="A256" s="143"/>
      <c r="B256" s="181" t="s">
        <v>84</v>
      </c>
      <c r="C256" s="4"/>
      <c r="F256" s="235"/>
      <c r="G256" s="4"/>
      <c r="H256" s="142"/>
    </row>
    <row r="257" spans="1:9" x14ac:dyDescent="0.2">
      <c r="A257" s="143"/>
      <c r="B257" s="168" t="s">
        <v>85</v>
      </c>
      <c r="C257" s="4">
        <v>66.55</v>
      </c>
      <c r="D257" s="5">
        <f t="shared" ref="D257:D265" si="7">+C257+C257*$F$3</f>
        <v>71.208500000000001</v>
      </c>
      <c r="F257" s="235"/>
      <c r="G257" s="4">
        <f t="shared" ref="G257:G265" si="8">SUM(E257:F257)</f>
        <v>0</v>
      </c>
      <c r="H257" s="142">
        <f t="shared" ref="H257:H265" si="9">FLOOR(G257,0.05)</f>
        <v>0</v>
      </c>
      <c r="I257" s="235">
        <v>75.5</v>
      </c>
    </row>
    <row r="258" spans="1:9" x14ac:dyDescent="0.2">
      <c r="A258" s="143"/>
      <c r="B258" s="168" t="s">
        <v>170</v>
      </c>
      <c r="C258" s="4">
        <v>133.1</v>
      </c>
      <c r="D258" s="5">
        <f t="shared" si="7"/>
        <v>142.417</v>
      </c>
      <c r="F258" s="235"/>
      <c r="G258" s="4">
        <f t="shared" si="8"/>
        <v>0</v>
      </c>
      <c r="H258" s="142">
        <f t="shared" si="9"/>
        <v>0</v>
      </c>
      <c r="I258" s="235">
        <v>150.9</v>
      </c>
    </row>
    <row r="259" spans="1:9" x14ac:dyDescent="0.2">
      <c r="A259" s="143"/>
      <c r="B259" s="168" t="s">
        <v>171</v>
      </c>
      <c r="C259" s="4">
        <v>266.2</v>
      </c>
      <c r="D259" s="5">
        <f t="shared" si="7"/>
        <v>284.834</v>
      </c>
      <c r="F259" s="235"/>
      <c r="G259" s="4">
        <f t="shared" si="8"/>
        <v>0</v>
      </c>
      <c r="H259" s="142">
        <f t="shared" si="9"/>
        <v>0</v>
      </c>
      <c r="I259" s="235">
        <v>301.89999999999998</v>
      </c>
    </row>
    <row r="260" spans="1:9" x14ac:dyDescent="0.2">
      <c r="A260" s="143"/>
      <c r="B260" s="168" t="s">
        <v>172</v>
      </c>
      <c r="C260" s="4">
        <v>598.5</v>
      </c>
      <c r="D260" s="5">
        <f t="shared" si="7"/>
        <v>640.39499999999998</v>
      </c>
      <c r="F260" s="235"/>
      <c r="G260" s="4">
        <f t="shared" si="8"/>
        <v>0</v>
      </c>
      <c r="H260" s="142">
        <v>640.85</v>
      </c>
      <c r="I260" s="235">
        <v>679.3</v>
      </c>
    </row>
    <row r="261" spans="1:9" x14ac:dyDescent="0.2">
      <c r="A261" s="143"/>
      <c r="B261" s="181" t="s">
        <v>89</v>
      </c>
      <c r="C261" s="4">
        <v>1064.8</v>
      </c>
      <c r="D261" s="5">
        <f t="shared" si="7"/>
        <v>1139.336</v>
      </c>
      <c r="F261" s="235"/>
      <c r="G261" s="4">
        <f t="shared" si="8"/>
        <v>0</v>
      </c>
      <c r="H261" s="142">
        <f t="shared" si="9"/>
        <v>0</v>
      </c>
      <c r="I261" s="235">
        <v>1207.6500000000001</v>
      </c>
    </row>
    <row r="262" spans="1:9" x14ac:dyDescent="0.2">
      <c r="A262" s="143"/>
      <c r="B262" s="181" t="s">
        <v>90</v>
      </c>
      <c r="C262" s="4">
        <v>1996.5</v>
      </c>
      <c r="D262" s="5">
        <f t="shared" si="7"/>
        <v>2136.2550000000001</v>
      </c>
      <c r="F262" s="235"/>
      <c r="G262" s="4">
        <f t="shared" si="8"/>
        <v>0</v>
      </c>
      <c r="H262" s="142">
        <f t="shared" si="9"/>
        <v>0</v>
      </c>
      <c r="I262" s="235">
        <v>2264.4</v>
      </c>
    </row>
    <row r="263" spans="1:9" x14ac:dyDescent="0.2">
      <c r="A263" s="143"/>
      <c r="B263" s="181" t="s">
        <v>91</v>
      </c>
      <c r="C263" s="4">
        <v>1996.5</v>
      </c>
      <c r="D263" s="5">
        <f t="shared" si="7"/>
        <v>2136.2550000000001</v>
      </c>
      <c r="F263" s="235"/>
      <c r="G263" s="4">
        <f t="shared" si="8"/>
        <v>0</v>
      </c>
      <c r="H263" s="142">
        <f t="shared" si="9"/>
        <v>0</v>
      </c>
      <c r="I263" s="235">
        <v>2264.4</v>
      </c>
    </row>
    <row r="264" spans="1:9" x14ac:dyDescent="0.2">
      <c r="A264" s="143"/>
      <c r="B264" s="181" t="s">
        <v>92</v>
      </c>
      <c r="C264" s="4">
        <v>1996.5</v>
      </c>
      <c r="D264" s="5">
        <f t="shared" si="7"/>
        <v>2136.2550000000001</v>
      </c>
      <c r="F264" s="235"/>
      <c r="G264" s="4">
        <f t="shared" si="8"/>
        <v>0</v>
      </c>
      <c r="H264" s="142">
        <f t="shared" si="9"/>
        <v>0</v>
      </c>
      <c r="I264" s="235">
        <v>2264.4</v>
      </c>
    </row>
    <row r="265" spans="1:9" x14ac:dyDescent="0.2">
      <c r="A265" s="143"/>
      <c r="B265" s="181" t="s">
        <v>93</v>
      </c>
      <c r="C265" s="4">
        <v>1996.5</v>
      </c>
      <c r="D265" s="5">
        <f t="shared" si="7"/>
        <v>2136.2550000000001</v>
      </c>
      <c r="F265" s="235"/>
      <c r="G265" s="4">
        <f t="shared" si="8"/>
        <v>0</v>
      </c>
      <c r="H265" s="142">
        <f t="shared" si="9"/>
        <v>0</v>
      </c>
      <c r="I265" s="235">
        <v>2264.4</v>
      </c>
    </row>
    <row r="266" spans="1:9" x14ac:dyDescent="0.2">
      <c r="A266" s="143"/>
      <c r="B266" s="181"/>
      <c r="C266" s="4"/>
      <c r="F266" s="235"/>
      <c r="G266" s="4"/>
      <c r="H266" s="142"/>
    </row>
    <row r="267" spans="1:9" x14ac:dyDescent="0.2">
      <c r="A267" s="143"/>
      <c r="B267" s="6" t="s">
        <v>542</v>
      </c>
      <c r="C267" s="4">
        <v>121</v>
      </c>
      <c r="D267" s="5">
        <v>129.47</v>
      </c>
      <c r="E267" s="234">
        <v>137.24</v>
      </c>
      <c r="F267" s="235">
        <f>+E267*$F$5</f>
        <v>19.213600000000003</v>
      </c>
      <c r="G267" s="4">
        <f>SUM(E267:F267)</f>
        <v>156.45360000000002</v>
      </c>
      <c r="H267" s="142">
        <v>147.6</v>
      </c>
    </row>
    <row r="268" spans="1:9" x14ac:dyDescent="0.2">
      <c r="A268" s="143"/>
      <c r="B268" s="170"/>
      <c r="C268" s="196"/>
      <c r="D268" s="196"/>
      <c r="E268" s="235"/>
      <c r="F268" s="235"/>
      <c r="G268" s="196"/>
      <c r="H268" s="197"/>
    </row>
    <row r="269" spans="1:9" x14ac:dyDescent="0.2">
      <c r="A269" s="173"/>
      <c r="C269" s="4"/>
      <c r="F269" s="235"/>
      <c r="G269" s="4"/>
      <c r="H269" s="142"/>
    </row>
    <row r="270" spans="1:9" x14ac:dyDescent="0.2">
      <c r="A270" s="198"/>
      <c r="B270" s="199" t="s">
        <v>173</v>
      </c>
      <c r="C270" s="188"/>
      <c r="D270" s="187"/>
      <c r="E270" s="249"/>
      <c r="F270" s="250"/>
      <c r="G270" s="188"/>
      <c r="H270" s="200"/>
    </row>
    <row r="271" spans="1:9" x14ac:dyDescent="0.2">
      <c r="A271" s="198"/>
      <c r="B271" s="191"/>
      <c r="C271" s="188"/>
      <c r="D271" s="187"/>
      <c r="E271" s="249"/>
      <c r="F271" s="250"/>
      <c r="G271" s="188"/>
      <c r="H271" s="200"/>
    </row>
    <row r="272" spans="1:9" x14ac:dyDescent="0.2">
      <c r="A272" s="198">
        <v>153620</v>
      </c>
      <c r="B272" s="185" t="s">
        <v>174</v>
      </c>
      <c r="C272" s="188"/>
      <c r="D272" s="187"/>
      <c r="E272" s="249"/>
      <c r="F272" s="250"/>
      <c r="G272" s="188"/>
      <c r="H272" s="200"/>
    </row>
    <row r="273" spans="1:8" x14ac:dyDescent="0.2">
      <c r="A273" s="198"/>
      <c r="B273" s="190" t="s">
        <v>175</v>
      </c>
      <c r="C273" s="4">
        <v>49.25</v>
      </c>
      <c r="D273" s="5">
        <f>+C273+C273*$F$3</f>
        <v>52.697499999999998</v>
      </c>
      <c r="E273" s="234">
        <v>55.88</v>
      </c>
      <c r="F273" s="235">
        <f>+E273*$F$5</f>
        <v>7.8232000000000008</v>
      </c>
      <c r="G273" s="4">
        <f>SUM(E273:F273)</f>
        <v>63.703200000000002</v>
      </c>
      <c r="H273" s="142">
        <f>FLOOR(G273,0.05)</f>
        <v>63.7</v>
      </c>
    </row>
    <row r="274" spans="1:8" x14ac:dyDescent="0.2">
      <c r="A274" s="198"/>
      <c r="B274" s="190" t="s">
        <v>176</v>
      </c>
      <c r="C274" s="4">
        <v>11.01</v>
      </c>
      <c r="D274" s="5">
        <f>+C274+C274*$F$3</f>
        <v>11.7807</v>
      </c>
      <c r="E274" s="234">
        <v>12.5</v>
      </c>
      <c r="F274" s="235">
        <f>+E274*$F$5</f>
        <v>1.7500000000000002</v>
      </c>
      <c r="G274" s="4">
        <f>SUM(E274:F274)</f>
        <v>14.25</v>
      </c>
      <c r="H274" s="142">
        <f>FLOOR(G274,0.05)</f>
        <v>14.25</v>
      </c>
    </row>
    <row r="275" spans="1:8" x14ac:dyDescent="0.2">
      <c r="A275" s="198"/>
      <c r="B275" s="191"/>
      <c r="C275" s="188"/>
      <c r="D275" s="187"/>
      <c r="E275" s="249"/>
      <c r="F275" s="250"/>
      <c r="G275" s="188"/>
      <c r="H275" s="200"/>
    </row>
    <row r="276" spans="1:8" x14ac:dyDescent="0.2">
      <c r="A276" s="198">
        <v>153620</v>
      </c>
      <c r="B276" s="185" t="s">
        <v>177</v>
      </c>
      <c r="C276" s="188"/>
      <c r="D276" s="187"/>
      <c r="E276" s="249"/>
      <c r="F276" s="250"/>
      <c r="G276" s="188"/>
      <c r="H276" s="200"/>
    </row>
    <row r="277" spans="1:8" x14ac:dyDescent="0.2">
      <c r="A277" s="198"/>
      <c r="B277" s="190" t="s">
        <v>178</v>
      </c>
      <c r="C277" s="4">
        <v>30.65</v>
      </c>
      <c r="D277" s="5">
        <f>+C277+C277*$F$3</f>
        <v>32.795499999999997</v>
      </c>
      <c r="E277" s="234">
        <v>34.78</v>
      </c>
      <c r="F277" s="235">
        <f>+E277*$F$5</f>
        <v>4.8692000000000002</v>
      </c>
      <c r="G277" s="4">
        <f>SUM(E277:F277)</f>
        <v>39.6492</v>
      </c>
      <c r="H277" s="142">
        <f>FLOOR(G277,0.05)</f>
        <v>39.6</v>
      </c>
    </row>
    <row r="278" spans="1:8" x14ac:dyDescent="0.2">
      <c r="A278" s="198"/>
      <c r="B278" s="190" t="s">
        <v>179</v>
      </c>
      <c r="C278" s="4">
        <v>30.65</v>
      </c>
      <c r="D278" s="5">
        <f>+C278+C278*$F$3</f>
        <v>32.795499999999997</v>
      </c>
      <c r="E278" s="234">
        <v>34.78</v>
      </c>
      <c r="F278" s="235">
        <f>+E278*$F$5</f>
        <v>4.8692000000000002</v>
      </c>
      <c r="G278" s="4">
        <f>SUM(E278:F278)</f>
        <v>39.6492</v>
      </c>
      <c r="H278" s="142">
        <f>FLOOR(G278,0.05)</f>
        <v>39.6</v>
      </c>
    </row>
    <row r="279" spans="1:8" x14ac:dyDescent="0.2">
      <c r="A279" s="198"/>
      <c r="B279" s="190" t="s">
        <v>180</v>
      </c>
      <c r="C279" s="4">
        <v>16.53</v>
      </c>
      <c r="D279" s="5">
        <f>+C279+C279*$F$3</f>
        <v>17.687100000000001</v>
      </c>
      <c r="E279" s="234">
        <v>18.77</v>
      </c>
      <c r="F279" s="235">
        <f>+E279*$F$5</f>
        <v>2.6278000000000001</v>
      </c>
      <c r="G279" s="4">
        <f>SUM(E279:F279)</f>
        <v>21.3978</v>
      </c>
      <c r="H279" s="142">
        <f>FLOOR(G279,0.05)</f>
        <v>21.35</v>
      </c>
    </row>
    <row r="280" spans="1:8" x14ac:dyDescent="0.2">
      <c r="A280" s="198"/>
      <c r="B280" s="190" t="s">
        <v>181</v>
      </c>
      <c r="C280" s="4">
        <v>10.24</v>
      </c>
      <c r="D280" s="5">
        <f>+C280+C280*$F$3</f>
        <v>10.956800000000001</v>
      </c>
      <c r="E280" s="234">
        <v>11.62</v>
      </c>
      <c r="F280" s="235">
        <f>+E280*$F$5</f>
        <v>1.6268</v>
      </c>
      <c r="G280" s="4">
        <f>SUM(E280:F280)</f>
        <v>13.246799999999999</v>
      </c>
      <c r="H280" s="142">
        <f>FLOOR(G280,0.05)</f>
        <v>13.200000000000001</v>
      </c>
    </row>
    <row r="281" spans="1:8" x14ac:dyDescent="0.2">
      <c r="A281" s="198"/>
      <c r="B281" s="191" t="s">
        <v>182</v>
      </c>
      <c r="C281" s="4">
        <v>16.53</v>
      </c>
      <c r="D281" s="5">
        <f>+C281+C281*$F$3</f>
        <v>17.687100000000001</v>
      </c>
      <c r="E281" s="234">
        <v>18.77</v>
      </c>
      <c r="F281" s="235">
        <f>+E281*$F$5</f>
        <v>2.6278000000000001</v>
      </c>
      <c r="G281" s="4">
        <f>SUM(E281:F281)</f>
        <v>21.3978</v>
      </c>
      <c r="H281" s="142">
        <f>FLOOR(G281,0.05)</f>
        <v>21.35</v>
      </c>
    </row>
    <row r="282" spans="1:8" x14ac:dyDescent="0.2">
      <c r="A282" s="198"/>
      <c r="B282" s="191"/>
      <c r="C282" s="188"/>
      <c r="D282" s="187"/>
      <c r="E282" s="249"/>
      <c r="F282" s="250"/>
      <c r="G282" s="188"/>
      <c r="H282" s="200"/>
    </row>
    <row r="283" spans="1:8" x14ac:dyDescent="0.2">
      <c r="A283" s="198">
        <v>153620</v>
      </c>
      <c r="B283" s="201" t="s">
        <v>183</v>
      </c>
      <c r="C283" s="188"/>
      <c r="D283" s="187"/>
      <c r="E283" s="249"/>
      <c r="F283" s="250"/>
      <c r="G283" s="188"/>
      <c r="H283" s="200"/>
    </row>
    <row r="284" spans="1:8" x14ac:dyDescent="0.2">
      <c r="A284" s="198"/>
      <c r="B284" s="190" t="s">
        <v>178</v>
      </c>
      <c r="C284" s="4">
        <v>30.65</v>
      </c>
      <c r="D284" s="5">
        <f>+C284+C284*$F$3</f>
        <v>32.795499999999997</v>
      </c>
      <c r="E284" s="234">
        <v>34.78</v>
      </c>
      <c r="F284" s="235">
        <f>+E284*$F$5</f>
        <v>4.8692000000000002</v>
      </c>
      <c r="G284" s="4">
        <f>SUM(E284:F284)</f>
        <v>39.6492</v>
      </c>
      <c r="H284" s="142">
        <f>FLOOR(G284,0.05)</f>
        <v>39.6</v>
      </c>
    </row>
    <row r="285" spans="1:8" x14ac:dyDescent="0.2">
      <c r="A285" s="198"/>
      <c r="B285" s="190" t="s">
        <v>180</v>
      </c>
      <c r="C285" s="4">
        <v>75.209999999999994</v>
      </c>
      <c r="D285" s="5">
        <f>+C285+C285*$F$3</f>
        <v>80.474699999999999</v>
      </c>
      <c r="E285" s="234">
        <v>85.31</v>
      </c>
      <c r="F285" s="235">
        <f>+E285*$F$5</f>
        <v>11.943400000000002</v>
      </c>
      <c r="G285" s="4">
        <f>SUM(E285:F285)</f>
        <v>97.253399999999999</v>
      </c>
      <c r="H285" s="142">
        <f>FLOOR(G285,0.05)</f>
        <v>97.25</v>
      </c>
    </row>
    <row r="286" spans="1:8" x14ac:dyDescent="0.2">
      <c r="A286" s="198"/>
      <c r="B286" s="190" t="s">
        <v>181</v>
      </c>
      <c r="C286" s="4">
        <v>33.54</v>
      </c>
      <c r="D286" s="5">
        <f>+C286+C286*$F$3</f>
        <v>35.887799999999999</v>
      </c>
      <c r="E286" s="234">
        <v>38.07</v>
      </c>
      <c r="F286" s="235">
        <f>+E286*$F$5</f>
        <v>5.3298000000000005</v>
      </c>
      <c r="G286" s="4">
        <f>SUM(E286:F286)</f>
        <v>43.399799999999999</v>
      </c>
      <c r="H286" s="142">
        <f>FLOOR(G286,0.05)</f>
        <v>43.35</v>
      </c>
    </row>
    <row r="287" spans="1:8" x14ac:dyDescent="0.2">
      <c r="A287" s="198"/>
      <c r="B287" s="191"/>
      <c r="C287" s="186"/>
      <c r="D287" s="187"/>
      <c r="E287" s="249"/>
      <c r="F287" s="250"/>
      <c r="G287" s="188"/>
      <c r="H287" s="200"/>
    </row>
    <row r="288" spans="1:8" x14ac:dyDescent="0.2">
      <c r="A288" s="198">
        <v>153620</v>
      </c>
      <c r="B288" s="201" t="s">
        <v>184</v>
      </c>
      <c r="C288" s="186"/>
      <c r="D288" s="187"/>
      <c r="E288" s="249"/>
      <c r="F288" s="250"/>
      <c r="G288" s="188"/>
      <c r="H288" s="200"/>
    </row>
    <row r="289" spans="1:8" x14ac:dyDescent="0.2">
      <c r="A289" s="198"/>
      <c r="B289" s="190" t="s">
        <v>178</v>
      </c>
      <c r="C289" s="4">
        <v>30.65</v>
      </c>
      <c r="D289" s="5">
        <f>+C289+C289*$F$3</f>
        <v>32.795499999999997</v>
      </c>
      <c r="E289" s="234">
        <v>34.78</v>
      </c>
      <c r="F289" s="235">
        <f>+E289*$F$5</f>
        <v>4.8692000000000002</v>
      </c>
      <c r="G289" s="4">
        <f>SUM(E289:F289)</f>
        <v>39.6492</v>
      </c>
      <c r="H289" s="142">
        <f>FLOOR(G289,0.05)</f>
        <v>39.6</v>
      </c>
    </row>
    <row r="290" spans="1:8" x14ac:dyDescent="0.2">
      <c r="A290" s="198"/>
      <c r="B290" s="190" t="s">
        <v>185</v>
      </c>
      <c r="C290" s="4">
        <v>125.13</v>
      </c>
      <c r="D290" s="5">
        <f>+C290+C290*$F$3</f>
        <v>133.88909999999998</v>
      </c>
      <c r="E290" s="234">
        <v>141.93</v>
      </c>
      <c r="F290" s="235">
        <f>+E290*$F$5</f>
        <v>19.870200000000004</v>
      </c>
      <c r="G290" s="4">
        <f>SUM(E290:F290)</f>
        <v>161.80020000000002</v>
      </c>
      <c r="H290" s="142">
        <f>FLOOR(G290,0.05)</f>
        <v>161.80000000000001</v>
      </c>
    </row>
    <row r="291" spans="1:8" x14ac:dyDescent="0.2">
      <c r="A291" s="198"/>
      <c r="B291" s="190" t="s">
        <v>186</v>
      </c>
      <c r="C291" s="4">
        <v>37.53</v>
      </c>
      <c r="D291" s="5">
        <f>+C291+C291*$F$3</f>
        <v>40.1571</v>
      </c>
      <c r="E291" s="234">
        <v>42.59</v>
      </c>
      <c r="F291" s="235">
        <f>+E291*$F$5</f>
        <v>5.962600000000001</v>
      </c>
      <c r="G291" s="4">
        <f>SUM(E291:F291)</f>
        <v>48.552600000000005</v>
      </c>
      <c r="H291" s="142">
        <f>FLOOR(G291,0.05)</f>
        <v>48.550000000000004</v>
      </c>
    </row>
    <row r="292" spans="1:8" x14ac:dyDescent="0.2">
      <c r="A292" s="198"/>
      <c r="B292" s="191"/>
      <c r="C292" s="188"/>
      <c r="D292" s="187"/>
      <c r="E292" s="249"/>
      <c r="F292" s="250"/>
      <c r="G292" s="188"/>
      <c r="H292" s="200"/>
    </row>
    <row r="293" spans="1:8" x14ac:dyDescent="0.2">
      <c r="A293" s="198">
        <v>153620</v>
      </c>
      <c r="B293" s="201" t="s">
        <v>187</v>
      </c>
      <c r="C293" s="188"/>
      <c r="D293" s="187"/>
      <c r="E293" s="249"/>
      <c r="F293" s="250"/>
      <c r="G293" s="188"/>
      <c r="H293" s="200"/>
    </row>
    <row r="294" spans="1:8" x14ac:dyDescent="0.2">
      <c r="A294" s="198"/>
      <c r="B294" s="190" t="s">
        <v>178</v>
      </c>
      <c r="C294" s="4">
        <v>30.65</v>
      </c>
      <c r="D294" s="5">
        <f>+C294+C294*$F$3</f>
        <v>32.795499999999997</v>
      </c>
      <c r="E294" s="234">
        <v>34.78</v>
      </c>
      <c r="F294" s="235">
        <f>+E294*$F$5</f>
        <v>4.8692000000000002</v>
      </c>
      <c r="G294" s="4">
        <f>SUM(E294:F294)</f>
        <v>39.6492</v>
      </c>
      <c r="H294" s="142">
        <f>FLOOR(G294,0.05)</f>
        <v>39.6</v>
      </c>
    </row>
    <row r="295" spans="1:8" x14ac:dyDescent="0.2">
      <c r="A295" s="198"/>
      <c r="B295" s="190" t="s">
        <v>188</v>
      </c>
      <c r="C295" s="4">
        <v>75.680000000000007</v>
      </c>
      <c r="D295" s="5">
        <f>+C295+C295*$F$3</f>
        <v>80.97760000000001</v>
      </c>
      <c r="E295" s="234">
        <v>85.83</v>
      </c>
      <c r="F295" s="235">
        <f>+E295*$F$5</f>
        <v>12.016200000000001</v>
      </c>
      <c r="G295" s="4">
        <f>SUM(E295:F295)</f>
        <v>97.846199999999996</v>
      </c>
      <c r="H295" s="142">
        <f>FLOOR(G295,0.05)</f>
        <v>97.800000000000011</v>
      </c>
    </row>
    <row r="296" spans="1:8" x14ac:dyDescent="0.2">
      <c r="A296" s="198"/>
      <c r="B296" s="191"/>
      <c r="C296" s="188"/>
      <c r="D296" s="187"/>
      <c r="E296" s="249"/>
      <c r="F296" s="250"/>
      <c r="G296" s="188"/>
      <c r="H296" s="200"/>
    </row>
    <row r="297" spans="1:8" x14ac:dyDescent="0.2">
      <c r="A297" s="198">
        <v>153620</v>
      </c>
      <c r="B297" s="201" t="s">
        <v>189</v>
      </c>
      <c r="C297" s="188"/>
      <c r="D297" s="187"/>
      <c r="E297" s="249"/>
      <c r="F297" s="250"/>
      <c r="G297" s="188"/>
      <c r="H297" s="200"/>
    </row>
    <row r="298" spans="1:8" x14ac:dyDescent="0.2">
      <c r="A298" s="198"/>
      <c r="B298" s="190" t="s">
        <v>190</v>
      </c>
      <c r="C298" s="4">
        <v>55.14</v>
      </c>
      <c r="D298" s="5">
        <f>+C298+C298*$F$3</f>
        <v>58.9998</v>
      </c>
      <c r="E298" s="234">
        <v>62.54</v>
      </c>
      <c r="F298" s="235">
        <f>+E298*$F$5</f>
        <v>8.7556000000000012</v>
      </c>
      <c r="G298" s="4">
        <f>SUM(E298:F298)</f>
        <v>71.295600000000007</v>
      </c>
      <c r="H298" s="142">
        <f>FLOOR(G298,0.05)</f>
        <v>71.25</v>
      </c>
    </row>
    <row r="299" spans="1:8" x14ac:dyDescent="0.2">
      <c r="A299" s="198"/>
      <c r="B299" s="190" t="s">
        <v>191</v>
      </c>
      <c r="C299" s="4">
        <v>18.37</v>
      </c>
      <c r="D299" s="5">
        <f>+C299+C299*$F$3</f>
        <v>19.655900000000003</v>
      </c>
      <c r="E299" s="234">
        <v>20.83</v>
      </c>
      <c r="F299" s="235">
        <f>+E299*$F$5</f>
        <v>2.9161999999999999</v>
      </c>
      <c r="G299" s="4">
        <f>SUM(E299:F299)</f>
        <v>23.746199999999998</v>
      </c>
      <c r="H299" s="142">
        <f>FLOOR(G299,0.05)</f>
        <v>23.700000000000003</v>
      </c>
    </row>
    <row r="300" spans="1:8" x14ac:dyDescent="0.2">
      <c r="A300" s="198"/>
      <c r="B300" s="190" t="s">
        <v>192</v>
      </c>
      <c r="C300" s="4">
        <v>12.87</v>
      </c>
      <c r="D300" s="5">
        <f>+C300+C300*$F$3</f>
        <v>13.770899999999999</v>
      </c>
      <c r="E300" s="234">
        <v>14.61</v>
      </c>
      <c r="F300" s="235">
        <v>2.04</v>
      </c>
      <c r="G300" s="4">
        <f>SUM(E300:F300)</f>
        <v>16.649999999999999</v>
      </c>
      <c r="H300" s="142">
        <v>15.7</v>
      </c>
    </row>
    <row r="301" spans="1:8" x14ac:dyDescent="0.2">
      <c r="A301" s="198"/>
      <c r="B301" s="191"/>
      <c r="C301" s="188"/>
      <c r="D301" s="187"/>
      <c r="E301" s="249"/>
      <c r="F301" s="250"/>
      <c r="G301" s="188"/>
      <c r="H301" s="200"/>
    </row>
    <row r="302" spans="1:8" x14ac:dyDescent="0.2">
      <c r="A302" s="198">
        <v>153620</v>
      </c>
      <c r="B302" s="201" t="s">
        <v>193</v>
      </c>
      <c r="C302" s="188"/>
      <c r="D302" s="187"/>
      <c r="E302" s="249"/>
      <c r="F302" s="250"/>
      <c r="G302" s="188"/>
      <c r="H302" s="200"/>
    </row>
    <row r="303" spans="1:8" x14ac:dyDescent="0.2">
      <c r="A303" s="198"/>
      <c r="B303" s="190" t="s">
        <v>190</v>
      </c>
      <c r="C303" s="4">
        <v>102.11</v>
      </c>
      <c r="D303" s="5">
        <f>+C303+C303*$F$3</f>
        <v>109.2577</v>
      </c>
      <c r="E303" s="234">
        <v>115.83</v>
      </c>
      <c r="F303" s="235">
        <f>+E303*$F$5</f>
        <v>16.216200000000001</v>
      </c>
      <c r="G303" s="4">
        <f>SUM(E303:F303)</f>
        <v>132.0462</v>
      </c>
      <c r="H303" s="142">
        <f>FLOOR(G303,0.05)</f>
        <v>132</v>
      </c>
    </row>
    <row r="304" spans="1:8" x14ac:dyDescent="0.2">
      <c r="A304" s="198"/>
      <c r="B304" s="190" t="s">
        <v>191</v>
      </c>
      <c r="C304" s="4">
        <v>113.14</v>
      </c>
      <c r="D304" s="5">
        <f>+C304+C304*$F$3</f>
        <v>121.0598</v>
      </c>
      <c r="E304" s="234">
        <v>128.33000000000001</v>
      </c>
      <c r="F304" s="235">
        <f>+E304*$F$5</f>
        <v>17.966200000000004</v>
      </c>
      <c r="G304" s="4">
        <f>SUM(E304:F304)</f>
        <v>146.29620000000003</v>
      </c>
      <c r="H304" s="142">
        <f>FLOOR(G304,0.05)</f>
        <v>146.25</v>
      </c>
    </row>
    <row r="305" spans="1:8" x14ac:dyDescent="0.2">
      <c r="A305" s="198"/>
      <c r="B305" s="191" t="s">
        <v>194</v>
      </c>
      <c r="C305" s="4">
        <v>12.63</v>
      </c>
      <c r="D305" s="5">
        <f>+C305+C305*$F$3</f>
        <v>13.514100000000001</v>
      </c>
      <c r="E305" s="234">
        <v>14.3</v>
      </c>
      <c r="F305" s="235">
        <f>+E305*$F$5</f>
        <v>2.0020000000000002</v>
      </c>
      <c r="G305" s="4">
        <f>SUM(E305:F305)</f>
        <v>16.302</v>
      </c>
      <c r="H305" s="142">
        <f>FLOOR(G305,0.05)</f>
        <v>16.3</v>
      </c>
    </row>
    <row r="306" spans="1:8" x14ac:dyDescent="0.2">
      <c r="A306" s="198"/>
      <c r="B306" s="191"/>
      <c r="C306" s="186"/>
      <c r="D306" s="187"/>
      <c r="E306" s="249"/>
      <c r="F306" s="250"/>
      <c r="G306" s="188"/>
      <c r="H306" s="200"/>
    </row>
    <row r="307" spans="1:8" x14ac:dyDescent="0.2">
      <c r="A307" s="198">
        <v>153788</v>
      </c>
      <c r="B307" s="201" t="s">
        <v>195</v>
      </c>
      <c r="C307" s="186"/>
      <c r="D307" s="187"/>
      <c r="E307" s="249"/>
      <c r="F307" s="250"/>
      <c r="G307" s="188"/>
      <c r="H307" s="200"/>
    </row>
    <row r="308" spans="1:8" x14ac:dyDescent="0.2">
      <c r="A308" s="198"/>
      <c r="B308" s="191" t="s">
        <v>196</v>
      </c>
      <c r="C308" s="4">
        <v>144.76</v>
      </c>
      <c r="D308" s="5">
        <f>+C308+C308*$F$3</f>
        <v>154.89319999999998</v>
      </c>
      <c r="E308" s="234">
        <v>164.17</v>
      </c>
      <c r="F308" s="235">
        <f>+E308*$F$5</f>
        <v>22.983799999999999</v>
      </c>
      <c r="G308" s="4">
        <f>SUM(E308:F308)</f>
        <v>187.15379999999999</v>
      </c>
      <c r="H308" s="142">
        <f>FLOOR(G308,0.05)</f>
        <v>187.15</v>
      </c>
    </row>
    <row r="309" spans="1:8" x14ac:dyDescent="0.2">
      <c r="A309" s="198"/>
      <c r="B309" s="191" t="s">
        <v>197</v>
      </c>
      <c r="C309" s="4">
        <v>172.79</v>
      </c>
      <c r="D309" s="5">
        <f>+C309+C309*$F$3</f>
        <v>184.8853</v>
      </c>
      <c r="E309" s="234">
        <v>195.97</v>
      </c>
      <c r="F309" s="235">
        <f>+E309*14%-0.01</f>
        <v>27.425800000000002</v>
      </c>
      <c r="G309" s="4">
        <f>SUM(E309:F309)</f>
        <v>223.39580000000001</v>
      </c>
      <c r="H309" s="142">
        <f>FLOOR(G309,0.05)</f>
        <v>223.35000000000002</v>
      </c>
    </row>
    <row r="310" spans="1:8" x14ac:dyDescent="0.2">
      <c r="A310" s="198"/>
      <c r="B310" s="191"/>
      <c r="C310" s="188"/>
      <c r="D310" s="187"/>
      <c r="E310" s="249"/>
      <c r="F310" s="250"/>
      <c r="G310" s="188"/>
      <c r="H310" s="200"/>
    </row>
    <row r="311" spans="1:8" x14ac:dyDescent="0.2">
      <c r="A311" s="198">
        <v>153788</v>
      </c>
      <c r="B311" s="185" t="s">
        <v>198</v>
      </c>
      <c r="C311" s="4">
        <v>839.57</v>
      </c>
      <c r="D311" s="5">
        <f>+C311+C311*$F$3</f>
        <v>898.33990000000006</v>
      </c>
      <c r="E311" s="234">
        <v>952.24</v>
      </c>
      <c r="F311" s="235">
        <f>+E311*$F$5</f>
        <v>133.31360000000001</v>
      </c>
      <c r="G311" s="4">
        <f>SUM(E311:F311)</f>
        <v>1085.5536</v>
      </c>
      <c r="H311" s="142">
        <f>FLOOR(G311,0.05)</f>
        <v>1085.55</v>
      </c>
    </row>
    <row r="312" spans="1:8" x14ac:dyDescent="0.2">
      <c r="A312" s="198"/>
      <c r="B312" s="185"/>
      <c r="C312" s="188"/>
      <c r="D312" s="187"/>
      <c r="E312" s="249"/>
      <c r="F312" s="250"/>
      <c r="G312" s="188"/>
      <c r="H312" s="200"/>
    </row>
    <row r="313" spans="1:8" x14ac:dyDescent="0.2">
      <c r="A313" s="198">
        <v>153788</v>
      </c>
      <c r="B313" s="185" t="s">
        <v>199</v>
      </c>
      <c r="C313" s="4">
        <v>230</v>
      </c>
      <c r="D313" s="5">
        <f>+C313+C313*$F$3</f>
        <v>246.1</v>
      </c>
      <c r="E313" s="234">
        <v>260.88</v>
      </c>
      <c r="F313" s="235">
        <f>+E313*$F$5</f>
        <v>36.523200000000003</v>
      </c>
      <c r="G313" s="4">
        <f>SUM(E313:F313)</f>
        <v>297.40319999999997</v>
      </c>
      <c r="H313" s="142">
        <f>FLOOR(G313,0.05)</f>
        <v>297.40000000000003</v>
      </c>
    </row>
    <row r="314" spans="1:8" x14ac:dyDescent="0.2">
      <c r="A314" s="198"/>
      <c r="B314" s="191"/>
      <c r="C314" s="188"/>
      <c r="D314" s="187"/>
      <c r="E314" s="249"/>
      <c r="F314" s="250"/>
      <c r="G314" s="188"/>
      <c r="H314" s="200"/>
    </row>
    <row r="315" spans="1:8" x14ac:dyDescent="0.2">
      <c r="A315" s="198">
        <v>153620</v>
      </c>
      <c r="B315" s="185" t="s">
        <v>200</v>
      </c>
      <c r="C315" s="188"/>
      <c r="D315" s="187"/>
      <c r="E315" s="249"/>
      <c r="F315" s="250"/>
      <c r="G315" s="188"/>
      <c r="H315" s="200"/>
    </row>
    <row r="316" spans="1:8" x14ac:dyDescent="0.2">
      <c r="A316" s="198"/>
      <c r="B316" s="190" t="s">
        <v>201</v>
      </c>
      <c r="C316" s="4">
        <v>12.29</v>
      </c>
      <c r="D316" s="5">
        <f>+C316+C316*$F$3</f>
        <v>13.1503</v>
      </c>
      <c r="E316" s="234">
        <v>13.95</v>
      </c>
      <c r="F316" s="235">
        <f>+E316*$F$5</f>
        <v>1.9530000000000001</v>
      </c>
      <c r="G316" s="4">
        <f>SUM(E316:F316)</f>
        <v>15.902999999999999</v>
      </c>
      <c r="H316" s="142">
        <f>FLOOR(G316,0.05)</f>
        <v>15.9</v>
      </c>
    </row>
    <row r="317" spans="1:8" x14ac:dyDescent="0.2">
      <c r="A317" s="198"/>
      <c r="B317" s="191"/>
      <c r="C317" s="186"/>
      <c r="D317" s="187"/>
      <c r="E317" s="249"/>
      <c r="F317" s="250"/>
      <c r="G317" s="186"/>
      <c r="H317" s="200"/>
    </row>
    <row r="318" spans="1:8" x14ac:dyDescent="0.2">
      <c r="A318" s="198"/>
      <c r="B318" s="202"/>
      <c r="C318" s="203"/>
      <c r="D318" s="203"/>
      <c r="E318" s="254"/>
      <c r="F318" s="254"/>
      <c r="G318" s="203"/>
      <c r="H318" s="204"/>
    </row>
    <row r="319" spans="1:8" x14ac:dyDescent="0.2">
      <c r="A319" s="198"/>
      <c r="B319" s="191"/>
      <c r="C319" s="186"/>
      <c r="D319" s="187"/>
      <c r="E319" s="249"/>
      <c r="F319" s="250"/>
      <c r="G319" s="186"/>
      <c r="H319" s="200"/>
    </row>
    <row r="320" spans="1:8" x14ac:dyDescent="0.2">
      <c r="A320" s="198"/>
      <c r="B320" s="199" t="s">
        <v>202</v>
      </c>
      <c r="C320" s="186"/>
      <c r="D320" s="187"/>
      <c r="E320" s="249"/>
      <c r="F320" s="250"/>
      <c r="G320" s="186"/>
      <c r="H320" s="200"/>
    </row>
    <row r="321" spans="1:9" x14ac:dyDescent="0.2">
      <c r="A321" s="198"/>
      <c r="B321" s="191"/>
      <c r="C321" s="186"/>
      <c r="D321" s="187"/>
      <c r="E321" s="249"/>
      <c r="F321" s="250"/>
      <c r="G321" s="186"/>
      <c r="H321" s="200"/>
    </row>
    <row r="322" spans="1:9" x14ac:dyDescent="0.2">
      <c r="A322" s="191"/>
      <c r="B322" s="143" t="s">
        <v>203</v>
      </c>
      <c r="C322" s="186"/>
      <c r="D322" s="187"/>
      <c r="E322" s="249"/>
      <c r="F322" s="250"/>
      <c r="G322" s="186"/>
      <c r="H322" s="200"/>
    </row>
    <row r="323" spans="1:9" x14ac:dyDescent="0.2">
      <c r="A323" s="198">
        <v>162611</v>
      </c>
      <c r="B323" s="190" t="s">
        <v>204</v>
      </c>
      <c r="C323" s="4">
        <v>66.849999999999994</v>
      </c>
      <c r="D323" s="5">
        <f t="shared" ref="D323:D328" si="10">+C323+C323*$F$3</f>
        <v>71.529499999999999</v>
      </c>
      <c r="E323" s="234">
        <v>75.83</v>
      </c>
      <c r="F323" s="235">
        <f t="shared" ref="F323:F330" si="11">+E323*$F$5</f>
        <v>10.616200000000001</v>
      </c>
      <c r="G323" s="4">
        <f t="shared" ref="G323:G328" si="12">SUM(E323:F323)</f>
        <v>86.446200000000005</v>
      </c>
      <c r="H323" s="142">
        <f t="shared" ref="H323:H330" si="13">FLOOR(G323,0.05)</f>
        <v>86.4</v>
      </c>
    </row>
    <row r="324" spans="1:9" x14ac:dyDescent="0.2">
      <c r="A324" s="198">
        <v>162611</v>
      </c>
      <c r="B324" s="190" t="s">
        <v>205</v>
      </c>
      <c r="C324" s="4">
        <v>66.849999999999994</v>
      </c>
      <c r="D324" s="5">
        <f t="shared" si="10"/>
        <v>71.529499999999999</v>
      </c>
      <c r="E324" s="234">
        <v>75.83</v>
      </c>
      <c r="F324" s="235">
        <f t="shared" si="11"/>
        <v>10.616200000000001</v>
      </c>
      <c r="G324" s="4">
        <f t="shared" si="12"/>
        <v>86.446200000000005</v>
      </c>
      <c r="H324" s="142">
        <f t="shared" si="13"/>
        <v>86.4</v>
      </c>
    </row>
    <row r="325" spans="1:9" s="184" customFormat="1" x14ac:dyDescent="0.2">
      <c r="A325" s="183">
        <v>162611</v>
      </c>
      <c r="B325" s="168" t="s">
        <v>206</v>
      </c>
      <c r="C325" s="4">
        <v>66.849999999999994</v>
      </c>
      <c r="D325" s="5">
        <f t="shared" si="10"/>
        <v>71.529499999999999</v>
      </c>
      <c r="E325" s="234">
        <v>75.83</v>
      </c>
      <c r="F325" s="235">
        <f t="shared" si="11"/>
        <v>10.616200000000001</v>
      </c>
      <c r="G325" s="4">
        <f t="shared" si="12"/>
        <v>86.446200000000005</v>
      </c>
      <c r="H325" s="142">
        <f t="shared" si="13"/>
        <v>86.4</v>
      </c>
      <c r="I325" s="270"/>
    </row>
    <row r="326" spans="1:9" x14ac:dyDescent="0.2">
      <c r="A326" s="198">
        <v>162788</v>
      </c>
      <c r="B326" s="168" t="s">
        <v>207</v>
      </c>
      <c r="C326" s="4">
        <v>306.14</v>
      </c>
      <c r="D326" s="5">
        <f t="shared" si="10"/>
        <v>327.56979999999999</v>
      </c>
      <c r="E326" s="234">
        <v>347.19</v>
      </c>
      <c r="F326" s="235">
        <f t="shared" si="11"/>
        <v>48.606600000000007</v>
      </c>
      <c r="G326" s="4">
        <f t="shared" si="12"/>
        <v>395.79660000000001</v>
      </c>
      <c r="H326" s="142">
        <f t="shared" si="13"/>
        <v>395.75</v>
      </c>
    </row>
    <row r="327" spans="1:9" s="184" customFormat="1" x14ac:dyDescent="0.2">
      <c r="A327" s="183">
        <v>162788</v>
      </c>
      <c r="B327" s="168" t="s">
        <v>208</v>
      </c>
      <c r="C327" s="4">
        <v>234.38</v>
      </c>
      <c r="D327" s="5">
        <f t="shared" si="10"/>
        <v>250.78659999999999</v>
      </c>
      <c r="E327" s="234">
        <v>265.83</v>
      </c>
      <c r="F327" s="235">
        <f t="shared" si="11"/>
        <v>37.216200000000001</v>
      </c>
      <c r="G327" s="4">
        <f t="shared" si="12"/>
        <v>303.0462</v>
      </c>
      <c r="H327" s="142">
        <f>FLOOR(G327,0.05)</f>
        <v>303</v>
      </c>
      <c r="I327" s="270"/>
    </row>
    <row r="328" spans="1:9" x14ac:dyDescent="0.2">
      <c r="A328" s="198">
        <v>162788</v>
      </c>
      <c r="B328" s="190" t="s">
        <v>209</v>
      </c>
      <c r="C328" s="4">
        <v>360.15</v>
      </c>
      <c r="D328" s="5">
        <f t="shared" si="10"/>
        <v>385.3605</v>
      </c>
      <c r="E328" s="234">
        <v>408.47</v>
      </c>
      <c r="F328" s="235">
        <v>57.18</v>
      </c>
      <c r="G328" s="4">
        <f t="shared" si="12"/>
        <v>465.65000000000003</v>
      </c>
      <c r="H328" s="142">
        <f t="shared" si="13"/>
        <v>465.65000000000003</v>
      </c>
    </row>
    <row r="329" spans="1:9" s="184" customFormat="1" x14ac:dyDescent="0.2">
      <c r="A329" s="183">
        <v>163788</v>
      </c>
      <c r="B329" s="206"/>
      <c r="C329" s="205"/>
      <c r="D329" s="207"/>
      <c r="E329" s="255"/>
      <c r="F329" s="235"/>
      <c r="G329" s="4"/>
      <c r="H329" s="208"/>
      <c r="I329" s="270"/>
    </row>
    <row r="330" spans="1:9" x14ac:dyDescent="0.2">
      <c r="A330" s="198">
        <v>163788</v>
      </c>
      <c r="B330" s="190" t="s">
        <v>210</v>
      </c>
      <c r="C330" s="4">
        <v>393.25</v>
      </c>
      <c r="D330" s="5">
        <f>+C330+C330*$F$3</f>
        <v>420.77750000000003</v>
      </c>
      <c r="E330" s="234">
        <v>446.01</v>
      </c>
      <c r="F330" s="235">
        <f t="shared" si="11"/>
        <v>62.441400000000002</v>
      </c>
      <c r="G330" s="4">
        <f>SUM(E330:F330)</f>
        <v>508.45139999999998</v>
      </c>
      <c r="H330" s="142">
        <f t="shared" si="13"/>
        <v>508.45000000000005</v>
      </c>
    </row>
    <row r="331" spans="1:9" x14ac:dyDescent="0.2">
      <c r="A331" s="198"/>
      <c r="B331" s="190"/>
      <c r="C331" s="188"/>
      <c r="D331" s="187"/>
      <c r="E331" s="249"/>
      <c r="F331" s="250"/>
      <c r="G331" s="188"/>
      <c r="H331" s="200"/>
    </row>
    <row r="332" spans="1:9" x14ac:dyDescent="0.2">
      <c r="A332" s="198"/>
      <c r="B332" s="202"/>
      <c r="C332" s="203"/>
      <c r="D332" s="203"/>
      <c r="E332" s="254"/>
      <c r="F332" s="254"/>
      <c r="G332" s="203"/>
      <c r="H332" s="204"/>
    </row>
    <row r="333" spans="1:9" x14ac:dyDescent="0.2">
      <c r="A333" s="198"/>
      <c r="B333" s="191"/>
      <c r="C333" s="186"/>
      <c r="D333" s="187"/>
      <c r="E333" s="249"/>
      <c r="F333" s="250"/>
      <c r="G333" s="186"/>
      <c r="H333" s="200"/>
    </row>
    <row r="334" spans="1:9" x14ac:dyDescent="0.2">
      <c r="A334" s="198"/>
      <c r="B334" s="199" t="s">
        <v>211</v>
      </c>
      <c r="C334" s="186"/>
      <c r="D334" s="187"/>
      <c r="E334" s="249"/>
      <c r="F334" s="250"/>
      <c r="G334" s="186"/>
      <c r="H334" s="200"/>
    </row>
    <row r="335" spans="1:9" x14ac:dyDescent="0.2">
      <c r="A335" s="198"/>
      <c r="B335" s="191"/>
      <c r="C335" s="186"/>
      <c r="D335" s="187"/>
      <c r="E335" s="249"/>
      <c r="F335" s="250"/>
      <c r="G335" s="186"/>
      <c r="H335" s="200"/>
    </row>
    <row r="336" spans="1:9" x14ac:dyDescent="0.2">
      <c r="A336" s="198">
        <v>155788</v>
      </c>
      <c r="B336" s="185" t="s">
        <v>212</v>
      </c>
      <c r="C336" s="186"/>
      <c r="D336" s="187"/>
      <c r="E336" s="249"/>
      <c r="F336" s="250"/>
      <c r="G336" s="186"/>
      <c r="H336" s="200"/>
    </row>
    <row r="337" spans="1:8" x14ac:dyDescent="0.2">
      <c r="A337" s="198"/>
      <c r="B337" s="190" t="s">
        <v>213</v>
      </c>
      <c r="C337" s="4">
        <v>28.6</v>
      </c>
      <c r="D337" s="5">
        <f>+C337+C337*$F$3</f>
        <v>30.602</v>
      </c>
      <c r="E337" s="234">
        <v>32.409999999999997</v>
      </c>
      <c r="F337" s="235">
        <f>+E337*$F$5</f>
        <v>4.5373999999999999</v>
      </c>
      <c r="G337" s="4">
        <f>SUM(E337:F337)</f>
        <v>36.947399999999995</v>
      </c>
      <c r="H337" s="142">
        <f>FLOOR(G337,0.05)</f>
        <v>36.9</v>
      </c>
    </row>
    <row r="338" spans="1:8" x14ac:dyDescent="0.2">
      <c r="A338" s="198"/>
      <c r="B338" s="190" t="s">
        <v>214</v>
      </c>
      <c r="C338" s="4">
        <v>211.75</v>
      </c>
      <c r="D338" s="5">
        <f>+C338+C338*$F$3</f>
        <v>226.57249999999999</v>
      </c>
      <c r="E338" s="234">
        <v>240.13</v>
      </c>
      <c r="F338" s="235">
        <f>+E338*$F$5</f>
        <v>33.618200000000002</v>
      </c>
      <c r="G338" s="4">
        <f>SUM(E338:F338)</f>
        <v>273.7482</v>
      </c>
      <c r="H338" s="142">
        <f>FLOOR(G338,0.05)</f>
        <v>273.7</v>
      </c>
    </row>
    <row r="339" spans="1:8" x14ac:dyDescent="0.2">
      <c r="A339" s="143"/>
      <c r="C339" s="4"/>
      <c r="F339" s="235"/>
      <c r="G339" s="4"/>
      <c r="H339" s="142"/>
    </row>
    <row r="340" spans="1:8" x14ac:dyDescent="0.2">
      <c r="A340" s="198">
        <v>155788</v>
      </c>
      <c r="B340" s="175" t="s">
        <v>215</v>
      </c>
      <c r="C340" s="4"/>
      <c r="F340" s="235"/>
      <c r="G340" s="4"/>
      <c r="H340" s="142"/>
    </row>
    <row r="341" spans="1:8" x14ac:dyDescent="0.2">
      <c r="A341" s="143"/>
      <c r="B341" s="168" t="s">
        <v>216</v>
      </c>
      <c r="C341" s="4">
        <v>96.25</v>
      </c>
      <c r="D341" s="5">
        <f>+C341+C341*$F$3</f>
        <v>102.9875</v>
      </c>
      <c r="E341" s="234">
        <v>109.17</v>
      </c>
      <c r="F341" s="235">
        <f>+E341*$F$5</f>
        <v>15.283800000000001</v>
      </c>
      <c r="G341" s="4">
        <f>SUM(E341:F341)</f>
        <v>124.4538</v>
      </c>
      <c r="H341" s="142">
        <f>FLOOR(G341,0.05)</f>
        <v>124.45</v>
      </c>
    </row>
    <row r="342" spans="1:8" x14ac:dyDescent="0.2">
      <c r="A342" s="143"/>
      <c r="B342" s="168" t="s">
        <v>217</v>
      </c>
      <c r="C342" s="4">
        <v>96.25</v>
      </c>
      <c r="D342" s="5">
        <f>+C342+C342*$F$3</f>
        <v>102.9875</v>
      </c>
      <c r="E342" s="234">
        <v>109.17</v>
      </c>
      <c r="F342" s="235">
        <f>+E342*$F$5</f>
        <v>15.283800000000001</v>
      </c>
      <c r="G342" s="4">
        <f>SUM(E342:F342)</f>
        <v>124.4538</v>
      </c>
      <c r="H342" s="142">
        <f>FLOOR(G342,0.05)</f>
        <v>124.45</v>
      </c>
    </row>
    <row r="343" spans="1:8" x14ac:dyDescent="0.2">
      <c r="A343" s="143"/>
      <c r="B343" s="6" t="s">
        <v>218</v>
      </c>
      <c r="C343" s="4">
        <v>184.25</v>
      </c>
      <c r="D343" s="5">
        <f>+C343+C343*$F$3</f>
        <v>197.14750000000001</v>
      </c>
      <c r="E343" s="234">
        <v>208.99</v>
      </c>
      <c r="F343" s="235">
        <f>+E343*$F$5</f>
        <v>29.258600000000005</v>
      </c>
      <c r="G343" s="4">
        <f>SUM(E343:F343)</f>
        <v>238.24860000000001</v>
      </c>
      <c r="H343" s="142">
        <f>FLOOR(G343,0.05)</f>
        <v>238.20000000000002</v>
      </c>
    </row>
    <row r="344" spans="1:8" x14ac:dyDescent="0.2">
      <c r="A344" s="143"/>
      <c r="B344" s="168" t="s">
        <v>219</v>
      </c>
      <c r="C344" s="4">
        <v>649</v>
      </c>
      <c r="D344" s="5">
        <f>+C344+C344*$F$3</f>
        <v>694.43000000000006</v>
      </c>
      <c r="E344" s="234">
        <v>736.1</v>
      </c>
      <c r="F344" s="235">
        <f>+E344*$F$5</f>
        <v>103.05400000000002</v>
      </c>
      <c r="G344" s="4">
        <f>SUM(E344:F344)</f>
        <v>839.154</v>
      </c>
      <c r="H344" s="142">
        <f>FLOOR(G344,0.05)</f>
        <v>839.15000000000009</v>
      </c>
    </row>
    <row r="345" spans="1:8" x14ac:dyDescent="0.2">
      <c r="A345" s="143"/>
      <c r="B345" s="6" t="s">
        <v>220</v>
      </c>
      <c r="C345" s="4">
        <v>22.85</v>
      </c>
      <c r="D345" s="5">
        <f>+C345+C345*$F$3</f>
        <v>24.4495</v>
      </c>
      <c r="E345" s="234">
        <v>25.92</v>
      </c>
      <c r="F345" s="235">
        <f>+E345*$F$5</f>
        <v>3.6288000000000005</v>
      </c>
      <c r="G345" s="4">
        <f>SUM(E345:F345)</f>
        <v>29.548800000000004</v>
      </c>
      <c r="H345" s="142">
        <f>FLOOR(G345,0.05)</f>
        <v>29.5</v>
      </c>
    </row>
    <row r="346" spans="1:8" x14ac:dyDescent="0.2">
      <c r="A346" s="143"/>
      <c r="C346" s="4"/>
      <c r="F346" s="235"/>
      <c r="G346" s="4"/>
      <c r="H346" s="142"/>
    </row>
    <row r="347" spans="1:8" x14ac:dyDescent="0.2">
      <c r="A347" s="198">
        <v>155788</v>
      </c>
      <c r="B347" s="175" t="s">
        <v>221</v>
      </c>
      <c r="C347" s="4"/>
      <c r="F347" s="235"/>
      <c r="G347" s="4"/>
      <c r="H347" s="142"/>
    </row>
    <row r="348" spans="1:8" x14ac:dyDescent="0.2">
      <c r="A348" s="143"/>
      <c r="B348" s="168" t="s">
        <v>222</v>
      </c>
      <c r="C348" s="4">
        <v>6.1</v>
      </c>
      <c r="D348" s="5">
        <f>+C348+C348*$F$3</f>
        <v>6.5269999999999992</v>
      </c>
      <c r="E348" s="234">
        <v>6.93</v>
      </c>
      <c r="F348" s="235">
        <f>+E348*$F$5</f>
        <v>0.97020000000000006</v>
      </c>
      <c r="G348" s="4">
        <f>SUM(E348:F348)</f>
        <v>7.9001999999999999</v>
      </c>
      <c r="H348" s="142">
        <f>FLOOR(G348,0.05)</f>
        <v>7.9</v>
      </c>
    </row>
    <row r="349" spans="1:8" x14ac:dyDescent="0.2">
      <c r="A349" s="143"/>
      <c r="B349" s="168" t="s">
        <v>223</v>
      </c>
      <c r="C349" s="4">
        <v>9.14</v>
      </c>
      <c r="D349" s="5">
        <f>+C349+C349*$F$3</f>
        <v>9.7798000000000016</v>
      </c>
      <c r="E349" s="234">
        <v>10.35</v>
      </c>
      <c r="F349" s="235">
        <f>+E349*$F$5</f>
        <v>1.4490000000000001</v>
      </c>
      <c r="G349" s="4">
        <f>SUM(E349:F349)</f>
        <v>11.798999999999999</v>
      </c>
      <c r="H349" s="142">
        <v>11.15</v>
      </c>
    </row>
    <row r="350" spans="1:8" x14ac:dyDescent="0.2">
      <c r="A350" s="143"/>
      <c r="B350" s="168" t="s">
        <v>224</v>
      </c>
      <c r="C350" s="4">
        <v>12.19</v>
      </c>
      <c r="D350" s="5">
        <f>+C350+C350*$F$3</f>
        <v>13.0433</v>
      </c>
      <c r="E350" s="234">
        <v>13.811999999999999</v>
      </c>
      <c r="F350" s="235">
        <f>+E350*$F$5</f>
        <v>1.9336800000000001</v>
      </c>
      <c r="G350" s="4">
        <f>SUM(E350:F350)</f>
        <v>15.74568</v>
      </c>
      <c r="H350" s="142">
        <f>FLOOR(G350,0.05)</f>
        <v>15.700000000000001</v>
      </c>
    </row>
    <row r="351" spans="1:8" x14ac:dyDescent="0.2">
      <c r="A351" s="143"/>
      <c r="B351" s="168"/>
      <c r="C351" s="4"/>
      <c r="F351" s="235"/>
      <c r="G351" s="4"/>
      <c r="H351" s="142"/>
    </row>
    <row r="352" spans="1:8" x14ac:dyDescent="0.2">
      <c r="A352" s="143">
        <v>155773</v>
      </c>
      <c r="B352" s="175" t="s">
        <v>225</v>
      </c>
      <c r="C352" s="4"/>
      <c r="F352" s="235"/>
      <c r="G352" s="4"/>
      <c r="H352" s="142"/>
    </row>
    <row r="353" spans="1:9" x14ac:dyDescent="0.2">
      <c r="A353" s="143"/>
      <c r="B353" s="6" t="s">
        <v>226</v>
      </c>
      <c r="C353" s="4"/>
      <c r="F353" s="235"/>
      <c r="G353" s="4"/>
      <c r="H353" s="142"/>
    </row>
    <row r="354" spans="1:9" x14ac:dyDescent="0.2">
      <c r="A354" s="143"/>
      <c r="B354" s="168"/>
      <c r="C354" s="4"/>
      <c r="F354" s="235"/>
      <c r="G354" s="4"/>
      <c r="H354" s="142"/>
    </row>
    <row r="355" spans="1:9" x14ac:dyDescent="0.2">
      <c r="A355" s="143"/>
      <c r="B355" s="6" t="s">
        <v>227</v>
      </c>
      <c r="C355" s="4">
        <v>507.4</v>
      </c>
      <c r="D355" s="5">
        <f t="shared" ref="D355:D362" si="14">+C355+C355*$F$3</f>
        <v>542.91800000000001</v>
      </c>
      <c r="E355" s="234">
        <v>575.48</v>
      </c>
      <c r="F355" s="235">
        <f t="shared" ref="F355:F360" si="15">+E355*$F$5</f>
        <v>80.567200000000014</v>
      </c>
      <c r="G355" s="4">
        <f t="shared" ref="G355:G362" si="16">SUM(E355:F355)</f>
        <v>656.04719999999998</v>
      </c>
      <c r="H355" s="142">
        <f t="shared" ref="H355:H362" si="17">FLOOR(G355,0.05)</f>
        <v>656</v>
      </c>
    </row>
    <row r="356" spans="1:9" x14ac:dyDescent="0.2">
      <c r="A356" s="143"/>
      <c r="B356" s="6" t="s">
        <v>228</v>
      </c>
      <c r="C356" s="4">
        <v>374.84</v>
      </c>
      <c r="D356" s="5">
        <f t="shared" si="14"/>
        <v>401.0788</v>
      </c>
      <c r="E356" s="234">
        <v>425.13</v>
      </c>
      <c r="F356" s="235">
        <f t="shared" si="15"/>
        <v>59.518200000000007</v>
      </c>
      <c r="G356" s="4">
        <f t="shared" si="16"/>
        <v>484.64819999999997</v>
      </c>
      <c r="H356" s="142">
        <f t="shared" si="17"/>
        <v>484.6</v>
      </c>
    </row>
    <row r="357" spans="1:9" x14ac:dyDescent="0.2">
      <c r="A357" s="143"/>
      <c r="B357" s="6" t="s">
        <v>229</v>
      </c>
      <c r="C357" s="4">
        <v>338.27</v>
      </c>
      <c r="D357" s="5">
        <f t="shared" si="14"/>
        <v>361.94889999999998</v>
      </c>
      <c r="E357" s="234">
        <v>383.64</v>
      </c>
      <c r="F357" s="235">
        <f t="shared" si="15"/>
        <v>53.709600000000002</v>
      </c>
      <c r="G357" s="4">
        <f t="shared" si="16"/>
        <v>437.34960000000001</v>
      </c>
      <c r="H357" s="142">
        <f t="shared" si="17"/>
        <v>437.3</v>
      </c>
    </row>
    <row r="358" spans="1:9" x14ac:dyDescent="0.2">
      <c r="A358" s="143"/>
      <c r="B358" s="6" t="s">
        <v>230</v>
      </c>
      <c r="C358" s="4">
        <v>114.28</v>
      </c>
      <c r="D358" s="5">
        <f t="shared" si="14"/>
        <v>122.2796</v>
      </c>
      <c r="E358" s="234">
        <v>129.6</v>
      </c>
      <c r="F358" s="235">
        <v>18.149999999999999</v>
      </c>
      <c r="G358" s="4">
        <f t="shared" si="16"/>
        <v>147.75</v>
      </c>
      <c r="H358" s="142">
        <v>139.4</v>
      </c>
    </row>
    <row r="359" spans="1:9" x14ac:dyDescent="0.2">
      <c r="A359" s="143"/>
      <c r="B359" s="6" t="s">
        <v>231</v>
      </c>
      <c r="C359" s="4">
        <v>210.27</v>
      </c>
      <c r="D359" s="5">
        <f t="shared" si="14"/>
        <v>224.9889</v>
      </c>
      <c r="E359" s="234">
        <v>238.51</v>
      </c>
      <c r="F359" s="235">
        <f t="shared" si="15"/>
        <v>33.391400000000004</v>
      </c>
      <c r="G359" s="4">
        <f t="shared" si="16"/>
        <v>271.90139999999997</v>
      </c>
      <c r="H359" s="142">
        <f t="shared" si="17"/>
        <v>271.90000000000003</v>
      </c>
    </row>
    <row r="360" spans="1:9" x14ac:dyDescent="0.2">
      <c r="A360" s="143"/>
      <c r="B360" s="6" t="s">
        <v>232</v>
      </c>
      <c r="C360" s="4">
        <v>41.14</v>
      </c>
      <c r="D360" s="5">
        <f t="shared" si="14"/>
        <v>44.019800000000004</v>
      </c>
      <c r="E360" s="234">
        <v>46.67</v>
      </c>
      <c r="F360" s="235">
        <f t="shared" si="15"/>
        <v>6.5338000000000012</v>
      </c>
      <c r="G360" s="4">
        <f t="shared" si="16"/>
        <v>53.203800000000001</v>
      </c>
      <c r="H360" s="142">
        <f t="shared" si="17"/>
        <v>53.2</v>
      </c>
    </row>
    <row r="361" spans="1:9" x14ac:dyDescent="0.2">
      <c r="A361" s="143"/>
      <c r="B361" s="6" t="s">
        <v>233</v>
      </c>
      <c r="C361" s="4">
        <v>123.42</v>
      </c>
      <c r="D361" s="5">
        <f t="shared" si="14"/>
        <v>132.05940000000001</v>
      </c>
      <c r="E361" s="234">
        <v>139.96</v>
      </c>
      <c r="F361" s="235">
        <v>19.59</v>
      </c>
      <c r="G361" s="4">
        <f t="shared" si="16"/>
        <v>159.55000000000001</v>
      </c>
      <c r="H361" s="142">
        <v>150.55000000000001</v>
      </c>
    </row>
    <row r="362" spans="1:9" x14ac:dyDescent="0.2">
      <c r="A362" s="143"/>
      <c r="B362" s="6" t="s">
        <v>234</v>
      </c>
      <c r="C362" s="4">
        <v>70.400000000000006</v>
      </c>
      <c r="D362" s="5">
        <f t="shared" si="14"/>
        <v>75.328000000000003</v>
      </c>
      <c r="E362" s="234">
        <v>79.83</v>
      </c>
      <c r="F362" s="235">
        <v>11.17</v>
      </c>
      <c r="G362" s="4">
        <f t="shared" si="16"/>
        <v>91</v>
      </c>
      <c r="H362" s="142">
        <f t="shared" si="17"/>
        <v>91</v>
      </c>
    </row>
    <row r="363" spans="1:9" x14ac:dyDescent="0.2">
      <c r="A363" s="143"/>
      <c r="C363" s="4"/>
      <c r="F363" s="235"/>
      <c r="G363" s="4"/>
      <c r="H363" s="142"/>
    </row>
    <row r="364" spans="1:9" x14ac:dyDescent="0.2">
      <c r="A364" s="143"/>
      <c r="B364" s="6" t="s">
        <v>235</v>
      </c>
      <c r="C364" s="4">
        <v>15.4</v>
      </c>
      <c r="D364" s="5">
        <f>+C364+C364*$F$3</f>
        <v>16.478000000000002</v>
      </c>
      <c r="E364" s="234">
        <v>17.46</v>
      </c>
      <c r="F364" s="235">
        <f>+E364*$F$5</f>
        <v>2.4444000000000004</v>
      </c>
      <c r="G364" s="4">
        <f>SUM(E364:F364)</f>
        <v>19.904400000000003</v>
      </c>
      <c r="H364" s="142">
        <f>FLOOR(G364,0.05)</f>
        <v>19.900000000000002</v>
      </c>
    </row>
    <row r="365" spans="1:9" x14ac:dyDescent="0.2">
      <c r="A365" s="143"/>
      <c r="B365" s="6" t="s">
        <v>236</v>
      </c>
      <c r="C365" s="4">
        <v>219.2</v>
      </c>
      <c r="D365" s="5">
        <f>+C365+C365*$F$3</f>
        <v>234.54399999999998</v>
      </c>
      <c r="E365" s="234">
        <v>248.6</v>
      </c>
      <c r="F365" s="235">
        <f>+E365*$F$5</f>
        <v>34.804000000000002</v>
      </c>
      <c r="G365" s="4">
        <f>SUM(E365:F365)</f>
        <v>283.404</v>
      </c>
      <c r="H365" s="142">
        <f>FLOOR(G365,0.05)</f>
        <v>283.40000000000003</v>
      </c>
    </row>
    <row r="366" spans="1:9" x14ac:dyDescent="0.2">
      <c r="A366" s="143"/>
      <c r="C366" s="4"/>
      <c r="F366" s="235"/>
      <c r="G366" s="4"/>
      <c r="H366" s="142"/>
    </row>
    <row r="367" spans="1:9" x14ac:dyDescent="0.2">
      <c r="A367" s="143"/>
      <c r="B367" s="6" t="s">
        <v>237</v>
      </c>
      <c r="C367" s="4">
        <v>12.38</v>
      </c>
      <c r="D367" s="5">
        <f t="shared" ref="D367:D376" si="18">+C367+C367*$F$3</f>
        <v>13.246600000000001</v>
      </c>
      <c r="E367" s="234">
        <v>14.03</v>
      </c>
      <c r="F367" s="235">
        <v>1.97</v>
      </c>
      <c r="G367" s="4">
        <v>16</v>
      </c>
      <c r="H367" s="142" t="s">
        <v>609</v>
      </c>
      <c r="I367" s="234" t="s">
        <v>609</v>
      </c>
    </row>
    <row r="368" spans="1:9" x14ac:dyDescent="0.2">
      <c r="A368" s="143"/>
      <c r="B368" s="6" t="s">
        <v>238</v>
      </c>
      <c r="C368" s="4">
        <v>5.5</v>
      </c>
      <c r="D368" s="5">
        <f t="shared" si="18"/>
        <v>5.8849999999999998</v>
      </c>
      <c r="E368" s="234">
        <v>6.23</v>
      </c>
      <c r="F368" s="235">
        <f t="shared" ref="F368:F375" si="19">+E368*$F$5</f>
        <v>0.8722000000000002</v>
      </c>
      <c r="G368" s="4">
        <f t="shared" ref="G368:G376" si="20">SUM(E368:F368)</f>
        <v>7.1022000000000007</v>
      </c>
      <c r="H368" s="142">
        <f t="shared" ref="H368:H376" si="21">FLOOR(G368,0.05)</f>
        <v>7.1000000000000005</v>
      </c>
    </row>
    <row r="369" spans="1:8" x14ac:dyDescent="0.2">
      <c r="A369" s="143"/>
      <c r="B369" s="6" t="s">
        <v>239</v>
      </c>
      <c r="C369" s="4">
        <v>63.99</v>
      </c>
      <c r="D369" s="5">
        <f t="shared" si="18"/>
        <v>68.469300000000004</v>
      </c>
      <c r="E369" s="234">
        <v>72.59</v>
      </c>
      <c r="F369" s="235">
        <f t="shared" si="19"/>
        <v>10.162600000000001</v>
      </c>
      <c r="G369" s="4">
        <f t="shared" si="20"/>
        <v>82.752600000000001</v>
      </c>
      <c r="H369" s="142">
        <f t="shared" si="21"/>
        <v>82.75</v>
      </c>
    </row>
    <row r="370" spans="1:8" x14ac:dyDescent="0.2">
      <c r="A370" s="143"/>
      <c r="B370" s="6" t="s">
        <v>240</v>
      </c>
      <c r="C370" s="4">
        <v>59.43</v>
      </c>
      <c r="D370" s="5">
        <f t="shared" si="18"/>
        <v>63.5901</v>
      </c>
      <c r="E370" s="234">
        <v>67.41</v>
      </c>
      <c r="F370" s="235">
        <f t="shared" si="19"/>
        <v>9.4374000000000002</v>
      </c>
      <c r="G370" s="4">
        <f t="shared" si="20"/>
        <v>76.847399999999993</v>
      </c>
      <c r="H370" s="142">
        <f t="shared" si="21"/>
        <v>76.800000000000011</v>
      </c>
    </row>
    <row r="371" spans="1:8" x14ac:dyDescent="0.2">
      <c r="A371" s="143"/>
      <c r="B371" s="6" t="s">
        <v>241</v>
      </c>
      <c r="C371" s="4">
        <v>63.99</v>
      </c>
      <c r="D371" s="5">
        <f t="shared" si="18"/>
        <v>68.469300000000004</v>
      </c>
      <c r="E371" s="234">
        <v>72.59</v>
      </c>
      <c r="F371" s="235">
        <f t="shared" si="19"/>
        <v>10.162600000000001</v>
      </c>
      <c r="G371" s="4">
        <f t="shared" si="20"/>
        <v>82.752600000000001</v>
      </c>
      <c r="H371" s="142">
        <f t="shared" si="21"/>
        <v>82.75</v>
      </c>
    </row>
    <row r="372" spans="1:8" x14ac:dyDescent="0.2">
      <c r="A372" s="143"/>
      <c r="B372" s="6" t="s">
        <v>242</v>
      </c>
      <c r="C372" s="4">
        <v>6.4</v>
      </c>
      <c r="D372" s="5">
        <f t="shared" si="18"/>
        <v>6.8480000000000008</v>
      </c>
      <c r="E372" s="234">
        <v>7.24</v>
      </c>
      <c r="F372" s="235">
        <v>1.01</v>
      </c>
      <c r="G372" s="4">
        <f t="shared" si="20"/>
        <v>8.25</v>
      </c>
      <c r="H372" s="142">
        <f t="shared" si="21"/>
        <v>8.25</v>
      </c>
    </row>
    <row r="373" spans="1:8" x14ac:dyDescent="0.2">
      <c r="A373" s="143"/>
      <c r="B373" s="6" t="s">
        <v>243</v>
      </c>
      <c r="C373" s="4">
        <v>59.43</v>
      </c>
      <c r="D373" s="5">
        <f t="shared" si="18"/>
        <v>63.5901</v>
      </c>
      <c r="E373" s="234">
        <v>67.41</v>
      </c>
      <c r="F373" s="235">
        <f t="shared" si="19"/>
        <v>9.4374000000000002</v>
      </c>
      <c r="G373" s="4">
        <f t="shared" si="20"/>
        <v>76.847399999999993</v>
      </c>
      <c r="H373" s="142">
        <f t="shared" si="21"/>
        <v>76.800000000000011</v>
      </c>
    </row>
    <row r="374" spans="1:8" x14ac:dyDescent="0.2">
      <c r="A374" s="143"/>
      <c r="B374" s="6" t="s">
        <v>244</v>
      </c>
      <c r="C374" s="4">
        <v>59.43</v>
      </c>
      <c r="D374" s="5">
        <f t="shared" si="18"/>
        <v>63.5901</v>
      </c>
      <c r="E374" s="234">
        <v>67.41</v>
      </c>
      <c r="F374" s="235">
        <f t="shared" si="19"/>
        <v>9.4374000000000002</v>
      </c>
      <c r="G374" s="4">
        <f t="shared" si="20"/>
        <v>76.847399999999993</v>
      </c>
      <c r="H374" s="142">
        <f t="shared" si="21"/>
        <v>76.800000000000011</v>
      </c>
    </row>
    <row r="375" spans="1:8" x14ac:dyDescent="0.2">
      <c r="A375" s="143"/>
      <c r="B375" s="6" t="s">
        <v>245</v>
      </c>
      <c r="C375" s="4">
        <v>59.43</v>
      </c>
      <c r="D375" s="5">
        <f t="shared" si="18"/>
        <v>63.5901</v>
      </c>
      <c r="E375" s="234">
        <v>67.41</v>
      </c>
      <c r="F375" s="235">
        <f t="shared" si="19"/>
        <v>9.4374000000000002</v>
      </c>
      <c r="G375" s="4">
        <f t="shared" si="20"/>
        <v>76.847399999999993</v>
      </c>
      <c r="H375" s="142">
        <f t="shared" si="21"/>
        <v>76.800000000000011</v>
      </c>
    </row>
    <row r="376" spans="1:8" x14ac:dyDescent="0.2">
      <c r="A376" s="143"/>
      <c r="B376" s="6" t="s">
        <v>246</v>
      </c>
      <c r="C376" s="4">
        <v>164.56</v>
      </c>
      <c r="D376" s="5">
        <f t="shared" si="18"/>
        <v>176.07920000000001</v>
      </c>
      <c r="E376" s="234">
        <v>186.63</v>
      </c>
      <c r="F376" s="235">
        <v>26.12</v>
      </c>
      <c r="G376" s="4">
        <f t="shared" si="20"/>
        <v>212.75</v>
      </c>
      <c r="H376" s="142">
        <f t="shared" si="21"/>
        <v>212.75</v>
      </c>
    </row>
    <row r="377" spans="1:8" x14ac:dyDescent="0.2">
      <c r="A377" s="143"/>
      <c r="C377" s="4"/>
      <c r="F377" s="235"/>
      <c r="G377" s="4"/>
      <c r="H377" s="142"/>
    </row>
    <row r="378" spans="1:8" x14ac:dyDescent="0.2">
      <c r="A378" s="143"/>
      <c r="B378" s="6" t="s">
        <v>247</v>
      </c>
      <c r="C378" s="4">
        <v>173.71</v>
      </c>
      <c r="D378" s="5">
        <f>+C378+C378*$F$3</f>
        <v>185.86970000000002</v>
      </c>
      <c r="E378" s="234">
        <v>197.02</v>
      </c>
      <c r="F378" s="235">
        <f>+E378*$F$5</f>
        <v>27.582800000000002</v>
      </c>
      <c r="G378" s="4">
        <f>SUM(E378:F378)</f>
        <v>224.6028</v>
      </c>
      <c r="H378" s="142">
        <f>FLOOR(G378,0.05)</f>
        <v>224.60000000000002</v>
      </c>
    </row>
    <row r="379" spans="1:8" x14ac:dyDescent="0.2">
      <c r="A379" s="143"/>
      <c r="B379" s="6" t="s">
        <v>248</v>
      </c>
      <c r="C379" s="4">
        <v>13.71</v>
      </c>
      <c r="D379" s="5">
        <f>+C379+C379*$F$3</f>
        <v>14.669700000000001</v>
      </c>
      <c r="E379" s="234">
        <v>15.53</v>
      </c>
      <c r="F379" s="235">
        <v>2.17</v>
      </c>
      <c r="G379" s="4">
        <f>SUM(E379:F379)</f>
        <v>17.7</v>
      </c>
      <c r="H379" s="142">
        <f>FLOOR(G379,0.05)</f>
        <v>17.7</v>
      </c>
    </row>
    <row r="380" spans="1:8" x14ac:dyDescent="0.2">
      <c r="A380" s="143"/>
      <c r="C380" s="4"/>
      <c r="F380" s="235"/>
      <c r="G380" s="4"/>
      <c r="H380" s="142"/>
    </row>
    <row r="381" spans="1:8" x14ac:dyDescent="0.2">
      <c r="A381" s="143"/>
      <c r="B381" s="6" t="s">
        <v>249</v>
      </c>
      <c r="C381" s="4">
        <v>186.51</v>
      </c>
      <c r="D381" s="5">
        <f>+C381+C381*$F$3</f>
        <v>199.56569999999999</v>
      </c>
      <c r="E381" s="234">
        <v>211.54</v>
      </c>
      <c r="F381" s="235">
        <v>29.61</v>
      </c>
      <c r="G381" s="4">
        <f>SUM(E381:F381)</f>
        <v>241.14999999999998</v>
      </c>
      <c r="H381" s="142">
        <f>FLOOR(G381,0.05)</f>
        <v>241.15</v>
      </c>
    </row>
    <row r="382" spans="1:8" x14ac:dyDescent="0.2">
      <c r="A382" s="143"/>
      <c r="B382" s="6" t="s">
        <v>250</v>
      </c>
      <c r="C382" s="4">
        <v>14.3</v>
      </c>
      <c r="D382" s="5">
        <f>+C382+C382*$F$3</f>
        <v>15.301</v>
      </c>
      <c r="E382" s="234">
        <v>16.190000000000001</v>
      </c>
      <c r="F382" s="235">
        <v>2.2599999999999998</v>
      </c>
      <c r="G382" s="4">
        <f>SUM(E382:F382)</f>
        <v>18.450000000000003</v>
      </c>
      <c r="H382" s="142">
        <f>FLOOR(G382,0.05)</f>
        <v>18.45</v>
      </c>
    </row>
    <row r="383" spans="1:8" x14ac:dyDescent="0.2">
      <c r="A383" s="143"/>
      <c r="C383" s="4"/>
      <c r="F383" s="235"/>
      <c r="G383" s="4"/>
      <c r="H383" s="142"/>
    </row>
    <row r="384" spans="1:8" x14ac:dyDescent="0.2">
      <c r="A384" s="143"/>
      <c r="B384" s="6" t="s">
        <v>251</v>
      </c>
      <c r="C384" s="4">
        <v>296.04000000000002</v>
      </c>
      <c r="D384" s="5">
        <f>+C384+C384*$F$3</f>
        <v>316.76280000000003</v>
      </c>
      <c r="E384" s="234">
        <v>335.79</v>
      </c>
      <c r="F384" s="235">
        <f>+E384*$F$5</f>
        <v>47.010600000000011</v>
      </c>
      <c r="G384" s="4">
        <f>SUM(E384:F384)</f>
        <v>382.80060000000003</v>
      </c>
      <c r="H384" s="142">
        <f>FLOOR(G384,0.05)</f>
        <v>382.8</v>
      </c>
    </row>
    <row r="385" spans="1:8" x14ac:dyDescent="0.2">
      <c r="A385" s="143"/>
      <c r="B385" s="6" t="s">
        <v>252</v>
      </c>
      <c r="C385" s="4">
        <v>301.7</v>
      </c>
      <c r="D385" s="5">
        <f>+C385+C385*$F$3</f>
        <v>322.81899999999996</v>
      </c>
      <c r="E385" s="234">
        <v>342.19</v>
      </c>
      <c r="F385" s="235">
        <f>+E385*$F$5</f>
        <v>47.906600000000005</v>
      </c>
      <c r="G385" s="4">
        <f>SUM(E385:F385)</f>
        <v>390.09660000000002</v>
      </c>
      <c r="H385" s="142">
        <f>FLOOR(G385,0.05)</f>
        <v>390.05</v>
      </c>
    </row>
    <row r="386" spans="1:8" x14ac:dyDescent="0.2">
      <c r="A386" s="143"/>
      <c r="B386" s="6" t="s">
        <v>253</v>
      </c>
      <c r="C386" s="4">
        <v>11.55</v>
      </c>
      <c r="D386" s="5">
        <f>+C386+C386*$F$3</f>
        <v>12.358500000000001</v>
      </c>
      <c r="E386" s="234">
        <v>13.11</v>
      </c>
      <c r="F386" s="235">
        <f>+E386*$F$5</f>
        <v>1.8354000000000001</v>
      </c>
      <c r="G386" s="4">
        <f>SUM(E386:F386)</f>
        <v>14.945399999999999</v>
      </c>
      <c r="H386" s="142">
        <f>FLOOR(G386,0.05)</f>
        <v>14.9</v>
      </c>
    </row>
    <row r="387" spans="1:8" x14ac:dyDescent="0.2">
      <c r="A387" s="143"/>
      <c r="B387" s="6" t="s">
        <v>254</v>
      </c>
      <c r="C387" s="4">
        <v>285.74</v>
      </c>
      <c r="D387" s="5">
        <f>+C387+C387*$F$3</f>
        <v>305.74180000000001</v>
      </c>
      <c r="E387" s="234">
        <v>324.08</v>
      </c>
      <c r="F387" s="235">
        <f>+E387*$F$5</f>
        <v>45.371200000000002</v>
      </c>
      <c r="G387" s="4">
        <f>SUM(E387:F387)</f>
        <v>369.45119999999997</v>
      </c>
      <c r="H387" s="142">
        <f>FLOOR(G387,0.05)</f>
        <v>369.45000000000005</v>
      </c>
    </row>
    <row r="388" spans="1:8" x14ac:dyDescent="0.2">
      <c r="A388" s="143"/>
      <c r="C388" s="4"/>
      <c r="F388" s="235"/>
      <c r="G388" s="4"/>
      <c r="H388" s="142"/>
    </row>
    <row r="389" spans="1:8" x14ac:dyDescent="0.2">
      <c r="A389" s="143"/>
      <c r="B389" s="6" t="s">
        <v>255</v>
      </c>
      <c r="C389" s="4">
        <v>201.13</v>
      </c>
      <c r="D389" s="5">
        <f>+C389+C389*$F$3</f>
        <v>215.20910000000001</v>
      </c>
      <c r="E389" s="234">
        <v>228.16</v>
      </c>
      <c r="F389" s="235">
        <f t="shared" ref="F389:F394" si="22">+E389*$F$5</f>
        <v>31.942400000000003</v>
      </c>
      <c r="G389" s="4">
        <f t="shared" ref="G389:G394" si="23">SUM(E389:F389)</f>
        <v>260.10239999999999</v>
      </c>
      <c r="H389" s="142">
        <f t="shared" ref="H389:H394" si="24">FLOOR(G389,0.05)</f>
        <v>260.10000000000002</v>
      </c>
    </row>
    <row r="390" spans="1:8" x14ac:dyDescent="0.2">
      <c r="A390" s="143"/>
      <c r="B390" s="6" t="s">
        <v>256</v>
      </c>
      <c r="C390" s="4">
        <v>301.7</v>
      </c>
      <c r="D390" s="5">
        <f>+C390+C390*$F$3</f>
        <v>322.81899999999996</v>
      </c>
      <c r="E390" s="234">
        <v>342.19</v>
      </c>
      <c r="F390" s="235">
        <f t="shared" si="22"/>
        <v>47.906600000000005</v>
      </c>
      <c r="G390" s="4">
        <f t="shared" si="23"/>
        <v>390.09660000000002</v>
      </c>
      <c r="H390" s="142">
        <f t="shared" si="24"/>
        <v>390.05</v>
      </c>
    </row>
    <row r="391" spans="1:8" x14ac:dyDescent="0.2">
      <c r="A391" s="143"/>
      <c r="B391" s="6" t="s">
        <v>257</v>
      </c>
      <c r="C391" s="4">
        <v>264.29000000000002</v>
      </c>
      <c r="D391" s="5">
        <f>+C391+C391*$F$3</f>
        <v>282.7903</v>
      </c>
      <c r="E391" s="234">
        <v>299.77999999999997</v>
      </c>
      <c r="F391" s="235">
        <f t="shared" si="22"/>
        <v>41.969200000000001</v>
      </c>
      <c r="G391" s="4">
        <f t="shared" si="23"/>
        <v>341.74919999999997</v>
      </c>
      <c r="H391" s="142">
        <f t="shared" si="24"/>
        <v>341.70000000000005</v>
      </c>
    </row>
    <row r="392" spans="1:8" x14ac:dyDescent="0.2">
      <c r="A392" s="143"/>
      <c r="B392" s="6" t="s">
        <v>258</v>
      </c>
      <c r="C392" s="4">
        <v>59.43</v>
      </c>
      <c r="D392" s="5">
        <f>+C392+C392*$F$3</f>
        <v>63.5901</v>
      </c>
      <c r="E392" s="234">
        <v>67.41</v>
      </c>
      <c r="F392" s="235">
        <f t="shared" si="22"/>
        <v>9.4374000000000002</v>
      </c>
      <c r="G392" s="4">
        <f t="shared" si="23"/>
        <v>76.847399999999993</v>
      </c>
      <c r="H392" s="142">
        <f t="shared" si="24"/>
        <v>76.800000000000011</v>
      </c>
    </row>
    <row r="393" spans="1:8" x14ac:dyDescent="0.2">
      <c r="A393" s="143"/>
      <c r="B393" s="6" t="s">
        <v>259</v>
      </c>
      <c r="C393" s="4">
        <v>274.27</v>
      </c>
      <c r="D393" s="5">
        <f>+C393+C393*$F$3</f>
        <v>293.46889999999996</v>
      </c>
      <c r="E393" s="234">
        <v>311.10000000000002</v>
      </c>
      <c r="F393" s="235">
        <f t="shared" si="22"/>
        <v>43.554000000000009</v>
      </c>
      <c r="G393" s="4">
        <f t="shared" si="23"/>
        <v>354.65400000000005</v>
      </c>
      <c r="H393" s="142">
        <f t="shared" si="24"/>
        <v>354.65000000000003</v>
      </c>
    </row>
    <row r="394" spans="1:8" x14ac:dyDescent="0.2">
      <c r="A394" s="143"/>
      <c r="B394" s="6" t="s">
        <v>542</v>
      </c>
      <c r="C394" s="4">
        <v>121</v>
      </c>
      <c r="D394" s="5">
        <v>129.47</v>
      </c>
      <c r="E394" s="234">
        <v>137.24</v>
      </c>
      <c r="F394" s="235">
        <f t="shared" si="22"/>
        <v>19.213600000000003</v>
      </c>
      <c r="G394" s="4">
        <f t="shared" si="23"/>
        <v>156.45360000000002</v>
      </c>
      <c r="H394" s="142">
        <f t="shared" si="24"/>
        <v>156.45000000000002</v>
      </c>
    </row>
    <row r="395" spans="1:8" x14ac:dyDescent="0.2">
      <c r="A395" s="143"/>
      <c r="B395" s="170"/>
      <c r="C395" s="171"/>
      <c r="D395" s="171"/>
      <c r="E395" s="248"/>
      <c r="F395" s="248"/>
      <c r="G395" s="171"/>
      <c r="H395" s="172"/>
    </row>
    <row r="396" spans="1:8" x14ac:dyDescent="0.2">
      <c r="A396" s="143"/>
      <c r="C396" s="20"/>
      <c r="F396" s="235"/>
      <c r="G396" s="4"/>
      <c r="H396" s="142"/>
    </row>
    <row r="397" spans="1:8" x14ac:dyDescent="0.2">
      <c r="A397" s="143"/>
      <c r="B397" s="144" t="s">
        <v>260</v>
      </c>
      <c r="C397" s="20"/>
      <c r="F397" s="235"/>
      <c r="G397" s="4"/>
      <c r="H397" s="142"/>
    </row>
    <row r="398" spans="1:8" x14ac:dyDescent="0.2">
      <c r="A398" s="143"/>
      <c r="C398" s="20"/>
      <c r="F398" s="235"/>
      <c r="G398" s="4"/>
      <c r="H398" s="142"/>
    </row>
    <row r="399" spans="1:8" x14ac:dyDescent="0.2">
      <c r="A399" s="143"/>
      <c r="B399" s="144" t="s">
        <v>261</v>
      </c>
      <c r="C399" s="4"/>
      <c r="F399" s="235"/>
      <c r="G399" s="4"/>
      <c r="H399" s="142"/>
    </row>
    <row r="400" spans="1:8" x14ac:dyDescent="0.2">
      <c r="A400" s="143"/>
      <c r="B400" s="168"/>
      <c r="C400" s="4"/>
      <c r="F400" s="235"/>
      <c r="G400" s="4"/>
      <c r="H400" s="142"/>
    </row>
    <row r="401" spans="1:9" x14ac:dyDescent="0.2">
      <c r="A401" s="143">
        <v>166751</v>
      </c>
      <c r="B401" s="6" t="s">
        <v>612</v>
      </c>
      <c r="C401" s="4">
        <v>195</v>
      </c>
      <c r="D401" s="5">
        <v>213</v>
      </c>
      <c r="F401" s="256" t="s">
        <v>23</v>
      </c>
      <c r="G401" s="4">
        <f>SUM(E401:F401)</f>
        <v>0</v>
      </c>
      <c r="H401" s="142">
        <f>FLOOR(G401,0.05)</f>
        <v>0</v>
      </c>
    </row>
    <row r="402" spans="1:9" x14ac:dyDescent="0.2">
      <c r="A402" s="143">
        <v>166751</v>
      </c>
      <c r="B402" s="122" t="s">
        <v>613</v>
      </c>
      <c r="C402" s="4">
        <v>63</v>
      </c>
      <c r="D402" s="5">
        <v>69</v>
      </c>
      <c r="F402" s="256" t="s">
        <v>23</v>
      </c>
      <c r="G402" s="4">
        <f>SUM(E402:F402)</f>
        <v>0</v>
      </c>
      <c r="H402" s="142">
        <f>FLOOR(G402,0.05)</f>
        <v>0</v>
      </c>
    </row>
    <row r="403" spans="1:9" s="122" customFormat="1" x14ac:dyDescent="0.2">
      <c r="A403" s="169">
        <v>166751</v>
      </c>
      <c r="B403" s="122" t="s">
        <v>614</v>
      </c>
      <c r="C403" s="194"/>
      <c r="D403" s="209"/>
      <c r="E403" s="257"/>
      <c r="F403" s="258"/>
      <c r="G403" s="194"/>
      <c r="H403" s="142"/>
      <c r="I403" s="271"/>
    </row>
    <row r="404" spans="1:9" x14ac:dyDescent="0.2">
      <c r="A404" s="143"/>
      <c r="B404" s="6" t="s">
        <v>262</v>
      </c>
      <c r="C404" s="4">
        <v>318</v>
      </c>
      <c r="D404" s="5">
        <v>345</v>
      </c>
      <c r="F404" s="256" t="s">
        <v>23</v>
      </c>
      <c r="G404" s="4">
        <f>SUM(E404:F404)</f>
        <v>0</v>
      </c>
      <c r="H404" s="142">
        <f>FLOOR(G404,0.05)</f>
        <v>0</v>
      </c>
    </row>
    <row r="405" spans="1:9" x14ac:dyDescent="0.2">
      <c r="A405" s="143"/>
      <c r="B405" s="6" t="s">
        <v>263</v>
      </c>
      <c r="C405" s="4">
        <v>270</v>
      </c>
      <c r="D405" s="5">
        <v>294</v>
      </c>
      <c r="F405" s="256" t="s">
        <v>23</v>
      </c>
      <c r="G405" s="4">
        <f>SUM(E405:F405)</f>
        <v>0</v>
      </c>
      <c r="H405" s="142">
        <f>FLOOR(G405,0.05)</f>
        <v>0</v>
      </c>
    </row>
    <row r="406" spans="1:9" x14ac:dyDescent="0.2">
      <c r="A406" s="143"/>
      <c r="B406" s="6" t="s">
        <v>264</v>
      </c>
      <c r="C406" s="4">
        <v>207</v>
      </c>
      <c r="D406" s="5">
        <v>225</v>
      </c>
      <c r="F406" s="256" t="s">
        <v>23</v>
      </c>
      <c r="G406" s="4">
        <f>SUM(E406:F406)</f>
        <v>0</v>
      </c>
      <c r="H406" s="142">
        <f>FLOOR(G406,0.05)</f>
        <v>0</v>
      </c>
    </row>
    <row r="407" spans="1:9" ht="25.5" x14ac:dyDescent="0.2">
      <c r="A407" s="210">
        <v>166751</v>
      </c>
      <c r="B407" s="122" t="s">
        <v>615</v>
      </c>
      <c r="C407" s="4">
        <v>198</v>
      </c>
      <c r="D407" s="5">
        <v>216</v>
      </c>
      <c r="F407" s="256" t="s">
        <v>23</v>
      </c>
      <c r="G407" s="4">
        <f>SUM(E407:F407)</f>
        <v>0</v>
      </c>
      <c r="H407" s="142">
        <f>FLOOR(G407,0.05)</f>
        <v>0</v>
      </c>
    </row>
    <row r="408" spans="1:9" x14ac:dyDescent="0.2">
      <c r="A408" s="143">
        <v>166751</v>
      </c>
      <c r="B408" s="211" t="s">
        <v>616</v>
      </c>
      <c r="C408" s="20"/>
      <c r="F408" s="235"/>
      <c r="G408" s="4"/>
      <c r="H408" s="142"/>
    </row>
    <row r="409" spans="1:9" s="122" customFormat="1" x14ac:dyDescent="0.2">
      <c r="A409" s="169">
        <v>166751</v>
      </c>
      <c r="B409" s="212" t="s">
        <v>617</v>
      </c>
      <c r="C409" s="213"/>
      <c r="D409" s="195"/>
      <c r="E409" s="253"/>
      <c r="F409" s="259"/>
      <c r="G409" s="194"/>
      <c r="H409" s="214"/>
      <c r="I409" s="271"/>
    </row>
    <row r="410" spans="1:9" x14ac:dyDescent="0.2">
      <c r="A410" s="143"/>
      <c r="B410" s="215" t="s">
        <v>265</v>
      </c>
      <c r="C410" s="4">
        <v>175</v>
      </c>
      <c r="D410" s="5">
        <v>215</v>
      </c>
      <c r="F410" s="256" t="s">
        <v>23</v>
      </c>
      <c r="G410" s="4">
        <f t="shared" ref="G410:G421" si="25">SUM(E410:F410)</f>
        <v>0</v>
      </c>
      <c r="H410" s="142">
        <f t="shared" ref="H410:H421" si="26">FLOOR(G410,0.05)</f>
        <v>0</v>
      </c>
    </row>
    <row r="411" spans="1:9" x14ac:dyDescent="0.2">
      <c r="A411" s="143"/>
      <c r="B411" s="122" t="s">
        <v>266</v>
      </c>
      <c r="C411" s="4">
        <v>180</v>
      </c>
      <c r="D411" s="5">
        <v>220</v>
      </c>
      <c r="F411" s="256" t="s">
        <v>23</v>
      </c>
      <c r="G411" s="4">
        <f t="shared" si="25"/>
        <v>0</v>
      </c>
      <c r="H411" s="142">
        <f t="shared" si="26"/>
        <v>0</v>
      </c>
    </row>
    <row r="412" spans="1:9" x14ac:dyDescent="0.2">
      <c r="A412" s="143"/>
      <c r="B412" s="122" t="s">
        <v>267</v>
      </c>
      <c r="C412" s="4">
        <v>185</v>
      </c>
      <c r="D412" s="5">
        <v>225</v>
      </c>
      <c r="F412" s="256" t="s">
        <v>23</v>
      </c>
      <c r="G412" s="4">
        <f t="shared" si="25"/>
        <v>0</v>
      </c>
      <c r="H412" s="142">
        <f t="shared" si="26"/>
        <v>0</v>
      </c>
    </row>
    <row r="413" spans="1:9" x14ac:dyDescent="0.2">
      <c r="A413" s="143"/>
      <c r="B413" s="122" t="s">
        <v>268</v>
      </c>
      <c r="C413" s="4">
        <v>190</v>
      </c>
      <c r="D413" s="5">
        <v>230</v>
      </c>
      <c r="F413" s="256" t="s">
        <v>23</v>
      </c>
      <c r="G413" s="4">
        <f t="shared" si="25"/>
        <v>0</v>
      </c>
      <c r="H413" s="142">
        <f t="shared" si="26"/>
        <v>0</v>
      </c>
    </row>
    <row r="414" spans="1:9" x14ac:dyDescent="0.2">
      <c r="A414" s="143"/>
      <c r="B414" s="122" t="s">
        <v>269</v>
      </c>
      <c r="C414" s="4">
        <v>195</v>
      </c>
      <c r="D414" s="5">
        <v>235</v>
      </c>
      <c r="F414" s="256" t="s">
        <v>23</v>
      </c>
      <c r="G414" s="4">
        <f t="shared" si="25"/>
        <v>0</v>
      </c>
      <c r="H414" s="142">
        <f t="shared" si="26"/>
        <v>0</v>
      </c>
    </row>
    <row r="415" spans="1:9" x14ac:dyDescent="0.2">
      <c r="A415" s="143"/>
      <c r="B415" s="122" t="s">
        <v>270</v>
      </c>
      <c r="C415" s="4">
        <v>200</v>
      </c>
      <c r="D415" s="5">
        <v>240</v>
      </c>
      <c r="F415" s="256" t="s">
        <v>23</v>
      </c>
      <c r="G415" s="4">
        <f t="shared" si="25"/>
        <v>0</v>
      </c>
      <c r="H415" s="142">
        <f t="shared" si="26"/>
        <v>0</v>
      </c>
    </row>
    <row r="416" spans="1:9" x14ac:dyDescent="0.2">
      <c r="A416" s="143"/>
      <c r="B416" s="122" t="s">
        <v>271</v>
      </c>
      <c r="C416" s="4">
        <v>205</v>
      </c>
      <c r="D416" s="5">
        <v>245</v>
      </c>
      <c r="F416" s="256" t="s">
        <v>23</v>
      </c>
      <c r="G416" s="4">
        <f t="shared" si="25"/>
        <v>0</v>
      </c>
      <c r="H416" s="142">
        <f t="shared" si="26"/>
        <v>0</v>
      </c>
    </row>
    <row r="417" spans="1:9" x14ac:dyDescent="0.2">
      <c r="A417" s="143"/>
      <c r="B417" s="122" t="s">
        <v>272</v>
      </c>
      <c r="C417" s="4">
        <v>210</v>
      </c>
      <c r="D417" s="5">
        <v>250</v>
      </c>
      <c r="F417" s="256" t="s">
        <v>23</v>
      </c>
      <c r="G417" s="4">
        <f t="shared" si="25"/>
        <v>0</v>
      </c>
      <c r="H417" s="142">
        <f t="shared" si="26"/>
        <v>0</v>
      </c>
    </row>
    <row r="418" spans="1:9" x14ac:dyDescent="0.2">
      <c r="A418" s="143"/>
      <c r="B418" s="122" t="s">
        <v>273</v>
      </c>
      <c r="C418" s="4">
        <v>215</v>
      </c>
      <c r="D418" s="5">
        <v>255</v>
      </c>
      <c r="F418" s="256" t="s">
        <v>23</v>
      </c>
      <c r="G418" s="4">
        <f t="shared" si="25"/>
        <v>0</v>
      </c>
      <c r="H418" s="142">
        <f t="shared" si="26"/>
        <v>0</v>
      </c>
    </row>
    <row r="419" spans="1:9" x14ac:dyDescent="0.2">
      <c r="A419" s="143"/>
      <c r="B419" s="215" t="s">
        <v>274</v>
      </c>
      <c r="C419" s="4">
        <v>220</v>
      </c>
      <c r="D419" s="5">
        <v>260</v>
      </c>
      <c r="F419" s="256" t="s">
        <v>23</v>
      </c>
      <c r="G419" s="4">
        <f t="shared" si="25"/>
        <v>0</v>
      </c>
      <c r="H419" s="142">
        <f t="shared" si="26"/>
        <v>0</v>
      </c>
    </row>
    <row r="420" spans="1:9" x14ac:dyDescent="0.2">
      <c r="A420" s="143"/>
      <c r="B420" s="122" t="s">
        <v>275</v>
      </c>
      <c r="C420" s="4">
        <v>225</v>
      </c>
      <c r="D420" s="5">
        <v>265</v>
      </c>
      <c r="F420" s="256" t="s">
        <v>23</v>
      </c>
      <c r="G420" s="4">
        <f t="shared" si="25"/>
        <v>0</v>
      </c>
      <c r="H420" s="142">
        <f t="shared" si="26"/>
        <v>0</v>
      </c>
    </row>
    <row r="421" spans="1:9" x14ac:dyDescent="0.2">
      <c r="A421" s="143"/>
      <c r="B421" s="122" t="s">
        <v>276</v>
      </c>
      <c r="C421" s="4">
        <v>230</v>
      </c>
      <c r="D421" s="5">
        <v>270</v>
      </c>
      <c r="F421" s="256" t="s">
        <v>23</v>
      </c>
      <c r="G421" s="4">
        <f t="shared" si="25"/>
        <v>0</v>
      </c>
      <c r="H421" s="142">
        <f t="shared" si="26"/>
        <v>0</v>
      </c>
    </row>
    <row r="422" spans="1:9" x14ac:dyDescent="0.2">
      <c r="A422" s="143">
        <v>166789</v>
      </c>
      <c r="B422" s="212" t="s">
        <v>618</v>
      </c>
      <c r="C422" s="4"/>
      <c r="F422" s="256"/>
      <c r="G422" s="4"/>
      <c r="H422" s="142"/>
    </row>
    <row r="423" spans="1:9" x14ac:dyDescent="0.2">
      <c r="A423" s="143"/>
      <c r="B423" s="122" t="s">
        <v>619</v>
      </c>
      <c r="C423" s="4">
        <v>81</v>
      </c>
      <c r="D423" s="5">
        <v>87</v>
      </c>
      <c r="F423" s="256" t="s">
        <v>23</v>
      </c>
      <c r="G423" s="4">
        <f>SUM(E423:F423)</f>
        <v>0</v>
      </c>
      <c r="H423" s="142">
        <f>FLOOR(G423,0.05)</f>
        <v>0</v>
      </c>
    </row>
    <row r="424" spans="1:9" x14ac:dyDescent="0.2">
      <c r="A424" s="143">
        <v>166789</v>
      </c>
      <c r="B424" s="122"/>
      <c r="C424" s="4"/>
      <c r="F424" s="256"/>
      <c r="G424" s="4"/>
      <c r="H424" s="142"/>
    </row>
    <row r="425" spans="1:9" x14ac:dyDescent="0.2">
      <c r="A425" s="143"/>
      <c r="B425" s="122" t="s">
        <v>620</v>
      </c>
      <c r="C425" s="4">
        <v>126</v>
      </c>
      <c r="D425" s="5">
        <v>138</v>
      </c>
      <c r="F425" s="256" t="s">
        <v>23</v>
      </c>
      <c r="G425" s="4">
        <f>SUM(E425:F425)</f>
        <v>0</v>
      </c>
      <c r="H425" s="142">
        <f>FLOOR(G425,0.05)</f>
        <v>0</v>
      </c>
    </row>
    <row r="426" spans="1:9" x14ac:dyDescent="0.2">
      <c r="A426" s="143"/>
      <c r="B426" s="122"/>
      <c r="C426" s="4"/>
      <c r="F426" s="256"/>
      <c r="G426" s="4"/>
      <c r="H426" s="142"/>
    </row>
    <row r="427" spans="1:9" x14ac:dyDescent="0.2">
      <c r="A427" s="143">
        <v>166789</v>
      </c>
      <c r="B427" s="122" t="s">
        <v>621</v>
      </c>
      <c r="C427" s="4"/>
      <c r="F427" s="256"/>
      <c r="G427" s="4"/>
      <c r="H427" s="142"/>
    </row>
    <row r="428" spans="1:9" s="122" customFormat="1" x14ac:dyDescent="0.2">
      <c r="A428" s="169"/>
      <c r="B428" s="216" t="s">
        <v>277</v>
      </c>
      <c r="C428" s="217"/>
      <c r="D428" s="209"/>
      <c r="E428" s="257"/>
      <c r="F428" s="260"/>
      <c r="G428" s="194"/>
      <c r="H428" s="142"/>
      <c r="I428" s="271"/>
    </row>
    <row r="429" spans="1:9" x14ac:dyDescent="0.2">
      <c r="A429" s="143"/>
      <c r="B429" s="122" t="s">
        <v>622</v>
      </c>
      <c r="C429" s="4"/>
      <c r="F429" s="256"/>
      <c r="G429" s="4"/>
      <c r="H429" s="142"/>
    </row>
    <row r="430" spans="1:9" x14ac:dyDescent="0.2">
      <c r="A430" s="143"/>
      <c r="B430" s="122" t="s">
        <v>278</v>
      </c>
      <c r="C430" s="4">
        <v>180</v>
      </c>
      <c r="D430" s="5">
        <v>195</v>
      </c>
      <c r="F430" s="256" t="s">
        <v>23</v>
      </c>
      <c r="G430" s="4">
        <f t="shared" ref="G430:G468" si="27">SUM(E430:F430)</f>
        <v>0</v>
      </c>
      <c r="H430" s="142">
        <f t="shared" ref="H430:H468" si="28">FLOOR(G430,0.05)</f>
        <v>0</v>
      </c>
    </row>
    <row r="431" spans="1:9" x14ac:dyDescent="0.2">
      <c r="A431" s="143"/>
      <c r="B431" s="122" t="s">
        <v>279</v>
      </c>
      <c r="C431" s="4">
        <v>198</v>
      </c>
      <c r="D431" s="5">
        <v>216</v>
      </c>
      <c r="F431" s="256" t="s">
        <v>23</v>
      </c>
      <c r="G431" s="4">
        <f t="shared" si="27"/>
        <v>0</v>
      </c>
      <c r="H431" s="142">
        <f t="shared" si="28"/>
        <v>0</v>
      </c>
    </row>
    <row r="432" spans="1:9" x14ac:dyDescent="0.2">
      <c r="A432" s="143"/>
      <c r="B432" s="122" t="s">
        <v>280</v>
      </c>
      <c r="C432" s="4">
        <v>204</v>
      </c>
      <c r="D432" s="5">
        <v>222</v>
      </c>
      <c r="F432" s="256" t="s">
        <v>23</v>
      </c>
      <c r="G432" s="4">
        <f t="shared" si="27"/>
        <v>0</v>
      </c>
      <c r="H432" s="142">
        <f t="shared" si="28"/>
        <v>0</v>
      </c>
    </row>
    <row r="433" spans="1:8" x14ac:dyDescent="0.2">
      <c r="A433" s="143"/>
      <c r="B433" s="122" t="s">
        <v>281</v>
      </c>
      <c r="C433" s="4">
        <v>231</v>
      </c>
      <c r="D433" s="5">
        <v>252</v>
      </c>
      <c r="F433" s="256" t="s">
        <v>23</v>
      </c>
      <c r="G433" s="4">
        <f t="shared" si="27"/>
        <v>0</v>
      </c>
      <c r="H433" s="142">
        <f t="shared" si="28"/>
        <v>0</v>
      </c>
    </row>
    <row r="434" spans="1:8" x14ac:dyDescent="0.2">
      <c r="A434" s="143"/>
      <c r="B434" s="122" t="s">
        <v>282</v>
      </c>
      <c r="C434" s="4">
        <v>294</v>
      </c>
      <c r="D434" s="5">
        <v>318</v>
      </c>
      <c r="F434" s="256" t="s">
        <v>23</v>
      </c>
      <c r="G434" s="4">
        <f t="shared" si="27"/>
        <v>0</v>
      </c>
      <c r="H434" s="142">
        <f t="shared" si="28"/>
        <v>0</v>
      </c>
    </row>
    <row r="435" spans="1:8" x14ac:dyDescent="0.2">
      <c r="A435" s="143"/>
      <c r="B435" s="122" t="s">
        <v>283</v>
      </c>
      <c r="C435" s="4">
        <v>366</v>
      </c>
      <c r="D435" s="5">
        <v>396</v>
      </c>
      <c r="F435" s="256" t="s">
        <v>23</v>
      </c>
      <c r="G435" s="4">
        <f t="shared" si="27"/>
        <v>0</v>
      </c>
      <c r="H435" s="142">
        <f t="shared" si="28"/>
        <v>0</v>
      </c>
    </row>
    <row r="436" spans="1:8" x14ac:dyDescent="0.2">
      <c r="A436" s="143"/>
      <c r="B436" s="122" t="s">
        <v>284</v>
      </c>
      <c r="C436" s="4">
        <v>429</v>
      </c>
      <c r="D436" s="5">
        <v>465</v>
      </c>
      <c r="F436" s="256" t="s">
        <v>23</v>
      </c>
      <c r="G436" s="4">
        <f t="shared" si="27"/>
        <v>0</v>
      </c>
      <c r="H436" s="142">
        <f t="shared" si="28"/>
        <v>0</v>
      </c>
    </row>
    <row r="437" spans="1:8" x14ac:dyDescent="0.2">
      <c r="A437" s="143"/>
      <c r="B437" s="122" t="s">
        <v>285</v>
      </c>
      <c r="C437" s="4">
        <v>474</v>
      </c>
      <c r="D437" s="5">
        <v>513</v>
      </c>
      <c r="F437" s="256" t="s">
        <v>23</v>
      </c>
      <c r="G437" s="4">
        <f t="shared" si="27"/>
        <v>0</v>
      </c>
      <c r="H437" s="142">
        <f t="shared" si="28"/>
        <v>0</v>
      </c>
    </row>
    <row r="438" spans="1:8" x14ac:dyDescent="0.2">
      <c r="A438" s="143"/>
      <c r="B438" s="122" t="s">
        <v>286</v>
      </c>
      <c r="C438" s="4">
        <v>624</v>
      </c>
      <c r="D438" s="5">
        <v>675</v>
      </c>
      <c r="F438" s="256" t="s">
        <v>23</v>
      </c>
      <c r="G438" s="4">
        <f t="shared" si="27"/>
        <v>0</v>
      </c>
      <c r="H438" s="142">
        <f t="shared" si="28"/>
        <v>0</v>
      </c>
    </row>
    <row r="439" spans="1:8" x14ac:dyDescent="0.2">
      <c r="A439" s="143"/>
      <c r="B439" s="122" t="s">
        <v>287</v>
      </c>
      <c r="C439" s="4">
        <v>750</v>
      </c>
      <c r="D439" s="5">
        <v>810</v>
      </c>
      <c r="F439" s="256" t="s">
        <v>23</v>
      </c>
      <c r="G439" s="4">
        <f t="shared" si="27"/>
        <v>0</v>
      </c>
      <c r="H439" s="142">
        <f t="shared" si="28"/>
        <v>0</v>
      </c>
    </row>
    <row r="440" spans="1:8" x14ac:dyDescent="0.2">
      <c r="A440" s="143"/>
      <c r="B440" s="122" t="s">
        <v>288</v>
      </c>
      <c r="C440" s="4">
        <v>849</v>
      </c>
      <c r="D440" s="5">
        <v>918</v>
      </c>
      <c r="F440" s="256" t="s">
        <v>23</v>
      </c>
      <c r="G440" s="4">
        <f t="shared" si="27"/>
        <v>0</v>
      </c>
      <c r="H440" s="142">
        <f t="shared" si="28"/>
        <v>0</v>
      </c>
    </row>
    <row r="441" spans="1:8" x14ac:dyDescent="0.2">
      <c r="A441" s="143"/>
      <c r="B441" s="122" t="s">
        <v>289</v>
      </c>
      <c r="C441" s="4">
        <v>867</v>
      </c>
      <c r="D441" s="5">
        <v>939</v>
      </c>
      <c r="F441" s="256" t="s">
        <v>23</v>
      </c>
      <c r="G441" s="4">
        <f t="shared" si="27"/>
        <v>0</v>
      </c>
      <c r="H441" s="142">
        <f t="shared" si="28"/>
        <v>0</v>
      </c>
    </row>
    <row r="442" spans="1:8" x14ac:dyDescent="0.2">
      <c r="A442" s="143"/>
      <c r="B442" s="122" t="s">
        <v>290</v>
      </c>
      <c r="C442" s="4">
        <v>1080</v>
      </c>
      <c r="D442" s="5">
        <v>1167</v>
      </c>
      <c r="F442" s="256" t="s">
        <v>23</v>
      </c>
      <c r="G442" s="4">
        <f t="shared" si="27"/>
        <v>0</v>
      </c>
      <c r="H442" s="142">
        <f t="shared" si="28"/>
        <v>0</v>
      </c>
    </row>
    <row r="443" spans="1:8" x14ac:dyDescent="0.2">
      <c r="A443" s="143"/>
      <c r="B443" s="122" t="s">
        <v>291</v>
      </c>
      <c r="C443" s="4">
        <v>1269</v>
      </c>
      <c r="D443" s="5">
        <v>1374</v>
      </c>
      <c r="F443" s="256" t="s">
        <v>23</v>
      </c>
      <c r="G443" s="4">
        <f t="shared" si="27"/>
        <v>0</v>
      </c>
      <c r="H443" s="142">
        <f t="shared" si="28"/>
        <v>0</v>
      </c>
    </row>
    <row r="444" spans="1:8" x14ac:dyDescent="0.2">
      <c r="A444" s="143"/>
      <c r="B444" s="122" t="s">
        <v>292</v>
      </c>
      <c r="C444" s="4">
        <v>1383</v>
      </c>
      <c r="D444" s="5">
        <v>1497</v>
      </c>
      <c r="F444" s="256" t="s">
        <v>23</v>
      </c>
      <c r="G444" s="4">
        <f t="shared" si="27"/>
        <v>0</v>
      </c>
      <c r="H444" s="142">
        <f t="shared" si="28"/>
        <v>0</v>
      </c>
    </row>
    <row r="445" spans="1:8" x14ac:dyDescent="0.2">
      <c r="A445" s="143"/>
      <c r="B445" s="122" t="s">
        <v>293</v>
      </c>
      <c r="C445" s="4">
        <v>1530</v>
      </c>
      <c r="D445" s="5">
        <v>1653</v>
      </c>
      <c r="F445" s="256" t="s">
        <v>23</v>
      </c>
      <c r="G445" s="4">
        <f t="shared" si="27"/>
        <v>0</v>
      </c>
      <c r="H445" s="142">
        <f t="shared" si="28"/>
        <v>0</v>
      </c>
    </row>
    <row r="446" spans="1:8" x14ac:dyDescent="0.2">
      <c r="A446" s="143"/>
      <c r="B446" s="122" t="s">
        <v>294</v>
      </c>
      <c r="C446" s="4">
        <v>1695</v>
      </c>
      <c r="D446" s="5">
        <v>1833</v>
      </c>
      <c r="F446" s="256" t="s">
        <v>23</v>
      </c>
      <c r="G446" s="4">
        <f t="shared" si="27"/>
        <v>0</v>
      </c>
      <c r="H446" s="142">
        <f t="shared" si="28"/>
        <v>0</v>
      </c>
    </row>
    <row r="447" spans="1:8" x14ac:dyDescent="0.2">
      <c r="A447" s="143"/>
      <c r="B447" s="122" t="s">
        <v>295</v>
      </c>
      <c r="C447" s="4">
        <v>1854</v>
      </c>
      <c r="D447" s="5">
        <v>2004</v>
      </c>
      <c r="F447" s="256" t="s">
        <v>23</v>
      </c>
      <c r="G447" s="4">
        <f t="shared" si="27"/>
        <v>0</v>
      </c>
      <c r="H447" s="142">
        <f t="shared" si="28"/>
        <v>0</v>
      </c>
    </row>
    <row r="448" spans="1:8" x14ac:dyDescent="0.2">
      <c r="A448" s="143"/>
      <c r="B448" s="122" t="s">
        <v>296</v>
      </c>
      <c r="C448" s="4">
        <v>1998</v>
      </c>
      <c r="D448" s="5">
        <v>2160</v>
      </c>
      <c r="F448" s="256" t="s">
        <v>23</v>
      </c>
      <c r="G448" s="4">
        <f t="shared" si="27"/>
        <v>0</v>
      </c>
      <c r="H448" s="142">
        <f t="shared" si="28"/>
        <v>0</v>
      </c>
    </row>
    <row r="449" spans="1:8" x14ac:dyDescent="0.2">
      <c r="A449" s="143"/>
      <c r="B449" s="122" t="s">
        <v>297</v>
      </c>
      <c r="C449" s="4">
        <v>2166</v>
      </c>
      <c r="D449" s="5">
        <v>2340</v>
      </c>
      <c r="F449" s="256" t="s">
        <v>23</v>
      </c>
      <c r="G449" s="4">
        <f t="shared" si="27"/>
        <v>0</v>
      </c>
      <c r="H449" s="142">
        <f t="shared" si="28"/>
        <v>0</v>
      </c>
    </row>
    <row r="450" spans="1:8" x14ac:dyDescent="0.2">
      <c r="A450" s="143"/>
      <c r="B450" s="122" t="s">
        <v>298</v>
      </c>
      <c r="C450" s="4">
        <v>3363</v>
      </c>
      <c r="D450" s="5">
        <v>3633</v>
      </c>
      <c r="F450" s="256" t="s">
        <v>23</v>
      </c>
      <c r="G450" s="4">
        <f t="shared" si="27"/>
        <v>0</v>
      </c>
      <c r="H450" s="142">
        <f t="shared" si="28"/>
        <v>0</v>
      </c>
    </row>
    <row r="451" spans="1:8" x14ac:dyDescent="0.2">
      <c r="A451" s="143"/>
      <c r="B451" s="122" t="s">
        <v>299</v>
      </c>
      <c r="C451" s="4">
        <v>3636</v>
      </c>
      <c r="D451" s="5">
        <v>3927</v>
      </c>
      <c r="F451" s="256" t="s">
        <v>23</v>
      </c>
      <c r="G451" s="4">
        <f t="shared" si="27"/>
        <v>0</v>
      </c>
      <c r="H451" s="142">
        <f t="shared" si="28"/>
        <v>0</v>
      </c>
    </row>
    <row r="452" spans="1:8" x14ac:dyDescent="0.2">
      <c r="A452" s="143"/>
      <c r="B452" s="122" t="s">
        <v>300</v>
      </c>
      <c r="C452" s="4">
        <v>3951</v>
      </c>
      <c r="D452" s="5">
        <v>4269</v>
      </c>
      <c r="F452" s="256" t="s">
        <v>23</v>
      </c>
      <c r="G452" s="4">
        <f t="shared" si="27"/>
        <v>0</v>
      </c>
      <c r="H452" s="142">
        <f t="shared" si="28"/>
        <v>0</v>
      </c>
    </row>
    <row r="453" spans="1:8" x14ac:dyDescent="0.2">
      <c r="A453" s="143"/>
      <c r="B453" s="122" t="s">
        <v>301</v>
      </c>
      <c r="C453" s="4">
        <v>3987</v>
      </c>
      <c r="D453" s="5">
        <v>4308</v>
      </c>
      <c r="F453" s="256" t="s">
        <v>23</v>
      </c>
      <c r="G453" s="4">
        <f t="shared" si="27"/>
        <v>0</v>
      </c>
      <c r="H453" s="142">
        <f t="shared" si="28"/>
        <v>0</v>
      </c>
    </row>
    <row r="454" spans="1:8" x14ac:dyDescent="0.2">
      <c r="A454" s="143"/>
      <c r="B454" s="122" t="s">
        <v>302</v>
      </c>
      <c r="C454" s="4">
        <v>4329</v>
      </c>
      <c r="D454" s="5">
        <v>4677</v>
      </c>
      <c r="F454" s="256" t="s">
        <v>23</v>
      </c>
      <c r="G454" s="4">
        <f t="shared" si="27"/>
        <v>0</v>
      </c>
      <c r="H454" s="142">
        <f t="shared" si="28"/>
        <v>0</v>
      </c>
    </row>
    <row r="455" spans="1:8" x14ac:dyDescent="0.2">
      <c r="A455" s="143"/>
      <c r="B455" s="122" t="s">
        <v>303</v>
      </c>
      <c r="C455" s="4">
        <v>4701</v>
      </c>
      <c r="D455" s="5">
        <v>5079</v>
      </c>
      <c r="F455" s="256" t="s">
        <v>23</v>
      </c>
      <c r="G455" s="4">
        <f t="shared" si="27"/>
        <v>0</v>
      </c>
      <c r="H455" s="142">
        <f t="shared" si="28"/>
        <v>0</v>
      </c>
    </row>
    <row r="456" spans="1:8" x14ac:dyDescent="0.2">
      <c r="A456" s="143"/>
      <c r="B456" s="122" t="s">
        <v>304</v>
      </c>
      <c r="C456" s="4">
        <v>5082</v>
      </c>
      <c r="D456" s="5">
        <v>5590</v>
      </c>
      <c r="F456" s="256" t="s">
        <v>23</v>
      </c>
      <c r="G456" s="4">
        <f t="shared" si="27"/>
        <v>0</v>
      </c>
      <c r="H456" s="142">
        <f t="shared" si="28"/>
        <v>0</v>
      </c>
    </row>
    <row r="457" spans="1:8" x14ac:dyDescent="0.2">
      <c r="A457" s="143"/>
      <c r="B457" s="122" t="s">
        <v>305</v>
      </c>
      <c r="C457" s="4">
        <v>5460</v>
      </c>
      <c r="D457" s="5">
        <v>5898</v>
      </c>
      <c r="F457" s="256" t="s">
        <v>23</v>
      </c>
      <c r="G457" s="4">
        <f t="shared" si="27"/>
        <v>0</v>
      </c>
      <c r="H457" s="142">
        <f t="shared" si="28"/>
        <v>0</v>
      </c>
    </row>
    <row r="458" spans="1:8" x14ac:dyDescent="0.2">
      <c r="A458" s="143"/>
      <c r="B458" s="122" t="s">
        <v>306</v>
      </c>
      <c r="C458" s="4">
        <v>6048</v>
      </c>
      <c r="D458" s="5">
        <v>6534</v>
      </c>
      <c r="F458" s="256" t="s">
        <v>23</v>
      </c>
      <c r="G458" s="4">
        <f t="shared" si="27"/>
        <v>0</v>
      </c>
      <c r="H458" s="142">
        <f t="shared" si="28"/>
        <v>0</v>
      </c>
    </row>
    <row r="459" spans="1:8" x14ac:dyDescent="0.2">
      <c r="A459" s="143"/>
      <c r="B459" s="122" t="s">
        <v>307</v>
      </c>
      <c r="C459" s="4">
        <v>6228</v>
      </c>
      <c r="D459" s="5">
        <v>6726</v>
      </c>
      <c r="F459" s="256" t="s">
        <v>23</v>
      </c>
      <c r="G459" s="4">
        <f t="shared" si="27"/>
        <v>0</v>
      </c>
      <c r="H459" s="142">
        <f t="shared" si="28"/>
        <v>0</v>
      </c>
    </row>
    <row r="460" spans="1:8" x14ac:dyDescent="0.2">
      <c r="A460" s="143"/>
      <c r="B460" s="122" t="s">
        <v>308</v>
      </c>
      <c r="C460" s="4">
        <v>6615</v>
      </c>
      <c r="D460" s="5">
        <v>7146</v>
      </c>
      <c r="F460" s="256" t="s">
        <v>23</v>
      </c>
      <c r="G460" s="4">
        <f t="shared" si="27"/>
        <v>0</v>
      </c>
      <c r="H460" s="142">
        <f t="shared" si="28"/>
        <v>0</v>
      </c>
    </row>
    <row r="461" spans="1:8" x14ac:dyDescent="0.2">
      <c r="A461" s="143"/>
      <c r="B461" s="122" t="s">
        <v>309</v>
      </c>
      <c r="C461" s="4">
        <v>7281</v>
      </c>
      <c r="D461" s="5">
        <v>7863</v>
      </c>
      <c r="F461" s="256" t="s">
        <v>23</v>
      </c>
      <c r="G461" s="4">
        <f t="shared" si="27"/>
        <v>0</v>
      </c>
      <c r="H461" s="142">
        <f t="shared" si="28"/>
        <v>0</v>
      </c>
    </row>
    <row r="462" spans="1:8" x14ac:dyDescent="0.2">
      <c r="A462" s="143"/>
      <c r="B462" s="122" t="s">
        <v>310</v>
      </c>
      <c r="C462" s="4">
        <v>8412</v>
      </c>
      <c r="D462" s="5">
        <v>9087</v>
      </c>
      <c r="F462" s="256" t="s">
        <v>23</v>
      </c>
      <c r="G462" s="4">
        <f t="shared" si="27"/>
        <v>0</v>
      </c>
      <c r="H462" s="142">
        <f t="shared" si="28"/>
        <v>0</v>
      </c>
    </row>
    <row r="463" spans="1:8" x14ac:dyDescent="0.2">
      <c r="A463" s="143"/>
      <c r="B463" s="122" t="s">
        <v>311</v>
      </c>
      <c r="C463" s="4">
        <v>9084</v>
      </c>
      <c r="D463" s="5">
        <v>9813</v>
      </c>
      <c r="F463" s="256" t="s">
        <v>23</v>
      </c>
      <c r="G463" s="4">
        <f t="shared" si="27"/>
        <v>0</v>
      </c>
      <c r="H463" s="142">
        <f t="shared" si="28"/>
        <v>0</v>
      </c>
    </row>
    <row r="464" spans="1:8" x14ac:dyDescent="0.2">
      <c r="A464" s="143"/>
      <c r="B464" s="122" t="s">
        <v>312</v>
      </c>
      <c r="C464" s="4">
        <v>9801</v>
      </c>
      <c r="D464" s="5">
        <v>10584</v>
      </c>
      <c r="F464" s="256" t="s">
        <v>23</v>
      </c>
      <c r="G464" s="4">
        <f t="shared" si="27"/>
        <v>0</v>
      </c>
      <c r="H464" s="142">
        <f t="shared" si="28"/>
        <v>0</v>
      </c>
    </row>
    <row r="465" spans="1:8" x14ac:dyDescent="0.2">
      <c r="A465" s="143"/>
      <c r="B465" s="122" t="s">
        <v>313</v>
      </c>
      <c r="C465" s="4">
        <v>12111</v>
      </c>
      <c r="D465" s="5">
        <v>13080</v>
      </c>
      <c r="F465" s="256" t="s">
        <v>23</v>
      </c>
      <c r="G465" s="4">
        <f t="shared" si="27"/>
        <v>0</v>
      </c>
      <c r="H465" s="142">
        <f t="shared" si="28"/>
        <v>0</v>
      </c>
    </row>
    <row r="466" spans="1:8" x14ac:dyDescent="0.2">
      <c r="A466" s="143"/>
      <c r="B466" s="122" t="s">
        <v>314</v>
      </c>
      <c r="C466" s="4">
        <v>13260</v>
      </c>
      <c r="D466" s="5">
        <v>14322</v>
      </c>
      <c r="F466" s="256" t="s">
        <v>23</v>
      </c>
      <c r="G466" s="4">
        <f t="shared" si="27"/>
        <v>0</v>
      </c>
      <c r="H466" s="142">
        <f t="shared" si="28"/>
        <v>0</v>
      </c>
    </row>
    <row r="467" spans="1:8" x14ac:dyDescent="0.2">
      <c r="A467" s="143"/>
      <c r="B467" s="122" t="s">
        <v>315</v>
      </c>
      <c r="C467" s="4">
        <v>14481</v>
      </c>
      <c r="D467" s="5">
        <v>15642</v>
      </c>
      <c r="F467" s="256" t="s">
        <v>23</v>
      </c>
      <c r="G467" s="4">
        <f t="shared" si="27"/>
        <v>0</v>
      </c>
      <c r="H467" s="142">
        <f t="shared" si="28"/>
        <v>0</v>
      </c>
    </row>
    <row r="468" spans="1:8" x14ac:dyDescent="0.2">
      <c r="A468" s="143"/>
      <c r="B468" s="122" t="s">
        <v>316</v>
      </c>
      <c r="C468" s="4">
        <v>15696</v>
      </c>
      <c r="D468" s="5">
        <v>16953</v>
      </c>
      <c r="F468" s="256" t="s">
        <v>23</v>
      </c>
      <c r="G468" s="4">
        <f t="shared" si="27"/>
        <v>0</v>
      </c>
      <c r="H468" s="142">
        <f t="shared" si="28"/>
        <v>0</v>
      </c>
    </row>
    <row r="469" spans="1:8" ht="25.5" x14ac:dyDescent="0.2">
      <c r="A469" s="143"/>
      <c r="B469" s="218" t="s">
        <v>623</v>
      </c>
      <c r="C469" s="7"/>
      <c r="D469" s="6"/>
      <c r="E469" s="242"/>
      <c r="F469" s="261"/>
      <c r="G469" s="219"/>
      <c r="H469" s="142" t="s">
        <v>666</v>
      </c>
    </row>
    <row r="470" spans="1:8" x14ac:dyDescent="0.2">
      <c r="A470" s="143">
        <v>166789</v>
      </c>
      <c r="B470" s="122" t="s">
        <v>624</v>
      </c>
      <c r="C470" s="4"/>
      <c r="F470" s="256"/>
      <c r="G470" s="4"/>
      <c r="H470" s="142"/>
    </row>
    <row r="471" spans="1:8" x14ac:dyDescent="0.2">
      <c r="A471" s="143"/>
      <c r="B471" s="216" t="s">
        <v>319</v>
      </c>
      <c r="C471" s="20"/>
      <c r="F471" s="235"/>
      <c r="G471" s="4"/>
      <c r="H471" s="142"/>
    </row>
    <row r="472" spans="1:8" x14ac:dyDescent="0.2">
      <c r="A472" s="143"/>
      <c r="B472" s="122" t="s">
        <v>622</v>
      </c>
      <c r="C472" s="4"/>
      <c r="F472" s="256"/>
      <c r="G472" s="4"/>
      <c r="H472" s="142"/>
    </row>
    <row r="473" spans="1:8" x14ac:dyDescent="0.2">
      <c r="A473" s="143"/>
      <c r="B473" s="122" t="s">
        <v>278</v>
      </c>
      <c r="C473" s="4">
        <v>117</v>
      </c>
      <c r="D473" s="5">
        <v>129</v>
      </c>
      <c r="F473" s="256" t="s">
        <v>23</v>
      </c>
      <c r="G473" s="4">
        <f t="shared" ref="G473:G511" si="29">SUM(E473:F473)</f>
        <v>0</v>
      </c>
      <c r="H473" s="142">
        <f t="shared" ref="H473:H511" si="30">FLOOR(G473,0.05)</f>
        <v>0</v>
      </c>
    </row>
    <row r="474" spans="1:8" x14ac:dyDescent="0.2">
      <c r="A474" s="143"/>
      <c r="B474" s="122" t="s">
        <v>279</v>
      </c>
      <c r="C474" s="4">
        <v>159</v>
      </c>
      <c r="D474" s="5">
        <v>174</v>
      </c>
      <c r="F474" s="256" t="s">
        <v>23</v>
      </c>
      <c r="G474" s="4">
        <f t="shared" si="29"/>
        <v>0</v>
      </c>
      <c r="H474" s="142">
        <f t="shared" si="30"/>
        <v>0</v>
      </c>
    </row>
    <row r="475" spans="1:8" x14ac:dyDescent="0.2">
      <c r="A475" s="143"/>
      <c r="B475" s="122" t="s">
        <v>280</v>
      </c>
      <c r="C475" s="4">
        <v>201</v>
      </c>
      <c r="D475" s="5">
        <v>219</v>
      </c>
      <c r="F475" s="256" t="s">
        <v>23</v>
      </c>
      <c r="G475" s="4">
        <f t="shared" si="29"/>
        <v>0</v>
      </c>
      <c r="H475" s="142">
        <f t="shared" si="30"/>
        <v>0</v>
      </c>
    </row>
    <row r="476" spans="1:8" x14ac:dyDescent="0.2">
      <c r="A476" s="143"/>
      <c r="B476" s="122" t="s">
        <v>281</v>
      </c>
      <c r="C476" s="4">
        <v>240</v>
      </c>
      <c r="D476" s="5">
        <v>261</v>
      </c>
      <c r="F476" s="256" t="s">
        <v>23</v>
      </c>
      <c r="G476" s="4">
        <f t="shared" si="29"/>
        <v>0</v>
      </c>
      <c r="H476" s="142">
        <f t="shared" si="30"/>
        <v>0</v>
      </c>
    </row>
    <row r="477" spans="1:8" x14ac:dyDescent="0.2">
      <c r="A477" s="143"/>
      <c r="B477" s="122" t="s">
        <v>282</v>
      </c>
      <c r="C477" s="4">
        <v>306</v>
      </c>
      <c r="D477" s="5">
        <v>333</v>
      </c>
      <c r="F477" s="256" t="s">
        <v>23</v>
      </c>
      <c r="G477" s="4">
        <f t="shared" si="29"/>
        <v>0</v>
      </c>
      <c r="H477" s="142">
        <f t="shared" si="30"/>
        <v>0</v>
      </c>
    </row>
    <row r="478" spans="1:8" x14ac:dyDescent="0.2">
      <c r="A478" s="143"/>
      <c r="B478" s="122" t="s">
        <v>283</v>
      </c>
      <c r="C478" s="4">
        <v>396</v>
      </c>
      <c r="D478" s="5">
        <v>429</v>
      </c>
      <c r="F478" s="256" t="s">
        <v>23</v>
      </c>
      <c r="G478" s="4">
        <f t="shared" si="29"/>
        <v>0</v>
      </c>
      <c r="H478" s="142">
        <f t="shared" si="30"/>
        <v>0</v>
      </c>
    </row>
    <row r="479" spans="1:8" x14ac:dyDescent="0.2">
      <c r="A479" s="143"/>
      <c r="B479" s="122" t="s">
        <v>284</v>
      </c>
      <c r="C479" s="4">
        <v>465</v>
      </c>
      <c r="D479" s="5">
        <v>504</v>
      </c>
      <c r="F479" s="256" t="s">
        <v>23</v>
      </c>
      <c r="G479" s="4">
        <f t="shared" si="29"/>
        <v>0</v>
      </c>
      <c r="H479" s="142">
        <f t="shared" si="30"/>
        <v>0</v>
      </c>
    </row>
    <row r="480" spans="1:8" x14ac:dyDescent="0.2">
      <c r="A480" s="143"/>
      <c r="B480" s="122" t="s">
        <v>285</v>
      </c>
      <c r="C480" s="4">
        <v>555</v>
      </c>
      <c r="D480" s="5">
        <v>600</v>
      </c>
      <c r="F480" s="256" t="s">
        <v>23</v>
      </c>
      <c r="G480" s="4">
        <f t="shared" si="29"/>
        <v>0</v>
      </c>
      <c r="H480" s="142">
        <f t="shared" si="30"/>
        <v>0</v>
      </c>
    </row>
    <row r="481" spans="1:8" x14ac:dyDescent="0.2">
      <c r="A481" s="143"/>
      <c r="B481" s="122" t="s">
        <v>286</v>
      </c>
      <c r="C481" s="4">
        <v>675</v>
      </c>
      <c r="D481" s="5">
        <v>729</v>
      </c>
      <c r="F481" s="256" t="s">
        <v>23</v>
      </c>
      <c r="G481" s="4">
        <f t="shared" si="29"/>
        <v>0</v>
      </c>
      <c r="H481" s="142">
        <f t="shared" si="30"/>
        <v>0</v>
      </c>
    </row>
    <row r="482" spans="1:8" x14ac:dyDescent="0.2">
      <c r="A482" s="143"/>
      <c r="B482" s="122" t="s">
        <v>287</v>
      </c>
      <c r="C482" s="4">
        <v>765</v>
      </c>
      <c r="D482" s="5">
        <v>828</v>
      </c>
      <c r="F482" s="256" t="s">
        <v>23</v>
      </c>
      <c r="G482" s="4">
        <f t="shared" si="29"/>
        <v>0</v>
      </c>
      <c r="H482" s="142">
        <f t="shared" si="30"/>
        <v>0</v>
      </c>
    </row>
    <row r="483" spans="1:8" x14ac:dyDescent="0.2">
      <c r="A483" s="143"/>
      <c r="B483" s="122" t="s">
        <v>288</v>
      </c>
      <c r="C483" s="4">
        <v>894</v>
      </c>
      <c r="D483" s="5">
        <v>966</v>
      </c>
      <c r="F483" s="256" t="s">
        <v>23</v>
      </c>
      <c r="G483" s="4">
        <f t="shared" si="29"/>
        <v>0</v>
      </c>
      <c r="H483" s="142">
        <f t="shared" si="30"/>
        <v>0</v>
      </c>
    </row>
    <row r="484" spans="1:8" x14ac:dyDescent="0.2">
      <c r="A484" s="143"/>
      <c r="B484" s="122" t="s">
        <v>289</v>
      </c>
      <c r="C484" s="4">
        <v>996</v>
      </c>
      <c r="D484" s="5">
        <v>1077</v>
      </c>
      <c r="F484" s="256" t="s">
        <v>23</v>
      </c>
      <c r="G484" s="4">
        <f t="shared" si="29"/>
        <v>0</v>
      </c>
      <c r="H484" s="142">
        <f t="shared" si="30"/>
        <v>0</v>
      </c>
    </row>
    <row r="485" spans="1:8" x14ac:dyDescent="0.2">
      <c r="A485" s="143"/>
      <c r="B485" s="122" t="s">
        <v>290</v>
      </c>
      <c r="C485" s="4">
        <v>2058</v>
      </c>
      <c r="D485" s="5">
        <v>2223</v>
      </c>
      <c r="F485" s="256" t="s">
        <v>23</v>
      </c>
      <c r="G485" s="4">
        <f t="shared" si="29"/>
        <v>0</v>
      </c>
      <c r="H485" s="142">
        <f t="shared" si="30"/>
        <v>0</v>
      </c>
    </row>
    <row r="486" spans="1:8" x14ac:dyDescent="0.2">
      <c r="A486" s="143"/>
      <c r="B486" s="122" t="s">
        <v>291</v>
      </c>
      <c r="C486" s="4">
        <v>2094</v>
      </c>
      <c r="D486" s="5">
        <v>2262</v>
      </c>
      <c r="F486" s="256" t="s">
        <v>23</v>
      </c>
      <c r="G486" s="4">
        <f t="shared" si="29"/>
        <v>0</v>
      </c>
      <c r="H486" s="142">
        <f t="shared" si="30"/>
        <v>0</v>
      </c>
    </row>
    <row r="487" spans="1:8" x14ac:dyDescent="0.2">
      <c r="A487" s="143"/>
      <c r="B487" s="122" t="s">
        <v>292</v>
      </c>
      <c r="C487" s="4">
        <v>2472</v>
      </c>
      <c r="D487" s="5">
        <v>2670</v>
      </c>
      <c r="F487" s="256" t="s">
        <v>23</v>
      </c>
      <c r="G487" s="4">
        <f t="shared" si="29"/>
        <v>0</v>
      </c>
      <c r="H487" s="142">
        <f t="shared" si="30"/>
        <v>0</v>
      </c>
    </row>
    <row r="488" spans="1:8" x14ac:dyDescent="0.2">
      <c r="A488" s="143"/>
      <c r="B488" s="122" t="s">
        <v>293</v>
      </c>
      <c r="C488" s="4">
        <v>2691</v>
      </c>
      <c r="D488" s="5">
        <v>2907</v>
      </c>
      <c r="F488" s="256" t="s">
        <v>23</v>
      </c>
      <c r="G488" s="4">
        <f t="shared" si="29"/>
        <v>0</v>
      </c>
      <c r="H488" s="142">
        <f t="shared" si="30"/>
        <v>0</v>
      </c>
    </row>
    <row r="489" spans="1:8" x14ac:dyDescent="0.2">
      <c r="A489" s="143"/>
      <c r="B489" s="122" t="s">
        <v>294</v>
      </c>
      <c r="C489" s="4">
        <v>2970</v>
      </c>
      <c r="D489" s="5">
        <v>3210</v>
      </c>
      <c r="F489" s="256" t="s">
        <v>23</v>
      </c>
      <c r="G489" s="4">
        <f t="shared" si="29"/>
        <v>0</v>
      </c>
      <c r="H489" s="142">
        <f t="shared" si="30"/>
        <v>0</v>
      </c>
    </row>
    <row r="490" spans="1:8" x14ac:dyDescent="0.2">
      <c r="A490" s="143"/>
      <c r="B490" s="122" t="s">
        <v>295</v>
      </c>
      <c r="C490" s="4">
        <v>3189</v>
      </c>
      <c r="D490" s="5">
        <v>3444</v>
      </c>
      <c r="F490" s="256" t="s">
        <v>23</v>
      </c>
      <c r="G490" s="4">
        <f t="shared" si="29"/>
        <v>0</v>
      </c>
      <c r="H490" s="142">
        <f t="shared" si="30"/>
        <v>0</v>
      </c>
    </row>
    <row r="491" spans="1:8" x14ac:dyDescent="0.2">
      <c r="A491" s="143"/>
      <c r="B491" s="122" t="s">
        <v>296</v>
      </c>
      <c r="C491" s="4">
        <v>3459</v>
      </c>
      <c r="D491" s="5">
        <v>3738</v>
      </c>
      <c r="F491" s="256" t="s">
        <v>23</v>
      </c>
      <c r="G491" s="4">
        <f t="shared" si="29"/>
        <v>0</v>
      </c>
      <c r="H491" s="142">
        <f t="shared" si="30"/>
        <v>0</v>
      </c>
    </row>
    <row r="492" spans="1:8" x14ac:dyDescent="0.2">
      <c r="A492" s="143"/>
      <c r="B492" s="122" t="s">
        <v>297</v>
      </c>
      <c r="C492" s="4">
        <v>3732</v>
      </c>
      <c r="D492" s="5">
        <v>4032</v>
      </c>
      <c r="F492" s="256" t="s">
        <v>23</v>
      </c>
      <c r="G492" s="4">
        <f t="shared" si="29"/>
        <v>0</v>
      </c>
      <c r="H492" s="142">
        <f t="shared" si="30"/>
        <v>0</v>
      </c>
    </row>
    <row r="493" spans="1:8" x14ac:dyDescent="0.2">
      <c r="A493" s="143"/>
      <c r="B493" s="122" t="s">
        <v>298</v>
      </c>
      <c r="C493" s="4">
        <v>4101</v>
      </c>
      <c r="D493" s="5">
        <v>4432</v>
      </c>
      <c r="F493" s="256" t="s">
        <v>23</v>
      </c>
      <c r="G493" s="4">
        <f t="shared" si="29"/>
        <v>0</v>
      </c>
      <c r="H493" s="142">
        <f t="shared" si="30"/>
        <v>0</v>
      </c>
    </row>
    <row r="494" spans="1:8" x14ac:dyDescent="0.2">
      <c r="A494" s="143"/>
      <c r="B494" s="122" t="s">
        <v>299</v>
      </c>
      <c r="C494" s="4">
        <v>4344</v>
      </c>
      <c r="D494" s="5">
        <v>4692</v>
      </c>
      <c r="F494" s="256" t="s">
        <v>23</v>
      </c>
      <c r="G494" s="4">
        <f t="shared" si="29"/>
        <v>0</v>
      </c>
      <c r="H494" s="142">
        <f t="shared" si="30"/>
        <v>0</v>
      </c>
    </row>
    <row r="495" spans="1:8" x14ac:dyDescent="0.2">
      <c r="A495" s="143"/>
      <c r="B495" s="122" t="s">
        <v>300</v>
      </c>
      <c r="C495" s="4">
        <v>4671</v>
      </c>
      <c r="D495" s="5">
        <v>5046</v>
      </c>
      <c r="F495" s="256" t="s">
        <v>23</v>
      </c>
      <c r="G495" s="4">
        <f t="shared" si="29"/>
        <v>0</v>
      </c>
      <c r="H495" s="142">
        <f t="shared" si="30"/>
        <v>0</v>
      </c>
    </row>
    <row r="496" spans="1:8" x14ac:dyDescent="0.2">
      <c r="A496" s="143"/>
      <c r="B496" s="122" t="s">
        <v>301</v>
      </c>
      <c r="C496" s="4">
        <v>4995</v>
      </c>
      <c r="D496" s="5">
        <v>5397</v>
      </c>
      <c r="F496" s="256" t="s">
        <v>23</v>
      </c>
      <c r="G496" s="4">
        <f t="shared" si="29"/>
        <v>0</v>
      </c>
      <c r="H496" s="142">
        <f t="shared" si="30"/>
        <v>0</v>
      </c>
    </row>
    <row r="497" spans="1:8" x14ac:dyDescent="0.2">
      <c r="A497" s="143"/>
      <c r="B497" s="122" t="s">
        <v>302</v>
      </c>
      <c r="C497" s="4">
        <v>5361</v>
      </c>
      <c r="D497" s="5">
        <v>5790</v>
      </c>
      <c r="F497" s="256" t="s">
        <v>23</v>
      </c>
      <c r="G497" s="4">
        <f t="shared" si="29"/>
        <v>0</v>
      </c>
      <c r="H497" s="142">
        <f t="shared" si="30"/>
        <v>0</v>
      </c>
    </row>
    <row r="498" spans="1:8" x14ac:dyDescent="0.2">
      <c r="A498" s="143"/>
      <c r="B498" s="122" t="s">
        <v>303</v>
      </c>
      <c r="C498" s="4">
        <v>5712</v>
      </c>
      <c r="D498" s="5">
        <v>6171</v>
      </c>
      <c r="F498" s="256" t="s">
        <v>23</v>
      </c>
      <c r="G498" s="4">
        <f t="shared" si="29"/>
        <v>0</v>
      </c>
      <c r="H498" s="142">
        <f t="shared" si="30"/>
        <v>0</v>
      </c>
    </row>
    <row r="499" spans="1:8" x14ac:dyDescent="0.2">
      <c r="A499" s="143"/>
      <c r="B499" s="122" t="s">
        <v>304</v>
      </c>
      <c r="C499" s="4">
        <v>6051</v>
      </c>
      <c r="D499" s="5">
        <v>6537</v>
      </c>
      <c r="F499" s="256" t="s">
        <v>23</v>
      </c>
      <c r="G499" s="4">
        <f t="shared" si="29"/>
        <v>0</v>
      </c>
      <c r="H499" s="142">
        <f t="shared" si="30"/>
        <v>0</v>
      </c>
    </row>
    <row r="500" spans="1:8" x14ac:dyDescent="0.2">
      <c r="A500" s="143"/>
      <c r="B500" s="122" t="s">
        <v>305</v>
      </c>
      <c r="C500" s="4">
        <v>6396</v>
      </c>
      <c r="D500" s="5">
        <v>6909</v>
      </c>
      <c r="F500" s="256" t="s">
        <v>23</v>
      </c>
      <c r="G500" s="4">
        <f t="shared" si="29"/>
        <v>0</v>
      </c>
      <c r="H500" s="142">
        <f t="shared" si="30"/>
        <v>0</v>
      </c>
    </row>
    <row r="501" spans="1:8" x14ac:dyDescent="0.2">
      <c r="A501" s="143"/>
      <c r="B501" s="122" t="s">
        <v>306</v>
      </c>
      <c r="C501" s="4">
        <v>6747</v>
      </c>
      <c r="D501" s="5">
        <v>7287</v>
      </c>
      <c r="F501" s="256" t="s">
        <v>23</v>
      </c>
      <c r="G501" s="4">
        <f t="shared" si="29"/>
        <v>0</v>
      </c>
      <c r="H501" s="142">
        <f t="shared" si="30"/>
        <v>0</v>
      </c>
    </row>
    <row r="502" spans="1:8" x14ac:dyDescent="0.2">
      <c r="A502" s="143"/>
      <c r="B502" s="122" t="s">
        <v>307</v>
      </c>
      <c r="C502" s="4">
        <v>7162</v>
      </c>
      <c r="D502" s="5">
        <v>7737</v>
      </c>
      <c r="F502" s="256" t="s">
        <v>23</v>
      </c>
      <c r="G502" s="4">
        <f t="shared" si="29"/>
        <v>0</v>
      </c>
      <c r="H502" s="142">
        <f t="shared" si="30"/>
        <v>0</v>
      </c>
    </row>
    <row r="503" spans="1:8" x14ac:dyDescent="0.2">
      <c r="A503" s="143"/>
      <c r="B503" s="122" t="s">
        <v>308</v>
      </c>
      <c r="C503" s="4">
        <v>7887</v>
      </c>
      <c r="D503" s="5">
        <v>8520</v>
      </c>
      <c r="F503" s="256" t="s">
        <v>23</v>
      </c>
      <c r="G503" s="4">
        <f t="shared" si="29"/>
        <v>0</v>
      </c>
      <c r="H503" s="142">
        <f t="shared" si="30"/>
        <v>0</v>
      </c>
    </row>
    <row r="504" spans="1:8" x14ac:dyDescent="0.2">
      <c r="A504" s="143"/>
      <c r="B504" s="122" t="s">
        <v>309</v>
      </c>
      <c r="C504" s="4">
        <v>8685</v>
      </c>
      <c r="D504" s="5">
        <v>9342</v>
      </c>
      <c r="F504" s="256" t="s">
        <v>23</v>
      </c>
      <c r="G504" s="4">
        <f t="shared" si="29"/>
        <v>0</v>
      </c>
      <c r="H504" s="142">
        <f t="shared" si="30"/>
        <v>0</v>
      </c>
    </row>
    <row r="505" spans="1:8" x14ac:dyDescent="0.2">
      <c r="A505" s="143"/>
      <c r="B505" s="122" t="s">
        <v>310</v>
      </c>
      <c r="C505" s="4">
        <v>9837</v>
      </c>
      <c r="D505" s="5">
        <v>10626</v>
      </c>
      <c r="F505" s="256" t="s">
        <v>23</v>
      </c>
      <c r="G505" s="4">
        <f t="shared" si="29"/>
        <v>0</v>
      </c>
      <c r="H505" s="142">
        <f t="shared" si="30"/>
        <v>0</v>
      </c>
    </row>
    <row r="506" spans="1:8" x14ac:dyDescent="0.2">
      <c r="A506" s="143"/>
      <c r="B506" s="122" t="s">
        <v>311</v>
      </c>
      <c r="C506" s="4">
        <v>10830</v>
      </c>
      <c r="D506" s="5">
        <v>11697</v>
      </c>
      <c r="F506" s="256" t="s">
        <v>23</v>
      </c>
      <c r="G506" s="4">
        <f t="shared" si="29"/>
        <v>0</v>
      </c>
      <c r="H506" s="142">
        <f t="shared" si="30"/>
        <v>0</v>
      </c>
    </row>
    <row r="507" spans="1:8" x14ac:dyDescent="0.2">
      <c r="A507" s="143"/>
      <c r="B507" s="122" t="s">
        <v>312</v>
      </c>
      <c r="C507" s="4">
        <v>11853</v>
      </c>
      <c r="D507" s="5">
        <v>12801</v>
      </c>
      <c r="F507" s="256" t="s">
        <v>23</v>
      </c>
      <c r="G507" s="4">
        <f t="shared" si="29"/>
        <v>0</v>
      </c>
      <c r="H507" s="142">
        <f t="shared" si="30"/>
        <v>0</v>
      </c>
    </row>
    <row r="508" spans="1:8" x14ac:dyDescent="0.2">
      <c r="A508" s="143"/>
      <c r="B508" s="122" t="s">
        <v>313</v>
      </c>
      <c r="C508" s="4">
        <v>13119</v>
      </c>
      <c r="D508" s="5">
        <v>14169</v>
      </c>
      <c r="F508" s="256" t="s">
        <v>23</v>
      </c>
      <c r="G508" s="4">
        <f t="shared" si="29"/>
        <v>0</v>
      </c>
      <c r="H508" s="142">
        <f t="shared" si="30"/>
        <v>0</v>
      </c>
    </row>
    <row r="509" spans="1:8" x14ac:dyDescent="0.2">
      <c r="A509" s="143"/>
      <c r="B509" s="122" t="s">
        <v>314</v>
      </c>
      <c r="C509" s="4">
        <v>14376</v>
      </c>
      <c r="D509" s="5">
        <v>15528</v>
      </c>
      <c r="F509" s="256" t="s">
        <v>23</v>
      </c>
      <c r="G509" s="4">
        <f t="shared" si="29"/>
        <v>0</v>
      </c>
      <c r="H509" s="142">
        <f t="shared" si="30"/>
        <v>0</v>
      </c>
    </row>
    <row r="510" spans="1:8" x14ac:dyDescent="0.2">
      <c r="A510" s="143"/>
      <c r="B510" s="122" t="s">
        <v>315</v>
      </c>
      <c r="C510" s="4">
        <v>15687</v>
      </c>
      <c r="D510" s="5">
        <v>16944</v>
      </c>
      <c r="F510" s="256" t="s">
        <v>23</v>
      </c>
      <c r="G510" s="4">
        <f t="shared" si="29"/>
        <v>0</v>
      </c>
      <c r="H510" s="142">
        <f t="shared" si="30"/>
        <v>0</v>
      </c>
    </row>
    <row r="511" spans="1:8" x14ac:dyDescent="0.2">
      <c r="A511" s="143"/>
      <c r="B511" s="122" t="s">
        <v>316</v>
      </c>
      <c r="C511" s="4">
        <v>17001</v>
      </c>
      <c r="D511" s="5">
        <v>18363</v>
      </c>
      <c r="F511" s="256" t="s">
        <v>23</v>
      </c>
      <c r="G511" s="4">
        <f t="shared" si="29"/>
        <v>0</v>
      </c>
      <c r="H511" s="142">
        <f t="shared" si="30"/>
        <v>0</v>
      </c>
    </row>
    <row r="512" spans="1:8" ht="25.5" x14ac:dyDescent="0.2">
      <c r="A512" s="143"/>
      <c r="B512" s="218" t="s">
        <v>623</v>
      </c>
      <c r="C512" s="7"/>
      <c r="D512" s="6"/>
      <c r="E512" s="242"/>
      <c r="F512" s="261"/>
      <c r="G512" s="219"/>
      <c r="H512" s="142" t="s">
        <v>666</v>
      </c>
    </row>
    <row r="513" spans="1:8" x14ac:dyDescent="0.2">
      <c r="A513" s="143">
        <v>166789</v>
      </c>
      <c r="B513" s="122" t="s">
        <v>625</v>
      </c>
      <c r="C513" s="4"/>
      <c r="F513" s="256"/>
      <c r="G513" s="4"/>
      <c r="H513" s="142"/>
    </row>
    <row r="514" spans="1:8" ht="25.5" x14ac:dyDescent="0.2">
      <c r="A514" s="143"/>
      <c r="B514" s="122" t="s">
        <v>320</v>
      </c>
      <c r="C514" s="4"/>
      <c r="D514" s="5">
        <v>69</v>
      </c>
      <c r="F514" s="256" t="s">
        <v>23</v>
      </c>
      <c r="G514" s="4">
        <f>SUM(E514:F514)</f>
        <v>0</v>
      </c>
      <c r="H514" s="142">
        <f>FLOOR(G514,0.05)</f>
        <v>0</v>
      </c>
    </row>
    <row r="515" spans="1:8" x14ac:dyDescent="0.2">
      <c r="A515" s="143">
        <v>166789</v>
      </c>
      <c r="B515" s="216" t="s">
        <v>626</v>
      </c>
      <c r="C515" s="4"/>
      <c r="F515" s="235"/>
      <c r="G515" s="4"/>
      <c r="H515" s="142"/>
    </row>
    <row r="516" spans="1:8" ht="25.5" x14ac:dyDescent="0.2">
      <c r="A516" s="143"/>
      <c r="B516" s="122" t="s">
        <v>543</v>
      </c>
      <c r="C516" s="4"/>
      <c r="F516" s="256"/>
      <c r="G516" s="4"/>
      <c r="H516" s="220" t="s">
        <v>544</v>
      </c>
    </row>
    <row r="517" spans="1:8" x14ac:dyDescent="0.2">
      <c r="A517" s="143"/>
      <c r="B517" s="122"/>
      <c r="C517" s="4"/>
      <c r="F517" s="256"/>
      <c r="G517" s="4"/>
      <c r="H517" s="142"/>
    </row>
    <row r="518" spans="1:8" x14ac:dyDescent="0.2">
      <c r="A518" s="143"/>
      <c r="B518" s="122"/>
      <c r="C518" s="4"/>
      <c r="F518" s="256"/>
      <c r="G518" s="4"/>
      <c r="H518" s="142"/>
    </row>
    <row r="519" spans="1:8" x14ac:dyDescent="0.2">
      <c r="A519" s="143"/>
      <c r="B519" s="122"/>
      <c r="C519" s="4"/>
      <c r="F519" s="256"/>
      <c r="G519" s="4"/>
      <c r="H519" s="142"/>
    </row>
    <row r="520" spans="1:8" x14ac:dyDescent="0.2">
      <c r="A520" s="143"/>
      <c r="B520" s="122"/>
      <c r="C520" s="7"/>
      <c r="D520" s="885"/>
      <c r="E520" s="885"/>
      <c r="F520" s="886"/>
      <c r="G520" s="886"/>
      <c r="H520" s="886"/>
    </row>
    <row r="521" spans="1:8" x14ac:dyDescent="0.2">
      <c r="A521" s="143">
        <v>166789</v>
      </c>
      <c r="B521" s="122" t="s">
        <v>627</v>
      </c>
      <c r="C521" s="4">
        <v>198</v>
      </c>
      <c r="D521" s="5">
        <v>216</v>
      </c>
      <c r="F521" s="256" t="s">
        <v>23</v>
      </c>
      <c r="G521" s="4">
        <f>SUM(E521:F521)</f>
        <v>0</v>
      </c>
      <c r="H521" s="142">
        <f>FLOOR(G521,0.05)</f>
        <v>0</v>
      </c>
    </row>
    <row r="522" spans="1:8" x14ac:dyDescent="0.2">
      <c r="A522" s="143">
        <v>166789</v>
      </c>
      <c r="B522" s="122" t="s">
        <v>628</v>
      </c>
      <c r="C522" s="4"/>
      <c r="F522" s="256"/>
      <c r="G522" s="4"/>
      <c r="H522" s="142"/>
    </row>
    <row r="523" spans="1:8" x14ac:dyDescent="0.2">
      <c r="A523" s="143"/>
      <c r="B523" s="216" t="s">
        <v>322</v>
      </c>
      <c r="C523" s="20"/>
      <c r="F523" s="235"/>
      <c r="G523" s="4"/>
      <c r="H523" s="142"/>
    </row>
    <row r="524" spans="1:8" x14ac:dyDescent="0.2">
      <c r="A524" s="143"/>
      <c r="B524" s="122" t="s">
        <v>622</v>
      </c>
      <c r="C524" s="4"/>
      <c r="F524" s="256"/>
      <c r="G524" s="4"/>
      <c r="H524" s="142"/>
    </row>
    <row r="525" spans="1:8" x14ac:dyDescent="0.2">
      <c r="A525" s="143"/>
      <c r="B525" s="122" t="s">
        <v>278</v>
      </c>
      <c r="C525" s="4">
        <v>117</v>
      </c>
      <c r="D525" s="5">
        <v>126</v>
      </c>
      <c r="F525" s="256" t="s">
        <v>23</v>
      </c>
      <c r="G525" s="4">
        <f t="shared" ref="G525:G563" si="31">SUM(E525:F525)</f>
        <v>0</v>
      </c>
      <c r="H525" s="142">
        <f t="shared" ref="H525:H590" si="32">FLOOR(G525,0.05)</f>
        <v>0</v>
      </c>
    </row>
    <row r="526" spans="1:8" x14ac:dyDescent="0.2">
      <c r="A526" s="143"/>
      <c r="B526" s="122" t="s">
        <v>279</v>
      </c>
      <c r="C526" s="4">
        <v>117</v>
      </c>
      <c r="D526" s="5">
        <v>126</v>
      </c>
      <c r="F526" s="256" t="s">
        <v>23</v>
      </c>
      <c r="G526" s="4">
        <f t="shared" si="31"/>
        <v>0</v>
      </c>
      <c r="H526" s="142">
        <f t="shared" si="32"/>
        <v>0</v>
      </c>
    </row>
    <row r="527" spans="1:8" x14ac:dyDescent="0.2">
      <c r="A527" s="143"/>
      <c r="B527" s="122" t="s">
        <v>280</v>
      </c>
      <c r="C527" s="4">
        <v>117</v>
      </c>
      <c r="D527" s="5">
        <v>126</v>
      </c>
      <c r="F527" s="256" t="s">
        <v>23</v>
      </c>
      <c r="G527" s="4">
        <f t="shared" si="31"/>
        <v>0</v>
      </c>
      <c r="H527" s="142">
        <f t="shared" si="32"/>
        <v>0</v>
      </c>
    </row>
    <row r="528" spans="1:8" x14ac:dyDescent="0.2">
      <c r="A528" s="143"/>
      <c r="B528" s="122" t="s">
        <v>281</v>
      </c>
      <c r="C528" s="4">
        <v>117</v>
      </c>
      <c r="D528" s="5">
        <v>126</v>
      </c>
      <c r="F528" s="256" t="s">
        <v>23</v>
      </c>
      <c r="G528" s="4">
        <f t="shared" si="31"/>
        <v>0</v>
      </c>
      <c r="H528" s="142">
        <f t="shared" si="32"/>
        <v>0</v>
      </c>
    </row>
    <row r="529" spans="1:8" x14ac:dyDescent="0.2">
      <c r="A529" s="143"/>
      <c r="B529" s="122" t="s">
        <v>282</v>
      </c>
      <c r="C529" s="4">
        <v>117</v>
      </c>
      <c r="D529" s="5">
        <v>126</v>
      </c>
      <c r="F529" s="256" t="s">
        <v>23</v>
      </c>
      <c r="G529" s="4">
        <f t="shared" si="31"/>
        <v>0</v>
      </c>
      <c r="H529" s="142">
        <f t="shared" si="32"/>
        <v>0</v>
      </c>
    </row>
    <row r="530" spans="1:8" x14ac:dyDescent="0.2">
      <c r="A530" s="143"/>
      <c r="B530" s="122" t="s">
        <v>283</v>
      </c>
      <c r="C530" s="4">
        <v>159</v>
      </c>
      <c r="D530" s="5">
        <v>174</v>
      </c>
      <c r="F530" s="256" t="s">
        <v>23</v>
      </c>
      <c r="G530" s="4">
        <f t="shared" si="31"/>
        <v>0</v>
      </c>
      <c r="H530" s="142">
        <f t="shared" si="32"/>
        <v>0</v>
      </c>
    </row>
    <row r="531" spans="1:8" x14ac:dyDescent="0.2">
      <c r="A531" s="143"/>
      <c r="B531" s="122" t="s">
        <v>284</v>
      </c>
      <c r="C531" s="4">
        <v>159</v>
      </c>
      <c r="D531" s="5">
        <v>174</v>
      </c>
      <c r="F531" s="256" t="s">
        <v>23</v>
      </c>
      <c r="G531" s="4">
        <f t="shared" si="31"/>
        <v>0</v>
      </c>
      <c r="H531" s="142">
        <f t="shared" si="32"/>
        <v>0</v>
      </c>
    </row>
    <row r="532" spans="1:8" x14ac:dyDescent="0.2">
      <c r="A532" s="143"/>
      <c r="B532" s="122" t="s">
        <v>285</v>
      </c>
      <c r="C532" s="4">
        <v>159</v>
      </c>
      <c r="D532" s="5">
        <v>174</v>
      </c>
      <c r="F532" s="256" t="s">
        <v>23</v>
      </c>
      <c r="G532" s="4">
        <f t="shared" si="31"/>
        <v>0</v>
      </c>
      <c r="H532" s="142">
        <f t="shared" si="32"/>
        <v>0</v>
      </c>
    </row>
    <row r="533" spans="1:8" x14ac:dyDescent="0.2">
      <c r="A533" s="143"/>
      <c r="B533" s="122" t="s">
        <v>286</v>
      </c>
      <c r="C533" s="4">
        <v>159</v>
      </c>
      <c r="D533" s="5">
        <v>174</v>
      </c>
      <c r="F533" s="256" t="s">
        <v>23</v>
      </c>
      <c r="G533" s="4">
        <f t="shared" si="31"/>
        <v>0</v>
      </c>
      <c r="H533" s="142">
        <f t="shared" si="32"/>
        <v>0</v>
      </c>
    </row>
    <row r="534" spans="1:8" x14ac:dyDescent="0.2">
      <c r="A534" s="143"/>
      <c r="B534" s="122" t="s">
        <v>287</v>
      </c>
      <c r="C534" s="4">
        <v>183</v>
      </c>
      <c r="D534" s="5">
        <v>198</v>
      </c>
      <c r="F534" s="256" t="s">
        <v>23</v>
      </c>
      <c r="G534" s="4">
        <f t="shared" si="31"/>
        <v>0</v>
      </c>
      <c r="H534" s="142">
        <f t="shared" si="32"/>
        <v>0</v>
      </c>
    </row>
    <row r="535" spans="1:8" x14ac:dyDescent="0.2">
      <c r="A535" s="143"/>
      <c r="B535" s="122" t="s">
        <v>288</v>
      </c>
      <c r="C535" s="4">
        <v>183</v>
      </c>
      <c r="D535" s="5">
        <v>198</v>
      </c>
      <c r="F535" s="256" t="s">
        <v>23</v>
      </c>
      <c r="G535" s="4">
        <f t="shared" si="31"/>
        <v>0</v>
      </c>
      <c r="H535" s="142">
        <f t="shared" si="32"/>
        <v>0</v>
      </c>
    </row>
    <row r="536" spans="1:8" x14ac:dyDescent="0.2">
      <c r="A536" s="143"/>
      <c r="B536" s="122" t="s">
        <v>289</v>
      </c>
      <c r="C536" s="4">
        <v>183</v>
      </c>
      <c r="D536" s="5">
        <v>198</v>
      </c>
      <c r="F536" s="256" t="s">
        <v>23</v>
      </c>
      <c r="G536" s="4">
        <f t="shared" si="31"/>
        <v>0</v>
      </c>
      <c r="H536" s="142">
        <f t="shared" si="32"/>
        <v>0</v>
      </c>
    </row>
    <row r="537" spans="1:8" x14ac:dyDescent="0.2">
      <c r="A537" s="143"/>
      <c r="B537" s="122" t="s">
        <v>290</v>
      </c>
      <c r="C537" s="4">
        <v>195</v>
      </c>
      <c r="D537" s="5">
        <v>213</v>
      </c>
      <c r="F537" s="256" t="s">
        <v>23</v>
      </c>
      <c r="G537" s="4">
        <f t="shared" si="31"/>
        <v>0</v>
      </c>
      <c r="H537" s="142">
        <f t="shared" si="32"/>
        <v>0</v>
      </c>
    </row>
    <row r="538" spans="1:8" x14ac:dyDescent="0.2">
      <c r="A538" s="143"/>
      <c r="B538" s="122" t="s">
        <v>291</v>
      </c>
      <c r="C538" s="4">
        <v>195</v>
      </c>
      <c r="D538" s="5">
        <v>213</v>
      </c>
      <c r="F538" s="256" t="s">
        <v>23</v>
      </c>
      <c r="G538" s="4">
        <f t="shared" si="31"/>
        <v>0</v>
      </c>
      <c r="H538" s="142">
        <f t="shared" si="32"/>
        <v>0</v>
      </c>
    </row>
    <row r="539" spans="1:8" x14ac:dyDescent="0.2">
      <c r="A539" s="143"/>
      <c r="B539" s="122" t="s">
        <v>292</v>
      </c>
      <c r="C539" s="4">
        <v>195</v>
      </c>
      <c r="D539" s="5">
        <v>213</v>
      </c>
      <c r="F539" s="256" t="s">
        <v>23</v>
      </c>
      <c r="G539" s="4">
        <f t="shared" si="31"/>
        <v>0</v>
      </c>
      <c r="H539" s="142">
        <f t="shared" si="32"/>
        <v>0</v>
      </c>
    </row>
    <row r="540" spans="1:8" x14ac:dyDescent="0.2">
      <c r="A540" s="143"/>
      <c r="B540" s="122" t="s">
        <v>293</v>
      </c>
      <c r="C540" s="4">
        <v>222</v>
      </c>
      <c r="D540" s="5">
        <v>240</v>
      </c>
      <c r="F540" s="256" t="s">
        <v>23</v>
      </c>
      <c r="G540" s="4">
        <f t="shared" si="31"/>
        <v>0</v>
      </c>
      <c r="H540" s="142">
        <f t="shared" si="32"/>
        <v>0</v>
      </c>
    </row>
    <row r="541" spans="1:8" x14ac:dyDescent="0.2">
      <c r="A541" s="143"/>
      <c r="B541" s="122" t="s">
        <v>294</v>
      </c>
      <c r="C541" s="4">
        <v>222</v>
      </c>
      <c r="D541" s="5">
        <v>240</v>
      </c>
      <c r="F541" s="256" t="s">
        <v>23</v>
      </c>
      <c r="G541" s="4">
        <f t="shared" si="31"/>
        <v>0</v>
      </c>
      <c r="H541" s="142">
        <f t="shared" si="32"/>
        <v>0</v>
      </c>
    </row>
    <row r="542" spans="1:8" x14ac:dyDescent="0.2">
      <c r="A542" s="143"/>
      <c r="B542" s="122" t="s">
        <v>295</v>
      </c>
      <c r="C542" s="4">
        <v>222</v>
      </c>
      <c r="D542" s="5">
        <v>240</v>
      </c>
      <c r="F542" s="256" t="s">
        <v>23</v>
      </c>
      <c r="G542" s="4">
        <f t="shared" si="31"/>
        <v>0</v>
      </c>
      <c r="H542" s="142">
        <f t="shared" si="32"/>
        <v>0</v>
      </c>
    </row>
    <row r="543" spans="1:8" x14ac:dyDescent="0.2">
      <c r="A543" s="143"/>
      <c r="B543" s="122" t="s">
        <v>296</v>
      </c>
      <c r="C543" s="4">
        <v>243</v>
      </c>
      <c r="D543" s="5">
        <v>264</v>
      </c>
      <c r="F543" s="256" t="s">
        <v>23</v>
      </c>
      <c r="G543" s="4">
        <f t="shared" si="31"/>
        <v>0</v>
      </c>
      <c r="H543" s="142">
        <f t="shared" si="32"/>
        <v>0</v>
      </c>
    </row>
    <row r="544" spans="1:8" x14ac:dyDescent="0.2">
      <c r="A544" s="143"/>
      <c r="B544" s="122" t="s">
        <v>297</v>
      </c>
      <c r="C544" s="4">
        <v>243</v>
      </c>
      <c r="D544" s="5">
        <v>264</v>
      </c>
      <c r="F544" s="256" t="s">
        <v>23</v>
      </c>
      <c r="G544" s="4">
        <f t="shared" si="31"/>
        <v>0</v>
      </c>
      <c r="H544" s="142">
        <f t="shared" si="32"/>
        <v>0</v>
      </c>
    </row>
    <row r="545" spans="1:8" x14ac:dyDescent="0.2">
      <c r="A545" s="143"/>
      <c r="B545" s="122" t="s">
        <v>298</v>
      </c>
      <c r="C545" s="4">
        <v>243</v>
      </c>
      <c r="D545" s="5">
        <v>264</v>
      </c>
      <c r="F545" s="256" t="s">
        <v>23</v>
      </c>
      <c r="G545" s="4">
        <f t="shared" si="31"/>
        <v>0</v>
      </c>
      <c r="H545" s="142">
        <f t="shared" si="32"/>
        <v>0</v>
      </c>
    </row>
    <row r="546" spans="1:8" x14ac:dyDescent="0.2">
      <c r="A546" s="143"/>
      <c r="B546" s="122" t="s">
        <v>299</v>
      </c>
      <c r="C546" s="4">
        <v>267</v>
      </c>
      <c r="D546" s="5">
        <v>288</v>
      </c>
      <c r="F546" s="256" t="s">
        <v>23</v>
      </c>
      <c r="G546" s="4">
        <f t="shared" si="31"/>
        <v>0</v>
      </c>
      <c r="H546" s="142">
        <f t="shared" si="32"/>
        <v>0</v>
      </c>
    </row>
    <row r="547" spans="1:8" x14ac:dyDescent="0.2">
      <c r="A547" s="143"/>
      <c r="B547" s="122" t="s">
        <v>300</v>
      </c>
      <c r="C547" s="4">
        <v>267</v>
      </c>
      <c r="D547" s="5">
        <v>288</v>
      </c>
      <c r="F547" s="256" t="s">
        <v>23</v>
      </c>
      <c r="G547" s="4">
        <f t="shared" si="31"/>
        <v>0</v>
      </c>
      <c r="H547" s="142">
        <f t="shared" si="32"/>
        <v>0</v>
      </c>
    </row>
    <row r="548" spans="1:8" x14ac:dyDescent="0.2">
      <c r="A548" s="143"/>
      <c r="B548" s="122" t="s">
        <v>301</v>
      </c>
      <c r="C548" s="4">
        <v>267</v>
      </c>
      <c r="D548" s="5">
        <v>288</v>
      </c>
      <c r="F548" s="256" t="s">
        <v>23</v>
      </c>
      <c r="G548" s="4">
        <f t="shared" si="31"/>
        <v>0</v>
      </c>
      <c r="H548" s="142">
        <f t="shared" si="32"/>
        <v>0</v>
      </c>
    </row>
    <row r="549" spans="1:8" x14ac:dyDescent="0.2">
      <c r="A549" s="143"/>
      <c r="B549" s="122" t="s">
        <v>302</v>
      </c>
      <c r="C549" s="4">
        <v>282</v>
      </c>
      <c r="D549" s="5">
        <v>305</v>
      </c>
      <c r="F549" s="256" t="s">
        <v>23</v>
      </c>
      <c r="G549" s="4">
        <f t="shared" si="31"/>
        <v>0</v>
      </c>
      <c r="H549" s="142">
        <f t="shared" si="32"/>
        <v>0</v>
      </c>
    </row>
    <row r="550" spans="1:8" x14ac:dyDescent="0.2">
      <c r="A550" s="143"/>
      <c r="B550" s="122" t="s">
        <v>303</v>
      </c>
      <c r="C550" s="4">
        <v>282</v>
      </c>
      <c r="D550" s="5">
        <v>306</v>
      </c>
      <c r="F550" s="256" t="s">
        <v>23</v>
      </c>
      <c r="G550" s="4">
        <f t="shared" si="31"/>
        <v>0</v>
      </c>
      <c r="H550" s="142">
        <f t="shared" si="32"/>
        <v>0</v>
      </c>
    </row>
    <row r="551" spans="1:8" x14ac:dyDescent="0.2">
      <c r="A551" s="143"/>
      <c r="B551" s="122" t="s">
        <v>304</v>
      </c>
      <c r="C551" s="4">
        <v>282</v>
      </c>
      <c r="D551" s="5">
        <v>306</v>
      </c>
      <c r="F551" s="256" t="s">
        <v>23</v>
      </c>
      <c r="G551" s="4">
        <f t="shared" si="31"/>
        <v>0</v>
      </c>
      <c r="H551" s="142">
        <f t="shared" si="32"/>
        <v>0</v>
      </c>
    </row>
    <row r="552" spans="1:8" x14ac:dyDescent="0.2">
      <c r="A552" s="143"/>
      <c r="B552" s="122" t="s">
        <v>305</v>
      </c>
      <c r="C552" s="4">
        <v>309</v>
      </c>
      <c r="D552" s="5">
        <v>336</v>
      </c>
      <c r="F552" s="256" t="s">
        <v>23</v>
      </c>
      <c r="G552" s="4">
        <f t="shared" si="31"/>
        <v>0</v>
      </c>
      <c r="H552" s="142">
        <f t="shared" si="32"/>
        <v>0</v>
      </c>
    </row>
    <row r="553" spans="1:8" x14ac:dyDescent="0.2">
      <c r="A553" s="143"/>
      <c r="B553" s="122" t="s">
        <v>306</v>
      </c>
      <c r="C553" s="4">
        <v>309</v>
      </c>
      <c r="D553" s="5">
        <v>336</v>
      </c>
      <c r="F553" s="256" t="s">
        <v>23</v>
      </c>
      <c r="G553" s="4">
        <f t="shared" si="31"/>
        <v>0</v>
      </c>
      <c r="H553" s="142">
        <f t="shared" si="32"/>
        <v>0</v>
      </c>
    </row>
    <row r="554" spans="1:8" x14ac:dyDescent="0.2">
      <c r="A554" s="143"/>
      <c r="B554" s="122" t="s">
        <v>307</v>
      </c>
      <c r="C554" s="4">
        <v>309</v>
      </c>
      <c r="D554" s="5">
        <v>336</v>
      </c>
      <c r="F554" s="256" t="s">
        <v>23</v>
      </c>
      <c r="G554" s="4">
        <f t="shared" si="31"/>
        <v>0</v>
      </c>
      <c r="H554" s="142">
        <f t="shared" si="32"/>
        <v>0</v>
      </c>
    </row>
    <row r="555" spans="1:8" x14ac:dyDescent="0.2">
      <c r="A555" s="143"/>
      <c r="B555" s="122" t="s">
        <v>308</v>
      </c>
      <c r="C555" s="4">
        <v>342</v>
      </c>
      <c r="D555" s="5">
        <v>372</v>
      </c>
      <c r="F555" s="256" t="s">
        <v>23</v>
      </c>
      <c r="G555" s="4">
        <f t="shared" si="31"/>
        <v>0</v>
      </c>
      <c r="H555" s="142">
        <f t="shared" si="32"/>
        <v>0</v>
      </c>
    </row>
    <row r="556" spans="1:8" x14ac:dyDescent="0.2">
      <c r="A556" s="143"/>
      <c r="B556" s="122" t="s">
        <v>309</v>
      </c>
      <c r="C556" s="4">
        <v>342</v>
      </c>
      <c r="D556" s="5">
        <v>372</v>
      </c>
      <c r="F556" s="256" t="s">
        <v>23</v>
      </c>
      <c r="G556" s="4">
        <f t="shared" si="31"/>
        <v>0</v>
      </c>
      <c r="H556" s="142">
        <f t="shared" si="32"/>
        <v>0</v>
      </c>
    </row>
    <row r="557" spans="1:8" x14ac:dyDescent="0.2">
      <c r="A557" s="143"/>
      <c r="B557" s="122" t="s">
        <v>310</v>
      </c>
      <c r="C557" s="4">
        <v>342</v>
      </c>
      <c r="D557" s="5">
        <v>372</v>
      </c>
      <c r="F557" s="256" t="s">
        <v>23</v>
      </c>
      <c r="G557" s="4">
        <f t="shared" si="31"/>
        <v>0</v>
      </c>
      <c r="H557" s="142">
        <f t="shared" si="32"/>
        <v>0</v>
      </c>
    </row>
    <row r="558" spans="1:8" x14ac:dyDescent="0.2">
      <c r="A558" s="143"/>
      <c r="B558" s="122" t="s">
        <v>311</v>
      </c>
      <c r="C558" s="4">
        <v>375</v>
      </c>
      <c r="D558" s="5">
        <v>405</v>
      </c>
      <c r="F558" s="256" t="s">
        <v>23</v>
      </c>
      <c r="G558" s="4">
        <f t="shared" si="31"/>
        <v>0</v>
      </c>
      <c r="H558" s="142">
        <f t="shared" si="32"/>
        <v>0</v>
      </c>
    </row>
    <row r="559" spans="1:8" x14ac:dyDescent="0.2">
      <c r="A559" s="143"/>
      <c r="B559" s="122" t="s">
        <v>312</v>
      </c>
      <c r="C559" s="4">
        <v>375</v>
      </c>
      <c r="D559" s="5">
        <v>405</v>
      </c>
      <c r="F559" s="256" t="s">
        <v>23</v>
      </c>
      <c r="G559" s="4">
        <f t="shared" si="31"/>
        <v>0</v>
      </c>
      <c r="H559" s="142">
        <f t="shared" si="32"/>
        <v>0</v>
      </c>
    </row>
    <row r="560" spans="1:8" x14ac:dyDescent="0.2">
      <c r="A560" s="143"/>
      <c r="B560" s="122" t="s">
        <v>313</v>
      </c>
      <c r="C560" s="4">
        <v>375</v>
      </c>
      <c r="D560" s="5">
        <v>405</v>
      </c>
      <c r="F560" s="256" t="s">
        <v>23</v>
      </c>
      <c r="G560" s="4">
        <f t="shared" si="31"/>
        <v>0</v>
      </c>
      <c r="H560" s="142">
        <f t="shared" si="32"/>
        <v>0</v>
      </c>
    </row>
    <row r="561" spans="1:8" x14ac:dyDescent="0.2">
      <c r="A561" s="143"/>
      <c r="B561" s="122" t="s">
        <v>314</v>
      </c>
      <c r="C561" s="4">
        <v>411</v>
      </c>
      <c r="D561" s="5">
        <v>444</v>
      </c>
      <c r="F561" s="256" t="s">
        <v>23</v>
      </c>
      <c r="G561" s="4">
        <f t="shared" si="31"/>
        <v>0</v>
      </c>
      <c r="H561" s="142">
        <f t="shared" si="32"/>
        <v>0</v>
      </c>
    </row>
    <row r="562" spans="1:8" x14ac:dyDescent="0.2">
      <c r="A562" s="143"/>
      <c r="B562" s="122" t="s">
        <v>315</v>
      </c>
      <c r="C562" s="4">
        <v>411</v>
      </c>
      <c r="D562" s="5">
        <v>444</v>
      </c>
      <c r="F562" s="256" t="s">
        <v>23</v>
      </c>
      <c r="G562" s="4">
        <f t="shared" si="31"/>
        <v>0</v>
      </c>
      <c r="H562" s="142">
        <f t="shared" si="32"/>
        <v>0</v>
      </c>
    </row>
    <row r="563" spans="1:8" x14ac:dyDescent="0.2">
      <c r="A563" s="143"/>
      <c r="B563" s="122" t="s">
        <v>316</v>
      </c>
      <c r="C563" s="4">
        <v>411</v>
      </c>
      <c r="D563" s="5">
        <v>444</v>
      </c>
      <c r="F563" s="256" t="s">
        <v>23</v>
      </c>
      <c r="G563" s="4">
        <f t="shared" si="31"/>
        <v>0</v>
      </c>
      <c r="H563" s="142">
        <f t="shared" si="32"/>
        <v>0</v>
      </c>
    </row>
    <row r="564" spans="1:8" x14ac:dyDescent="0.2">
      <c r="A564" s="143"/>
      <c r="B564" s="122" t="s">
        <v>623</v>
      </c>
      <c r="C564" s="7"/>
      <c r="D564" s="6"/>
      <c r="E564" s="242"/>
      <c r="F564" s="261"/>
      <c r="G564" s="219"/>
      <c r="H564" s="142" t="s">
        <v>321</v>
      </c>
    </row>
    <row r="565" spans="1:8" x14ac:dyDescent="0.2">
      <c r="A565" s="143">
        <v>166789</v>
      </c>
      <c r="B565" s="122" t="s">
        <v>629</v>
      </c>
      <c r="C565" s="4">
        <v>81</v>
      </c>
      <c r="D565" s="5">
        <v>90</v>
      </c>
      <c r="F565" s="256" t="s">
        <v>23</v>
      </c>
      <c r="G565" s="4">
        <f>SUM(E565:F565)</f>
        <v>0</v>
      </c>
      <c r="H565" s="142">
        <f t="shared" si="32"/>
        <v>0</v>
      </c>
    </row>
    <row r="566" spans="1:8" x14ac:dyDescent="0.2">
      <c r="A566" s="143">
        <v>166789</v>
      </c>
      <c r="B566" s="122" t="s">
        <v>630</v>
      </c>
      <c r="C566" s="4"/>
      <c r="F566" s="256"/>
      <c r="G566" s="4"/>
      <c r="H566" s="142"/>
    </row>
    <row r="567" spans="1:8" x14ac:dyDescent="0.2">
      <c r="A567" s="143"/>
      <c r="B567" s="122" t="s">
        <v>323</v>
      </c>
      <c r="C567" s="4">
        <v>72</v>
      </c>
      <c r="D567" s="5">
        <v>78</v>
      </c>
      <c r="F567" s="256" t="s">
        <v>23</v>
      </c>
      <c r="G567" s="4">
        <f>SUM(E567:F567)</f>
        <v>0</v>
      </c>
      <c r="H567" s="142">
        <f t="shared" si="32"/>
        <v>0</v>
      </c>
    </row>
    <row r="568" spans="1:8" ht="25.5" x14ac:dyDescent="0.2">
      <c r="A568" s="143"/>
      <c r="B568" s="122" t="s">
        <v>324</v>
      </c>
      <c r="C568" s="4">
        <v>684</v>
      </c>
      <c r="D568" s="5">
        <v>741</v>
      </c>
      <c r="F568" s="256" t="s">
        <v>23</v>
      </c>
      <c r="G568" s="4">
        <f>SUM(E568:F568)</f>
        <v>0</v>
      </c>
      <c r="H568" s="142">
        <f t="shared" si="32"/>
        <v>0</v>
      </c>
    </row>
    <row r="569" spans="1:8" x14ac:dyDescent="0.2">
      <c r="A569" s="143"/>
      <c r="B569" s="122" t="s">
        <v>325</v>
      </c>
      <c r="C569" s="4">
        <v>204</v>
      </c>
      <c r="D569" s="5">
        <v>222</v>
      </c>
      <c r="F569" s="256" t="s">
        <v>23</v>
      </c>
      <c r="G569" s="4">
        <f>SUM(E569:F569)</f>
        <v>0</v>
      </c>
      <c r="H569" s="142">
        <f t="shared" si="32"/>
        <v>0</v>
      </c>
    </row>
    <row r="570" spans="1:8" x14ac:dyDescent="0.2">
      <c r="A570" s="143"/>
      <c r="B570" s="122" t="s">
        <v>326</v>
      </c>
      <c r="C570" s="4">
        <v>456</v>
      </c>
      <c r="D570" s="5">
        <v>495</v>
      </c>
      <c r="F570" s="256" t="s">
        <v>23</v>
      </c>
      <c r="G570" s="4">
        <f>SUM(E570:F570)</f>
        <v>0</v>
      </c>
      <c r="H570" s="142">
        <f t="shared" si="32"/>
        <v>0</v>
      </c>
    </row>
    <row r="571" spans="1:8" x14ac:dyDescent="0.2">
      <c r="A571" s="143">
        <v>166789</v>
      </c>
      <c r="B571" s="122" t="s">
        <v>631</v>
      </c>
      <c r="C571" s="4"/>
      <c r="F571" s="256"/>
      <c r="G571" s="4"/>
      <c r="H571" s="142"/>
    </row>
    <row r="572" spans="1:8" x14ac:dyDescent="0.2">
      <c r="A572" s="143"/>
      <c r="B572" s="122" t="s">
        <v>327</v>
      </c>
      <c r="C572" s="4">
        <v>96</v>
      </c>
      <c r="D572" s="5">
        <v>105</v>
      </c>
      <c r="F572" s="256" t="s">
        <v>23</v>
      </c>
      <c r="G572" s="4">
        <f>SUM(E572:F572)</f>
        <v>0</v>
      </c>
      <c r="H572" s="142">
        <f t="shared" si="32"/>
        <v>0</v>
      </c>
    </row>
    <row r="573" spans="1:8" x14ac:dyDescent="0.2">
      <c r="A573" s="143"/>
      <c r="B573" s="122" t="s">
        <v>328</v>
      </c>
      <c r="C573" s="4">
        <v>75</v>
      </c>
      <c r="D573" s="5">
        <v>81</v>
      </c>
      <c r="F573" s="256" t="s">
        <v>23</v>
      </c>
      <c r="G573" s="4">
        <f>SUM(E573:F573)</f>
        <v>0</v>
      </c>
      <c r="H573" s="142">
        <f t="shared" si="32"/>
        <v>0</v>
      </c>
    </row>
    <row r="574" spans="1:8" x14ac:dyDescent="0.2">
      <c r="A574" s="143">
        <v>166789</v>
      </c>
      <c r="B574" s="122" t="s">
        <v>632</v>
      </c>
      <c r="C574" s="4"/>
      <c r="F574" s="256"/>
      <c r="G574" s="4"/>
      <c r="H574" s="142"/>
    </row>
    <row r="575" spans="1:8" x14ac:dyDescent="0.2">
      <c r="A575" s="143"/>
      <c r="B575" s="122" t="s">
        <v>329</v>
      </c>
      <c r="C575" s="4">
        <v>2802</v>
      </c>
      <c r="D575" s="5">
        <v>3027</v>
      </c>
      <c r="F575" s="256" t="s">
        <v>23</v>
      </c>
      <c r="G575" s="4">
        <f t="shared" ref="G575:G581" si="33">SUM(E575:F575)</f>
        <v>0</v>
      </c>
      <c r="H575" s="142">
        <f t="shared" si="32"/>
        <v>0</v>
      </c>
    </row>
    <row r="576" spans="1:8" x14ac:dyDescent="0.2">
      <c r="A576" s="143"/>
      <c r="B576" s="122" t="s">
        <v>633</v>
      </c>
      <c r="C576" s="4">
        <v>587</v>
      </c>
      <c r="D576" s="5">
        <v>96</v>
      </c>
      <c r="F576" s="256" t="s">
        <v>23</v>
      </c>
      <c r="G576" s="4">
        <f t="shared" si="33"/>
        <v>0</v>
      </c>
      <c r="H576" s="142">
        <f t="shared" si="32"/>
        <v>0</v>
      </c>
    </row>
    <row r="577" spans="1:8" x14ac:dyDescent="0.2">
      <c r="A577" s="143"/>
      <c r="B577" s="122" t="s">
        <v>634</v>
      </c>
      <c r="C577" s="4">
        <v>63</v>
      </c>
      <c r="D577" s="5">
        <v>69</v>
      </c>
      <c r="F577" s="256" t="s">
        <v>23</v>
      </c>
      <c r="G577" s="4">
        <f t="shared" si="33"/>
        <v>0</v>
      </c>
      <c r="H577" s="142">
        <f t="shared" si="32"/>
        <v>0</v>
      </c>
    </row>
    <row r="578" spans="1:8" x14ac:dyDescent="0.2">
      <c r="A578" s="143"/>
      <c r="B578" s="122" t="s">
        <v>635</v>
      </c>
      <c r="C578" s="4">
        <v>102</v>
      </c>
      <c r="D578" s="5">
        <v>111</v>
      </c>
      <c r="F578" s="256" t="s">
        <v>23</v>
      </c>
      <c r="G578" s="4">
        <f t="shared" si="33"/>
        <v>0</v>
      </c>
      <c r="H578" s="142">
        <f t="shared" si="32"/>
        <v>0</v>
      </c>
    </row>
    <row r="579" spans="1:8" x14ac:dyDescent="0.2">
      <c r="A579" s="143"/>
      <c r="B579" s="122" t="s">
        <v>636</v>
      </c>
      <c r="C579" s="4"/>
      <c r="D579" s="5">
        <v>96</v>
      </c>
      <c r="F579" s="256" t="s">
        <v>23</v>
      </c>
      <c r="G579" s="4">
        <f t="shared" si="33"/>
        <v>0</v>
      </c>
      <c r="H579" s="142">
        <f t="shared" si="32"/>
        <v>0</v>
      </c>
    </row>
    <row r="580" spans="1:8" x14ac:dyDescent="0.2">
      <c r="A580" s="143"/>
      <c r="B580" s="122" t="s">
        <v>637</v>
      </c>
      <c r="C580" s="4">
        <v>318</v>
      </c>
      <c r="D580" s="5">
        <v>345</v>
      </c>
      <c r="F580" s="256" t="s">
        <v>23</v>
      </c>
      <c r="G580" s="4">
        <f t="shared" si="33"/>
        <v>0</v>
      </c>
      <c r="H580" s="142">
        <f t="shared" si="32"/>
        <v>0</v>
      </c>
    </row>
    <row r="581" spans="1:8" x14ac:dyDescent="0.2">
      <c r="A581" s="143"/>
      <c r="B581" s="122" t="s">
        <v>638</v>
      </c>
      <c r="C581" s="4">
        <v>66</v>
      </c>
      <c r="D581" s="5">
        <v>72</v>
      </c>
      <c r="F581" s="256" t="s">
        <v>23</v>
      </c>
      <c r="G581" s="4">
        <f t="shared" si="33"/>
        <v>0</v>
      </c>
      <c r="H581" s="142">
        <f t="shared" si="32"/>
        <v>0</v>
      </c>
    </row>
    <row r="582" spans="1:8" x14ac:dyDescent="0.2">
      <c r="A582" s="143">
        <v>166751</v>
      </c>
      <c r="B582" s="221" t="s">
        <v>330</v>
      </c>
      <c r="C582" s="4">
        <v>81</v>
      </c>
      <c r="F582" s="256"/>
      <c r="G582" s="4"/>
      <c r="H582" s="142"/>
    </row>
    <row r="583" spans="1:8" x14ac:dyDescent="0.2">
      <c r="A583" s="143"/>
      <c r="B583" s="222" t="s">
        <v>331</v>
      </c>
      <c r="C583" s="4">
        <v>99</v>
      </c>
      <c r="D583" s="5">
        <v>108</v>
      </c>
      <c r="F583" s="235"/>
      <c r="G583" s="4">
        <f>SUM(E583:F583)</f>
        <v>0</v>
      </c>
      <c r="H583" s="142">
        <f t="shared" si="32"/>
        <v>0</v>
      </c>
    </row>
    <row r="584" spans="1:8" x14ac:dyDescent="0.2">
      <c r="A584" s="143"/>
      <c r="B584" s="122" t="s">
        <v>332</v>
      </c>
      <c r="C584" s="4">
        <v>198</v>
      </c>
      <c r="D584" s="5">
        <v>216</v>
      </c>
      <c r="F584" s="256" t="s">
        <v>23</v>
      </c>
      <c r="G584" s="4">
        <f>SUM(E584:F584)</f>
        <v>0</v>
      </c>
      <c r="H584" s="142">
        <f t="shared" si="32"/>
        <v>0</v>
      </c>
    </row>
    <row r="585" spans="1:8" x14ac:dyDescent="0.2">
      <c r="A585" s="143">
        <v>166752</v>
      </c>
      <c r="B585" s="122" t="s">
        <v>639</v>
      </c>
      <c r="C585" s="4">
        <v>414</v>
      </c>
      <c r="D585" s="5">
        <v>6909</v>
      </c>
      <c r="F585" s="256"/>
      <c r="G585" s="4">
        <f>SUM(E585:F585)</f>
        <v>0</v>
      </c>
      <c r="H585" s="142">
        <f t="shared" si="32"/>
        <v>0</v>
      </c>
    </row>
    <row r="586" spans="1:8" x14ac:dyDescent="0.2">
      <c r="A586" s="143">
        <v>166752</v>
      </c>
      <c r="B586" s="122" t="s">
        <v>640</v>
      </c>
      <c r="C586" s="4"/>
      <c r="F586" s="256"/>
      <c r="G586" s="4"/>
      <c r="H586" s="142"/>
    </row>
    <row r="587" spans="1:8" x14ac:dyDescent="0.2">
      <c r="A587" s="143"/>
      <c r="B587" s="122" t="s">
        <v>333</v>
      </c>
      <c r="C587" s="4">
        <v>96</v>
      </c>
      <c r="D587" s="5">
        <v>105</v>
      </c>
      <c r="F587" s="256" t="s">
        <v>23</v>
      </c>
      <c r="G587" s="4">
        <f>SUM(E587:F587)</f>
        <v>0</v>
      </c>
      <c r="H587" s="142">
        <f t="shared" si="32"/>
        <v>0</v>
      </c>
    </row>
    <row r="588" spans="1:8" x14ac:dyDescent="0.2">
      <c r="A588" s="143"/>
      <c r="B588" s="122" t="s">
        <v>334</v>
      </c>
      <c r="C588" s="4">
        <v>207</v>
      </c>
      <c r="D588" s="5">
        <v>225</v>
      </c>
      <c r="F588" s="256" t="s">
        <v>23</v>
      </c>
      <c r="G588" s="4">
        <f>SUM(E588:F588)</f>
        <v>0</v>
      </c>
      <c r="H588" s="142">
        <f t="shared" si="32"/>
        <v>0</v>
      </c>
    </row>
    <row r="589" spans="1:8" x14ac:dyDescent="0.2">
      <c r="A589" s="143"/>
      <c r="B589" s="122" t="s">
        <v>335</v>
      </c>
      <c r="C589" s="4">
        <v>195</v>
      </c>
      <c r="D589" s="5">
        <v>213</v>
      </c>
      <c r="F589" s="256" t="s">
        <v>23</v>
      </c>
      <c r="G589" s="4">
        <f>SUM(E589:F589)</f>
        <v>0</v>
      </c>
      <c r="H589" s="142">
        <f t="shared" si="32"/>
        <v>0</v>
      </c>
    </row>
    <row r="590" spans="1:8" x14ac:dyDescent="0.2">
      <c r="A590" s="143"/>
      <c r="B590" s="122" t="s">
        <v>336</v>
      </c>
      <c r="C590" s="4">
        <v>168</v>
      </c>
      <c r="D590" s="5">
        <v>183</v>
      </c>
      <c r="F590" s="256" t="s">
        <v>23</v>
      </c>
      <c r="G590" s="4">
        <f>SUM(E590:F590)</f>
        <v>0</v>
      </c>
      <c r="H590" s="142">
        <f t="shared" si="32"/>
        <v>0</v>
      </c>
    </row>
    <row r="591" spans="1:8" ht="25.5" x14ac:dyDescent="0.2">
      <c r="A591" s="143"/>
      <c r="B591" s="122" t="s">
        <v>641</v>
      </c>
      <c r="C591" s="4"/>
      <c r="D591" s="6"/>
      <c r="E591" s="242"/>
      <c r="F591" s="261"/>
      <c r="G591" s="219"/>
      <c r="H591" s="142" t="s">
        <v>337</v>
      </c>
    </row>
    <row r="592" spans="1:8" x14ac:dyDescent="0.2">
      <c r="A592" s="143"/>
      <c r="B592" s="122" t="s">
        <v>642</v>
      </c>
      <c r="C592" s="4">
        <v>63</v>
      </c>
      <c r="D592" s="5">
        <v>69</v>
      </c>
      <c r="F592" s="256" t="s">
        <v>23</v>
      </c>
      <c r="G592" s="4">
        <f>SUM(E592:F592)</f>
        <v>0</v>
      </c>
      <c r="H592" s="142">
        <f>FLOOR(G592,0.05)</f>
        <v>0</v>
      </c>
    </row>
    <row r="593" spans="1:8" ht="25.5" x14ac:dyDescent="0.2">
      <c r="A593" s="143">
        <v>166752</v>
      </c>
      <c r="B593" s="169" t="s">
        <v>643</v>
      </c>
      <c r="C593" s="4"/>
      <c r="D593" s="6"/>
      <c r="E593" s="242"/>
      <c r="F593" s="256"/>
      <c r="G593" s="4"/>
      <c r="H593" s="180" t="s">
        <v>337</v>
      </c>
    </row>
    <row r="594" spans="1:8" x14ac:dyDescent="0.2">
      <c r="A594" s="143"/>
      <c r="B594" s="169" t="s">
        <v>644</v>
      </c>
      <c r="C594" s="4">
        <v>102</v>
      </c>
      <c r="D594" s="5">
        <v>111</v>
      </c>
      <c r="F594" s="256" t="s">
        <v>23</v>
      </c>
      <c r="G594" s="4">
        <f>SUM(E594:F594)</f>
        <v>0</v>
      </c>
      <c r="H594" s="142">
        <f t="shared" ref="H594:H645" si="34">FLOOR(G594,0.05)</f>
        <v>0</v>
      </c>
    </row>
    <row r="595" spans="1:8" x14ac:dyDescent="0.2">
      <c r="A595" s="143"/>
      <c r="B595" s="169" t="s">
        <v>645</v>
      </c>
      <c r="C595" s="4">
        <v>102</v>
      </c>
      <c r="D595" s="5">
        <v>111</v>
      </c>
      <c r="F595" s="256" t="s">
        <v>23</v>
      </c>
      <c r="G595" s="4">
        <f>SUM(E595:F595)</f>
        <v>0</v>
      </c>
      <c r="H595" s="142">
        <f t="shared" si="34"/>
        <v>0</v>
      </c>
    </row>
    <row r="596" spans="1:8" x14ac:dyDescent="0.2">
      <c r="A596" s="143"/>
      <c r="B596" s="169" t="s">
        <v>646</v>
      </c>
      <c r="C596" s="4">
        <v>36</v>
      </c>
      <c r="D596" s="5">
        <v>39</v>
      </c>
      <c r="F596" s="256" t="s">
        <v>23</v>
      </c>
      <c r="G596" s="4">
        <f>SUM(E596:F596)</f>
        <v>0</v>
      </c>
      <c r="H596" s="142">
        <f t="shared" si="34"/>
        <v>0</v>
      </c>
    </row>
    <row r="597" spans="1:8" x14ac:dyDescent="0.2">
      <c r="A597" s="143"/>
      <c r="B597" s="122" t="s">
        <v>647</v>
      </c>
      <c r="C597" s="4"/>
      <c r="F597" s="256"/>
      <c r="G597" s="4"/>
      <c r="H597" s="142"/>
    </row>
    <row r="598" spans="1:8" x14ac:dyDescent="0.2">
      <c r="A598" s="143"/>
      <c r="B598" s="122" t="s">
        <v>338</v>
      </c>
      <c r="C598" s="4">
        <v>36</v>
      </c>
      <c r="D598" s="5">
        <v>39</v>
      </c>
      <c r="F598" s="256" t="s">
        <v>23</v>
      </c>
      <c r="G598" s="4">
        <f t="shared" ref="G598:G603" si="35">SUM(E598:F598)</f>
        <v>0</v>
      </c>
      <c r="H598" s="142">
        <f t="shared" si="34"/>
        <v>0</v>
      </c>
    </row>
    <row r="599" spans="1:8" x14ac:dyDescent="0.2">
      <c r="A599" s="143"/>
      <c r="B599" s="122" t="s">
        <v>339</v>
      </c>
      <c r="C599" s="4">
        <v>120</v>
      </c>
      <c r="D599" s="5">
        <v>132</v>
      </c>
      <c r="F599" s="256" t="s">
        <v>23</v>
      </c>
      <c r="G599" s="4">
        <f t="shared" si="35"/>
        <v>0</v>
      </c>
      <c r="H599" s="142">
        <f t="shared" si="34"/>
        <v>0</v>
      </c>
    </row>
    <row r="600" spans="1:8" x14ac:dyDescent="0.2">
      <c r="A600" s="143"/>
      <c r="B600" s="122" t="s">
        <v>340</v>
      </c>
      <c r="C600" s="4">
        <v>120</v>
      </c>
      <c r="D600" s="5">
        <v>132</v>
      </c>
      <c r="F600" s="256"/>
      <c r="G600" s="4">
        <f t="shared" si="35"/>
        <v>0</v>
      </c>
      <c r="H600" s="142">
        <f t="shared" si="34"/>
        <v>0</v>
      </c>
    </row>
    <row r="601" spans="1:8" x14ac:dyDescent="0.2">
      <c r="A601" s="143"/>
      <c r="B601" s="122" t="s">
        <v>341</v>
      </c>
      <c r="C601" s="4">
        <v>99</v>
      </c>
      <c r="D601" s="5">
        <v>108</v>
      </c>
      <c r="F601" s="256"/>
      <c r="G601" s="4">
        <f t="shared" si="35"/>
        <v>0</v>
      </c>
      <c r="H601" s="142">
        <f t="shared" si="34"/>
        <v>0</v>
      </c>
    </row>
    <row r="602" spans="1:8" x14ac:dyDescent="0.2">
      <c r="A602" s="143"/>
      <c r="B602" s="122" t="s">
        <v>342</v>
      </c>
      <c r="C602" s="4">
        <v>93</v>
      </c>
      <c r="D602" s="5">
        <v>102</v>
      </c>
      <c r="F602" s="256" t="s">
        <v>23</v>
      </c>
      <c r="G602" s="4">
        <f t="shared" si="35"/>
        <v>0</v>
      </c>
      <c r="H602" s="142">
        <f t="shared" si="34"/>
        <v>0</v>
      </c>
    </row>
    <row r="603" spans="1:8" x14ac:dyDescent="0.2">
      <c r="A603" s="143"/>
      <c r="B603" s="122" t="s">
        <v>648</v>
      </c>
      <c r="C603" s="4">
        <v>102</v>
      </c>
      <c r="D603" s="5">
        <v>111</v>
      </c>
      <c r="F603" s="256"/>
      <c r="G603" s="4">
        <f t="shared" si="35"/>
        <v>0</v>
      </c>
      <c r="H603" s="142">
        <f t="shared" si="34"/>
        <v>0</v>
      </c>
    </row>
    <row r="604" spans="1:8" x14ac:dyDescent="0.2">
      <c r="A604" s="143"/>
      <c r="B604" s="122" t="s">
        <v>649</v>
      </c>
      <c r="C604" s="4"/>
      <c r="F604" s="256"/>
      <c r="G604" s="4"/>
      <c r="H604" s="142"/>
    </row>
    <row r="605" spans="1:8" x14ac:dyDescent="0.2">
      <c r="A605" s="143"/>
      <c r="B605" s="122" t="s">
        <v>343</v>
      </c>
      <c r="C605" s="4">
        <v>183</v>
      </c>
      <c r="D605" s="5">
        <v>198</v>
      </c>
      <c r="F605" s="256"/>
      <c r="G605" s="4">
        <f t="shared" ref="G605:G622" si="36">SUM(E605:F605)</f>
        <v>0</v>
      </c>
      <c r="H605" s="142">
        <f t="shared" si="34"/>
        <v>0</v>
      </c>
    </row>
    <row r="606" spans="1:8" x14ac:dyDescent="0.2">
      <c r="A606" s="143"/>
      <c r="B606" s="122" t="s">
        <v>344</v>
      </c>
      <c r="C606" s="4">
        <v>594</v>
      </c>
      <c r="D606" s="5">
        <v>642</v>
      </c>
      <c r="F606" s="256"/>
      <c r="G606" s="4">
        <f t="shared" si="36"/>
        <v>0</v>
      </c>
      <c r="H606" s="142">
        <f t="shared" si="34"/>
        <v>0</v>
      </c>
    </row>
    <row r="607" spans="1:8" x14ac:dyDescent="0.2">
      <c r="A607" s="143"/>
      <c r="B607" s="122" t="s">
        <v>345</v>
      </c>
      <c r="C607" s="4">
        <v>594</v>
      </c>
      <c r="D607" s="5">
        <v>642</v>
      </c>
      <c r="F607" s="256"/>
      <c r="G607" s="4">
        <f t="shared" si="36"/>
        <v>0</v>
      </c>
      <c r="H607" s="142">
        <f t="shared" si="34"/>
        <v>0</v>
      </c>
    </row>
    <row r="608" spans="1:8" x14ac:dyDescent="0.2">
      <c r="A608" s="143"/>
      <c r="B608" s="122" t="s">
        <v>346</v>
      </c>
      <c r="C608" s="4">
        <v>594</v>
      </c>
      <c r="D608" s="5">
        <v>642</v>
      </c>
      <c r="F608" s="256"/>
      <c r="G608" s="4">
        <f t="shared" si="36"/>
        <v>0</v>
      </c>
      <c r="H608" s="142">
        <f t="shared" si="34"/>
        <v>0</v>
      </c>
    </row>
    <row r="609" spans="1:8" x14ac:dyDescent="0.2">
      <c r="A609" s="143"/>
      <c r="B609" s="122" t="s">
        <v>347</v>
      </c>
      <c r="C609" s="4">
        <v>594</v>
      </c>
      <c r="D609" s="5">
        <v>642</v>
      </c>
      <c r="F609" s="256"/>
      <c r="G609" s="4">
        <f t="shared" si="36"/>
        <v>0</v>
      </c>
      <c r="H609" s="142">
        <f t="shared" si="34"/>
        <v>0</v>
      </c>
    </row>
    <row r="610" spans="1:8" x14ac:dyDescent="0.2">
      <c r="A610" s="143"/>
      <c r="B610" s="122" t="s">
        <v>348</v>
      </c>
      <c r="C610" s="4">
        <v>594</v>
      </c>
      <c r="D610" s="5">
        <v>642</v>
      </c>
      <c r="F610" s="256"/>
      <c r="G610" s="4">
        <f t="shared" si="36"/>
        <v>0</v>
      </c>
      <c r="H610" s="142">
        <f t="shared" si="34"/>
        <v>0</v>
      </c>
    </row>
    <row r="611" spans="1:8" x14ac:dyDescent="0.2">
      <c r="A611" s="143"/>
      <c r="B611" s="122" t="s">
        <v>349</v>
      </c>
      <c r="C611" s="4">
        <v>165</v>
      </c>
      <c r="D611" s="5">
        <v>180</v>
      </c>
      <c r="F611" s="256"/>
      <c r="G611" s="4">
        <f t="shared" si="36"/>
        <v>0</v>
      </c>
      <c r="H611" s="142">
        <f t="shared" si="34"/>
        <v>0</v>
      </c>
    </row>
    <row r="612" spans="1:8" x14ac:dyDescent="0.2">
      <c r="A612" s="143"/>
      <c r="B612" s="122" t="s">
        <v>350</v>
      </c>
      <c r="C612" s="4">
        <v>594</v>
      </c>
      <c r="D612" s="5">
        <v>642</v>
      </c>
      <c r="F612" s="256"/>
      <c r="G612" s="4">
        <f t="shared" si="36"/>
        <v>0</v>
      </c>
      <c r="H612" s="142">
        <f t="shared" si="34"/>
        <v>0</v>
      </c>
    </row>
    <row r="613" spans="1:8" x14ac:dyDescent="0.2">
      <c r="A613" s="143"/>
      <c r="B613" s="122" t="s">
        <v>351</v>
      </c>
      <c r="C613" s="4">
        <v>594</v>
      </c>
      <c r="D613" s="5">
        <v>642</v>
      </c>
      <c r="F613" s="256"/>
      <c r="G613" s="4">
        <f t="shared" si="36"/>
        <v>0</v>
      </c>
      <c r="H613" s="142">
        <f t="shared" si="34"/>
        <v>0</v>
      </c>
    </row>
    <row r="614" spans="1:8" x14ac:dyDescent="0.2">
      <c r="A614" s="143"/>
      <c r="B614" s="122" t="s">
        <v>352</v>
      </c>
      <c r="C614" s="4">
        <v>594</v>
      </c>
      <c r="D614" s="5">
        <v>642</v>
      </c>
      <c r="F614" s="256"/>
      <c r="G614" s="4">
        <f t="shared" si="36"/>
        <v>0</v>
      </c>
      <c r="H614" s="142">
        <f t="shared" si="34"/>
        <v>0</v>
      </c>
    </row>
    <row r="615" spans="1:8" x14ac:dyDescent="0.2">
      <c r="A615" s="143"/>
      <c r="B615" s="122" t="s">
        <v>353</v>
      </c>
      <c r="C615" s="4">
        <v>594</v>
      </c>
      <c r="D615" s="5">
        <v>642</v>
      </c>
      <c r="F615" s="256"/>
      <c r="G615" s="4">
        <f t="shared" si="36"/>
        <v>0</v>
      </c>
      <c r="H615" s="142">
        <f t="shared" si="34"/>
        <v>0</v>
      </c>
    </row>
    <row r="616" spans="1:8" x14ac:dyDescent="0.2">
      <c r="A616" s="143"/>
      <c r="B616" s="122" t="s">
        <v>354</v>
      </c>
      <c r="C616" s="4">
        <v>162</v>
      </c>
      <c r="D616" s="5">
        <v>177</v>
      </c>
      <c r="F616" s="256"/>
      <c r="G616" s="4">
        <f t="shared" si="36"/>
        <v>0</v>
      </c>
      <c r="H616" s="142">
        <f t="shared" si="34"/>
        <v>0</v>
      </c>
    </row>
    <row r="617" spans="1:8" x14ac:dyDescent="0.2">
      <c r="A617" s="143"/>
      <c r="B617" s="122" t="s">
        <v>355</v>
      </c>
      <c r="C617" s="4">
        <v>162</v>
      </c>
      <c r="D617" s="5">
        <v>177</v>
      </c>
      <c r="F617" s="256"/>
      <c r="G617" s="4">
        <f t="shared" si="36"/>
        <v>0</v>
      </c>
      <c r="H617" s="142">
        <f t="shared" si="34"/>
        <v>0</v>
      </c>
    </row>
    <row r="618" spans="1:8" x14ac:dyDescent="0.2">
      <c r="A618" s="143"/>
      <c r="B618" s="122" t="s">
        <v>356</v>
      </c>
      <c r="C618" s="4">
        <v>594</v>
      </c>
      <c r="D618" s="5">
        <v>642</v>
      </c>
      <c r="F618" s="256"/>
      <c r="G618" s="4">
        <f t="shared" si="36"/>
        <v>0</v>
      </c>
      <c r="H618" s="142">
        <f t="shared" si="34"/>
        <v>0</v>
      </c>
    </row>
    <row r="619" spans="1:8" x14ac:dyDescent="0.2">
      <c r="A619" s="143"/>
      <c r="B619" s="122" t="s">
        <v>357</v>
      </c>
      <c r="C619" s="4">
        <v>594</v>
      </c>
      <c r="D619" s="5">
        <v>642</v>
      </c>
      <c r="F619" s="256"/>
      <c r="G619" s="4">
        <f t="shared" si="36"/>
        <v>0</v>
      </c>
      <c r="H619" s="142">
        <f t="shared" si="34"/>
        <v>0</v>
      </c>
    </row>
    <row r="620" spans="1:8" x14ac:dyDescent="0.2">
      <c r="A620" s="143"/>
      <c r="B620" s="122" t="s">
        <v>358</v>
      </c>
      <c r="C620" s="4">
        <v>162</v>
      </c>
      <c r="D620" s="5">
        <v>177</v>
      </c>
      <c r="F620" s="256"/>
      <c r="G620" s="4">
        <f t="shared" si="36"/>
        <v>0</v>
      </c>
      <c r="H620" s="142">
        <f t="shared" si="34"/>
        <v>0</v>
      </c>
    </row>
    <row r="621" spans="1:8" ht="25.5" x14ac:dyDescent="0.2">
      <c r="A621" s="143">
        <v>166789</v>
      </c>
      <c r="B621" s="122" t="s">
        <v>650</v>
      </c>
      <c r="C621" s="4">
        <v>885</v>
      </c>
      <c r="D621" s="5">
        <v>957</v>
      </c>
      <c r="F621" s="256"/>
      <c r="G621" s="4">
        <f t="shared" si="36"/>
        <v>0</v>
      </c>
      <c r="H621" s="142">
        <f t="shared" si="34"/>
        <v>0</v>
      </c>
    </row>
    <row r="622" spans="1:8" x14ac:dyDescent="0.2">
      <c r="A622" s="143"/>
      <c r="B622" s="122" t="s">
        <v>651</v>
      </c>
      <c r="C622" s="4">
        <v>3063</v>
      </c>
      <c r="D622" s="5">
        <v>3309</v>
      </c>
      <c r="F622" s="256"/>
      <c r="G622" s="4">
        <f t="shared" si="36"/>
        <v>0</v>
      </c>
      <c r="H622" s="142">
        <f t="shared" si="34"/>
        <v>0</v>
      </c>
    </row>
    <row r="623" spans="1:8" x14ac:dyDescent="0.2">
      <c r="A623" s="143">
        <v>166789</v>
      </c>
      <c r="B623" s="169" t="s">
        <v>652</v>
      </c>
      <c r="C623" s="4"/>
      <c r="F623" s="256"/>
      <c r="G623" s="4"/>
      <c r="H623" s="142"/>
    </row>
    <row r="624" spans="1:8" x14ac:dyDescent="0.2">
      <c r="A624" s="143"/>
      <c r="B624" s="122" t="s">
        <v>359</v>
      </c>
      <c r="C624" s="4">
        <v>198</v>
      </c>
      <c r="D624" s="5">
        <v>216</v>
      </c>
      <c r="F624" s="256"/>
      <c r="G624" s="4">
        <f>SUM(E624:F624)</f>
        <v>0</v>
      </c>
      <c r="H624" s="142">
        <f t="shared" si="34"/>
        <v>0</v>
      </c>
    </row>
    <row r="625" spans="1:8" x14ac:dyDescent="0.2">
      <c r="A625" s="143"/>
      <c r="B625" s="122" t="s">
        <v>360</v>
      </c>
      <c r="C625" s="4">
        <v>198</v>
      </c>
      <c r="D625" s="5">
        <v>216</v>
      </c>
      <c r="F625" s="256"/>
      <c r="G625" s="4">
        <f>SUM(E625:F625)</f>
        <v>0</v>
      </c>
      <c r="H625" s="142">
        <f t="shared" si="34"/>
        <v>0</v>
      </c>
    </row>
    <row r="626" spans="1:8" x14ac:dyDescent="0.2">
      <c r="A626" s="143"/>
      <c r="B626" s="216" t="s">
        <v>361</v>
      </c>
      <c r="C626" s="20"/>
      <c r="F626" s="235"/>
      <c r="G626" s="4"/>
      <c r="H626" s="142"/>
    </row>
    <row r="627" spans="1:8" x14ac:dyDescent="0.2">
      <c r="A627" s="143"/>
      <c r="B627" s="122" t="s">
        <v>362</v>
      </c>
      <c r="C627" s="4"/>
      <c r="D627" s="5">
        <v>642</v>
      </c>
      <c r="F627" s="256"/>
      <c r="G627" s="4">
        <f t="shared" ref="G627:G645" si="37">SUM(E627:F627)</f>
        <v>0</v>
      </c>
      <c r="H627" s="142">
        <f t="shared" si="34"/>
        <v>0</v>
      </c>
    </row>
    <row r="628" spans="1:8" x14ac:dyDescent="0.2">
      <c r="A628" s="143"/>
      <c r="B628" s="122" t="s">
        <v>363</v>
      </c>
      <c r="C628" s="4"/>
      <c r="D628" s="5">
        <v>642</v>
      </c>
      <c r="F628" s="256"/>
      <c r="G628" s="4">
        <f t="shared" si="37"/>
        <v>0</v>
      </c>
      <c r="H628" s="142">
        <f t="shared" si="34"/>
        <v>0</v>
      </c>
    </row>
    <row r="629" spans="1:8" x14ac:dyDescent="0.2">
      <c r="A629" s="143"/>
      <c r="B629" s="122" t="s">
        <v>364</v>
      </c>
      <c r="C629" s="4"/>
      <c r="D629" s="5">
        <v>642</v>
      </c>
      <c r="F629" s="256"/>
      <c r="G629" s="4">
        <f t="shared" si="37"/>
        <v>0</v>
      </c>
      <c r="H629" s="142">
        <f t="shared" si="34"/>
        <v>0</v>
      </c>
    </row>
    <row r="630" spans="1:8" x14ac:dyDescent="0.2">
      <c r="A630" s="143"/>
      <c r="B630" s="122" t="s">
        <v>365</v>
      </c>
      <c r="C630" s="4"/>
      <c r="D630" s="5">
        <v>642</v>
      </c>
      <c r="F630" s="256"/>
      <c r="G630" s="4">
        <f t="shared" si="37"/>
        <v>0</v>
      </c>
      <c r="H630" s="142">
        <f t="shared" si="34"/>
        <v>0</v>
      </c>
    </row>
    <row r="631" spans="1:8" x14ac:dyDescent="0.2">
      <c r="A631" s="143"/>
      <c r="B631" s="122" t="s">
        <v>366</v>
      </c>
      <c r="C631" s="4"/>
      <c r="D631" s="5">
        <v>180</v>
      </c>
      <c r="F631" s="256"/>
      <c r="G631" s="4">
        <f t="shared" si="37"/>
        <v>0</v>
      </c>
      <c r="H631" s="142">
        <f t="shared" si="34"/>
        <v>0</v>
      </c>
    </row>
    <row r="632" spans="1:8" x14ac:dyDescent="0.2">
      <c r="A632" s="143"/>
      <c r="B632" s="122" t="s">
        <v>367</v>
      </c>
      <c r="C632" s="4"/>
      <c r="D632" s="5">
        <v>642</v>
      </c>
      <c r="F632" s="256"/>
      <c r="G632" s="4">
        <f t="shared" si="37"/>
        <v>0</v>
      </c>
      <c r="H632" s="142">
        <f t="shared" si="34"/>
        <v>0</v>
      </c>
    </row>
    <row r="633" spans="1:8" x14ac:dyDescent="0.2">
      <c r="A633" s="143"/>
      <c r="B633" s="122" t="s">
        <v>368</v>
      </c>
      <c r="C633" s="4"/>
      <c r="D633" s="5">
        <v>642</v>
      </c>
      <c r="F633" s="256"/>
      <c r="G633" s="4">
        <f t="shared" si="37"/>
        <v>0</v>
      </c>
      <c r="H633" s="142">
        <f t="shared" si="34"/>
        <v>0</v>
      </c>
    </row>
    <row r="634" spans="1:8" x14ac:dyDescent="0.2">
      <c r="A634" s="143"/>
      <c r="B634" s="122" t="s">
        <v>369</v>
      </c>
      <c r="C634" s="4"/>
      <c r="D634" s="5">
        <v>642</v>
      </c>
      <c r="F634" s="256"/>
      <c r="G634" s="4">
        <f t="shared" si="37"/>
        <v>0</v>
      </c>
      <c r="H634" s="142">
        <f t="shared" si="34"/>
        <v>0</v>
      </c>
    </row>
    <row r="635" spans="1:8" x14ac:dyDescent="0.2">
      <c r="A635" s="143"/>
      <c r="B635" s="122" t="s">
        <v>370</v>
      </c>
      <c r="C635" s="4"/>
      <c r="D635" s="5">
        <v>642</v>
      </c>
      <c r="F635" s="256"/>
      <c r="G635" s="4">
        <f t="shared" si="37"/>
        <v>0</v>
      </c>
      <c r="H635" s="142">
        <f t="shared" si="34"/>
        <v>0</v>
      </c>
    </row>
    <row r="636" spans="1:8" x14ac:dyDescent="0.2">
      <c r="A636" s="143"/>
      <c r="B636" s="122" t="s">
        <v>371</v>
      </c>
      <c r="C636" s="4"/>
      <c r="D636" s="5">
        <v>177</v>
      </c>
      <c r="F636" s="256"/>
      <c r="G636" s="4">
        <f t="shared" si="37"/>
        <v>0</v>
      </c>
      <c r="H636" s="142">
        <f t="shared" si="34"/>
        <v>0</v>
      </c>
    </row>
    <row r="637" spans="1:8" x14ac:dyDescent="0.2">
      <c r="A637" s="143"/>
      <c r="B637" s="122" t="s">
        <v>372</v>
      </c>
      <c r="C637" s="4"/>
      <c r="D637" s="5">
        <v>177</v>
      </c>
      <c r="F637" s="256"/>
      <c r="G637" s="4">
        <f t="shared" si="37"/>
        <v>0</v>
      </c>
      <c r="H637" s="142">
        <f t="shared" si="34"/>
        <v>0</v>
      </c>
    </row>
    <row r="638" spans="1:8" x14ac:dyDescent="0.2">
      <c r="A638" s="143"/>
      <c r="B638" s="122" t="s">
        <v>373</v>
      </c>
      <c r="C638" s="4"/>
      <c r="D638" s="5">
        <v>642</v>
      </c>
      <c r="F638" s="256"/>
      <c r="G638" s="4">
        <f t="shared" si="37"/>
        <v>0</v>
      </c>
      <c r="H638" s="142">
        <f t="shared" si="34"/>
        <v>0</v>
      </c>
    </row>
    <row r="639" spans="1:8" x14ac:dyDescent="0.2">
      <c r="A639" s="143"/>
      <c r="B639" s="122" t="s">
        <v>374</v>
      </c>
      <c r="C639" s="4"/>
      <c r="D639" s="5">
        <v>642</v>
      </c>
      <c r="F639" s="256"/>
      <c r="G639" s="4">
        <f t="shared" si="37"/>
        <v>0</v>
      </c>
      <c r="H639" s="142">
        <f t="shared" si="34"/>
        <v>0</v>
      </c>
    </row>
    <row r="640" spans="1:8" x14ac:dyDescent="0.2">
      <c r="A640" s="143"/>
      <c r="B640" s="122" t="s">
        <v>375</v>
      </c>
      <c r="C640" s="4"/>
      <c r="D640" s="5">
        <v>177</v>
      </c>
      <c r="F640" s="256"/>
      <c r="G640" s="4">
        <f t="shared" si="37"/>
        <v>0</v>
      </c>
      <c r="H640" s="142">
        <f t="shared" si="34"/>
        <v>0</v>
      </c>
    </row>
    <row r="641" spans="1:8" x14ac:dyDescent="0.2">
      <c r="A641" s="143"/>
      <c r="B641" s="122" t="s">
        <v>376</v>
      </c>
      <c r="C641" s="4">
        <v>957</v>
      </c>
      <c r="D641" s="5">
        <v>1035</v>
      </c>
      <c r="F641" s="256"/>
      <c r="G641" s="4">
        <f t="shared" si="37"/>
        <v>0</v>
      </c>
      <c r="H641" s="142">
        <f t="shared" si="34"/>
        <v>0</v>
      </c>
    </row>
    <row r="642" spans="1:8" x14ac:dyDescent="0.2">
      <c r="A642" s="143"/>
      <c r="B642" s="122" t="s">
        <v>377</v>
      </c>
      <c r="C642" s="4">
        <v>390</v>
      </c>
      <c r="D642" s="5">
        <v>423</v>
      </c>
      <c r="F642" s="256"/>
      <c r="G642" s="4">
        <f t="shared" si="37"/>
        <v>0</v>
      </c>
      <c r="H642" s="142">
        <f t="shared" si="34"/>
        <v>0</v>
      </c>
    </row>
    <row r="643" spans="1:8" x14ac:dyDescent="0.2">
      <c r="A643" s="143"/>
      <c r="B643" s="122" t="s">
        <v>378</v>
      </c>
      <c r="C643" s="4">
        <v>190</v>
      </c>
      <c r="D643" s="5">
        <v>216</v>
      </c>
      <c r="F643" s="256"/>
      <c r="G643" s="4">
        <f t="shared" si="37"/>
        <v>0</v>
      </c>
      <c r="H643" s="142">
        <f t="shared" si="34"/>
        <v>0</v>
      </c>
    </row>
    <row r="644" spans="1:8" x14ac:dyDescent="0.2">
      <c r="A644" s="143"/>
      <c r="B644" s="122" t="s">
        <v>653</v>
      </c>
      <c r="C644" s="4">
        <v>117</v>
      </c>
      <c r="D644" s="5">
        <v>216</v>
      </c>
      <c r="F644" s="256"/>
      <c r="G644" s="4">
        <f t="shared" si="37"/>
        <v>0</v>
      </c>
      <c r="H644" s="142">
        <f t="shared" si="34"/>
        <v>0</v>
      </c>
    </row>
    <row r="645" spans="1:8" x14ac:dyDescent="0.2">
      <c r="A645" s="143"/>
      <c r="B645" s="122" t="s">
        <v>654</v>
      </c>
      <c r="C645" s="4">
        <v>2130</v>
      </c>
      <c r="D645" s="5">
        <v>2301</v>
      </c>
      <c r="F645" s="256"/>
      <c r="G645" s="4">
        <f t="shared" si="37"/>
        <v>0</v>
      </c>
      <c r="H645" s="142">
        <f t="shared" si="34"/>
        <v>0</v>
      </c>
    </row>
    <row r="646" spans="1:8" ht="25.5" x14ac:dyDescent="0.2">
      <c r="A646" s="143"/>
      <c r="B646" s="192" t="s">
        <v>379</v>
      </c>
      <c r="C646" s="4"/>
      <c r="F646" s="256"/>
      <c r="G646" s="4"/>
      <c r="H646" s="142"/>
    </row>
    <row r="647" spans="1:8" x14ac:dyDescent="0.2">
      <c r="A647" s="143"/>
      <c r="C647" s="20"/>
      <c r="F647" s="235"/>
      <c r="G647" s="4"/>
      <c r="H647" s="142"/>
    </row>
    <row r="648" spans="1:8" x14ac:dyDescent="0.2">
      <c r="A648" s="143"/>
      <c r="B648" s="170"/>
      <c r="C648" s="171"/>
      <c r="D648" s="171"/>
      <c r="E648" s="248"/>
      <c r="F648" s="248"/>
      <c r="G648" s="171"/>
      <c r="H648" s="172"/>
    </row>
    <row r="649" spans="1:8" x14ac:dyDescent="0.2">
      <c r="A649" s="143"/>
      <c r="C649" s="20"/>
      <c r="F649" s="235"/>
      <c r="G649" s="4"/>
      <c r="H649" s="142"/>
    </row>
    <row r="650" spans="1:8" x14ac:dyDescent="0.2">
      <c r="A650" s="143"/>
      <c r="B650" s="144" t="s">
        <v>380</v>
      </c>
      <c r="C650" s="20"/>
      <c r="F650" s="235"/>
      <c r="G650" s="4"/>
      <c r="H650" s="142"/>
    </row>
    <row r="651" spans="1:8" x14ac:dyDescent="0.2">
      <c r="A651" s="143"/>
      <c r="C651" s="20"/>
      <c r="F651" s="235"/>
      <c r="G651" s="4"/>
      <c r="H651" s="142"/>
    </row>
    <row r="652" spans="1:8" x14ac:dyDescent="0.2">
      <c r="A652" s="143"/>
      <c r="B652" s="143" t="s">
        <v>381</v>
      </c>
      <c r="C652" s="20"/>
      <c r="F652" s="235"/>
      <c r="G652" s="4"/>
      <c r="H652" s="142"/>
    </row>
    <row r="653" spans="1:8" x14ac:dyDescent="0.2">
      <c r="A653" s="143"/>
      <c r="B653" s="143" t="s">
        <v>382</v>
      </c>
      <c r="C653" s="20"/>
      <c r="F653" s="235"/>
      <c r="G653" s="4"/>
      <c r="H653" s="142"/>
    </row>
    <row r="654" spans="1:8" x14ac:dyDescent="0.2">
      <c r="A654" s="143"/>
      <c r="C654" s="20"/>
      <c r="F654" s="235"/>
      <c r="G654" s="4"/>
      <c r="H654" s="142"/>
    </row>
    <row r="655" spans="1:8" x14ac:dyDescent="0.2">
      <c r="A655" s="143">
        <v>163725</v>
      </c>
      <c r="B655" s="175" t="s">
        <v>383</v>
      </c>
      <c r="C655" s="20"/>
      <c r="F655" s="235"/>
      <c r="G655" s="4"/>
      <c r="H655" s="142"/>
    </row>
    <row r="656" spans="1:8" x14ac:dyDescent="0.2">
      <c r="A656" s="143"/>
      <c r="B656" s="181" t="s">
        <v>384</v>
      </c>
      <c r="C656" s="20"/>
      <c r="F656" s="235"/>
      <c r="G656" s="4"/>
      <c r="H656" s="142"/>
    </row>
    <row r="657" spans="1:8" x14ac:dyDescent="0.2">
      <c r="A657" s="143"/>
      <c r="B657" s="168" t="s">
        <v>385</v>
      </c>
      <c r="C657" s="4">
        <v>350.45</v>
      </c>
      <c r="D657" s="5">
        <f>+C657+C657*$F$3</f>
        <v>374.98149999999998</v>
      </c>
      <c r="E657" s="234">
        <v>397.46</v>
      </c>
      <c r="F657" s="235">
        <f>+E657*$F$5</f>
        <v>55.644400000000005</v>
      </c>
      <c r="G657" s="4">
        <f>SUM(E657:F657)</f>
        <v>453.1044</v>
      </c>
      <c r="H657" s="142">
        <f>FLOOR(G657,0.05)</f>
        <v>453.1</v>
      </c>
    </row>
    <row r="658" spans="1:8" x14ac:dyDescent="0.2">
      <c r="A658" s="143"/>
      <c r="B658" s="168" t="s">
        <v>386</v>
      </c>
      <c r="C658" s="4">
        <v>137.13</v>
      </c>
      <c r="D658" s="5">
        <f>+C658+C658*$F$3</f>
        <v>146.72909999999999</v>
      </c>
      <c r="E658" s="234">
        <v>155.53</v>
      </c>
      <c r="F658" s="235">
        <f>+E658*$F$5</f>
        <v>21.774200000000004</v>
      </c>
      <c r="G658" s="4">
        <f>SUM(E658:F658)</f>
        <v>177.30420000000001</v>
      </c>
      <c r="H658" s="142">
        <f>FLOOR(G658,0.05)</f>
        <v>177.3</v>
      </c>
    </row>
    <row r="659" spans="1:8" x14ac:dyDescent="0.2">
      <c r="A659" s="143"/>
      <c r="C659" s="4"/>
      <c r="F659" s="235"/>
      <c r="G659" s="4"/>
      <c r="H659" s="142"/>
    </row>
    <row r="660" spans="1:8" x14ac:dyDescent="0.2">
      <c r="A660" s="143"/>
      <c r="B660" s="181" t="s">
        <v>387</v>
      </c>
      <c r="C660" s="4"/>
      <c r="F660" s="235"/>
      <c r="G660" s="4"/>
      <c r="H660" s="142"/>
    </row>
    <row r="661" spans="1:8" x14ac:dyDescent="0.2">
      <c r="A661" s="143"/>
      <c r="B661" s="168" t="s">
        <v>385</v>
      </c>
      <c r="C661" s="4">
        <v>594.25</v>
      </c>
      <c r="D661" s="5">
        <f>+C661+C661*$F$3</f>
        <v>635.84749999999997</v>
      </c>
      <c r="E661" s="234">
        <v>673.99</v>
      </c>
      <c r="F661" s="235">
        <f>+E661*$F$5</f>
        <v>94.35860000000001</v>
      </c>
      <c r="G661" s="4">
        <f>SUM(E661:F661)</f>
        <v>768.34860000000003</v>
      </c>
      <c r="H661" s="142">
        <f>FLOOR(G661,0.05)</f>
        <v>768.30000000000007</v>
      </c>
    </row>
    <row r="662" spans="1:8" x14ac:dyDescent="0.2">
      <c r="A662" s="143"/>
      <c r="B662" s="168" t="s">
        <v>386</v>
      </c>
      <c r="C662" s="4">
        <v>228.56</v>
      </c>
      <c r="D662" s="5">
        <f>+C662+C662*$F$3</f>
        <v>244.5592</v>
      </c>
      <c r="E662" s="234">
        <v>259.20999999999998</v>
      </c>
      <c r="F662" s="235">
        <f>+E662*$F$5</f>
        <v>36.289400000000001</v>
      </c>
      <c r="G662" s="4">
        <f>SUM(E662:F662)</f>
        <v>295.49939999999998</v>
      </c>
      <c r="H662" s="142">
        <v>275.8</v>
      </c>
    </row>
    <row r="663" spans="1:8" x14ac:dyDescent="0.2">
      <c r="A663" s="143"/>
      <c r="C663" s="4"/>
      <c r="F663" s="235"/>
      <c r="G663" s="4"/>
      <c r="H663" s="142"/>
    </row>
    <row r="664" spans="1:8" x14ac:dyDescent="0.2">
      <c r="A664" s="143">
        <v>163725</v>
      </c>
      <c r="B664" s="175" t="s">
        <v>388</v>
      </c>
      <c r="C664" s="4">
        <v>350.45</v>
      </c>
      <c r="D664" s="5">
        <f>+C664+C664*$F$3</f>
        <v>374.98149999999998</v>
      </c>
      <c r="E664" s="234">
        <v>397.46</v>
      </c>
      <c r="F664" s="235">
        <f>+E664*$F$5</f>
        <v>55.644400000000005</v>
      </c>
      <c r="G664" s="4">
        <f>SUM(E664:F664)</f>
        <v>453.1044</v>
      </c>
      <c r="H664" s="142">
        <f>FLOOR(G664,0.05)</f>
        <v>453.1</v>
      </c>
    </row>
    <row r="665" spans="1:8" x14ac:dyDescent="0.2">
      <c r="A665" s="143"/>
      <c r="C665" s="4"/>
      <c r="F665" s="235"/>
      <c r="G665" s="4"/>
      <c r="H665" s="142"/>
    </row>
    <row r="666" spans="1:8" x14ac:dyDescent="0.2">
      <c r="A666" s="143">
        <v>163725</v>
      </c>
      <c r="B666" s="175" t="s">
        <v>389</v>
      </c>
      <c r="C666" s="4">
        <v>13.31</v>
      </c>
      <c r="D666" s="5">
        <f>+C666+C666*$F$3</f>
        <v>14.2417</v>
      </c>
      <c r="E666" s="234">
        <v>15.09</v>
      </c>
      <c r="F666" s="235">
        <f>+E666*$F$5</f>
        <v>2.1126</v>
      </c>
      <c r="G666" s="4">
        <f>SUM(E666:F666)</f>
        <v>17.2026</v>
      </c>
      <c r="H666" s="142">
        <f>FLOOR(G666,0.05)</f>
        <v>17.2</v>
      </c>
    </row>
    <row r="667" spans="1:8" x14ac:dyDescent="0.2">
      <c r="A667" s="143"/>
      <c r="C667" s="4"/>
      <c r="F667" s="235"/>
      <c r="G667" s="4"/>
      <c r="H667" s="142"/>
    </row>
    <row r="668" spans="1:8" x14ac:dyDescent="0.2">
      <c r="A668" s="143">
        <v>155788</v>
      </c>
      <c r="B668" s="175" t="s">
        <v>390</v>
      </c>
      <c r="C668" s="4">
        <v>213.32</v>
      </c>
      <c r="D668" s="5">
        <f>+C668+C668*$F$3</f>
        <v>228.25239999999999</v>
      </c>
      <c r="E668" s="234">
        <v>241.93</v>
      </c>
      <c r="F668" s="235">
        <f>+E668*$F$5</f>
        <v>33.870200000000004</v>
      </c>
      <c r="G668" s="4">
        <f>SUM(E668:F668)</f>
        <v>275.80020000000002</v>
      </c>
      <c r="H668" s="142">
        <f>FLOOR(G668,0.05)</f>
        <v>275.8</v>
      </c>
    </row>
    <row r="669" spans="1:8" x14ac:dyDescent="0.2">
      <c r="A669" s="143"/>
      <c r="C669" s="4"/>
      <c r="F669" s="235"/>
      <c r="G669" s="4"/>
      <c r="H669" s="142"/>
    </row>
    <row r="670" spans="1:8" x14ac:dyDescent="0.2">
      <c r="A670" s="143"/>
      <c r="B670" s="170"/>
      <c r="C670" s="196"/>
      <c r="D670" s="196"/>
      <c r="E670" s="235"/>
      <c r="F670" s="235"/>
      <c r="G670" s="196"/>
      <c r="H670" s="197"/>
    </row>
    <row r="671" spans="1:8" x14ac:dyDescent="0.2">
      <c r="A671" s="143"/>
      <c r="C671" s="4"/>
      <c r="F671" s="235"/>
      <c r="G671" s="4"/>
      <c r="H671" s="142"/>
    </row>
    <row r="672" spans="1:8" x14ac:dyDescent="0.2">
      <c r="A672" s="143">
        <v>154769</v>
      </c>
      <c r="B672" s="144" t="s">
        <v>391</v>
      </c>
      <c r="C672" s="4"/>
      <c r="F672" s="235"/>
      <c r="G672" s="4"/>
      <c r="H672" s="142"/>
    </row>
    <row r="673" spans="1:8" x14ac:dyDescent="0.2">
      <c r="A673" s="143"/>
      <c r="C673" s="4"/>
      <c r="F673" s="235"/>
      <c r="G673" s="4"/>
      <c r="H673" s="142"/>
    </row>
    <row r="674" spans="1:8" x14ac:dyDescent="0.2">
      <c r="A674" s="143"/>
      <c r="B674" s="6" t="s">
        <v>392</v>
      </c>
      <c r="C674" s="4">
        <v>20.11</v>
      </c>
      <c r="D674" s="5">
        <f>+C674+C674*$F$3</f>
        <v>21.517699999999998</v>
      </c>
      <c r="E674" s="234">
        <v>22.81</v>
      </c>
      <c r="F674" s="235">
        <f>+E674*$F$5</f>
        <v>3.1934</v>
      </c>
      <c r="G674" s="4">
        <f>SUM(E674:F674)</f>
        <v>26.003399999999999</v>
      </c>
      <c r="H674" s="142">
        <f>FLOOR(G674,0.05)</f>
        <v>26</v>
      </c>
    </row>
    <row r="675" spans="1:8" x14ac:dyDescent="0.2">
      <c r="A675" s="143"/>
      <c r="B675" s="168" t="s">
        <v>393</v>
      </c>
      <c r="C675" s="4">
        <v>162.58000000000001</v>
      </c>
      <c r="D675" s="5">
        <f>+C675+C675*$F$3</f>
        <v>173.9606</v>
      </c>
      <c r="E675" s="234">
        <v>184.39</v>
      </c>
      <c r="F675" s="235">
        <f>+E675*$F$5</f>
        <v>25.814600000000002</v>
      </c>
      <c r="G675" s="4">
        <f>SUM(E675:F675)</f>
        <v>210.2046</v>
      </c>
      <c r="H675" s="142">
        <f>FLOOR(G675,0.05)</f>
        <v>210.20000000000002</v>
      </c>
    </row>
    <row r="676" spans="1:8" x14ac:dyDescent="0.2">
      <c r="A676" s="143"/>
      <c r="B676" s="168" t="s">
        <v>394</v>
      </c>
      <c r="C676" s="4">
        <v>37.369999999999997</v>
      </c>
      <c r="D676" s="5">
        <f>+C676+C676*$F$3</f>
        <v>39.985900000000001</v>
      </c>
      <c r="E676" s="234">
        <v>42.37</v>
      </c>
      <c r="F676" s="235">
        <f>+E676*$F$5</f>
        <v>5.9318</v>
      </c>
      <c r="G676" s="4">
        <f>SUM(E676:F676)</f>
        <v>48.3018</v>
      </c>
      <c r="H676" s="142">
        <f>FLOOR(G676,0.05)</f>
        <v>48.300000000000004</v>
      </c>
    </row>
    <row r="677" spans="1:8" x14ac:dyDescent="0.2">
      <c r="A677" s="143"/>
      <c r="C677" s="20">
        <v>55.97</v>
      </c>
      <c r="D677" s="5">
        <v>59.89</v>
      </c>
      <c r="E677" s="234">
        <v>63.47</v>
      </c>
      <c r="F677" s="235">
        <v>8.8800000000000008</v>
      </c>
      <c r="G677" s="4">
        <f>SUM(E677:F677)</f>
        <v>72.349999999999994</v>
      </c>
      <c r="H677" s="142">
        <v>68.25</v>
      </c>
    </row>
    <row r="678" spans="1:8" x14ac:dyDescent="0.2">
      <c r="A678" s="143"/>
      <c r="B678" s="170"/>
      <c r="C678" s="171"/>
      <c r="D678" s="171"/>
      <c r="E678" s="248"/>
      <c r="F678" s="248"/>
      <c r="G678" s="171"/>
      <c r="H678" s="172"/>
    </row>
    <row r="679" spans="1:8" x14ac:dyDescent="0.2">
      <c r="A679" s="143"/>
      <c r="C679" s="20"/>
      <c r="F679" s="235"/>
      <c r="G679" s="4"/>
      <c r="H679" s="142"/>
    </row>
    <row r="680" spans="1:8" x14ac:dyDescent="0.2">
      <c r="A680" s="143">
        <v>163742</v>
      </c>
      <c r="B680" s="144" t="s">
        <v>395</v>
      </c>
      <c r="C680" s="20"/>
      <c r="F680" s="235"/>
      <c r="G680" s="4"/>
      <c r="H680" s="142"/>
    </row>
    <row r="681" spans="1:8" x14ac:dyDescent="0.2">
      <c r="A681" s="143"/>
      <c r="C681" s="20"/>
      <c r="F681" s="235"/>
      <c r="G681" s="4"/>
      <c r="H681" s="142"/>
    </row>
    <row r="682" spans="1:8" x14ac:dyDescent="0.2">
      <c r="A682" s="143"/>
      <c r="B682" s="168" t="s">
        <v>396</v>
      </c>
      <c r="C682" s="4"/>
      <c r="F682" s="235"/>
      <c r="G682" s="4"/>
      <c r="H682" s="142"/>
    </row>
    <row r="683" spans="1:8" x14ac:dyDescent="0.2">
      <c r="A683" s="143"/>
      <c r="B683" s="168" t="s">
        <v>397</v>
      </c>
      <c r="C683" s="4">
        <v>22</v>
      </c>
      <c r="D683" s="5">
        <f>+C683+C683*$F$3</f>
        <v>23.54</v>
      </c>
      <c r="E683" s="234">
        <v>24.95</v>
      </c>
      <c r="F683" s="256" t="s">
        <v>23</v>
      </c>
      <c r="G683" s="4">
        <f>SUM(E683:F683)</f>
        <v>24.95</v>
      </c>
      <c r="H683" s="142">
        <f>FLOOR(G683,0.05)</f>
        <v>24.950000000000003</v>
      </c>
    </row>
    <row r="684" spans="1:8" x14ac:dyDescent="0.2">
      <c r="A684" s="143"/>
      <c r="B684" s="168" t="s">
        <v>398</v>
      </c>
      <c r="C684" s="4">
        <v>5.5</v>
      </c>
      <c r="D684" s="5">
        <f>+C684+C684*$F$3</f>
        <v>5.8849999999999998</v>
      </c>
      <c r="E684" s="234">
        <v>6.25</v>
      </c>
      <c r="F684" s="256" t="s">
        <v>23</v>
      </c>
      <c r="G684" s="4">
        <f>SUM(E684:F684)</f>
        <v>6.25</v>
      </c>
      <c r="H684" s="142">
        <f>FLOOR(G684,0.05)</f>
        <v>6.25</v>
      </c>
    </row>
    <row r="685" spans="1:8" x14ac:dyDescent="0.2">
      <c r="A685" s="143"/>
      <c r="B685" s="168" t="s">
        <v>399</v>
      </c>
      <c r="C685" s="4">
        <v>2.2000000000000002</v>
      </c>
      <c r="D685" s="5">
        <f>+C685+C685*$F$3</f>
        <v>2.3540000000000001</v>
      </c>
      <c r="E685" s="234">
        <v>2.5</v>
      </c>
      <c r="F685" s="235">
        <f>+E685*$F$5</f>
        <v>0.35000000000000003</v>
      </c>
      <c r="G685" s="4">
        <f>SUM(E685:F685)</f>
        <v>2.85</v>
      </c>
      <c r="H685" s="142">
        <f>FLOOR(G685,0.05)</f>
        <v>2.85</v>
      </c>
    </row>
    <row r="686" spans="1:8" x14ac:dyDescent="0.2">
      <c r="A686" s="143"/>
      <c r="B686" s="168"/>
      <c r="C686" s="4"/>
      <c r="F686" s="235"/>
      <c r="G686" s="4">
        <f>SUM(E686:F686)</f>
        <v>0</v>
      </c>
      <c r="H686" s="142"/>
    </row>
    <row r="687" spans="1:8" x14ac:dyDescent="0.2">
      <c r="A687" s="143"/>
      <c r="B687" s="168" t="s">
        <v>400</v>
      </c>
      <c r="C687" s="4">
        <v>1.1000000000000001</v>
      </c>
      <c r="D687" s="5">
        <f>+C687+C687*$F$3</f>
        <v>1.177</v>
      </c>
      <c r="E687" s="234">
        <v>1.27</v>
      </c>
      <c r="F687" s="235">
        <f>+E687*$F$5</f>
        <v>0.17780000000000001</v>
      </c>
      <c r="G687" s="4">
        <f>SUM(E687:F687)</f>
        <v>1.4478</v>
      </c>
      <c r="H687" s="142">
        <f>FLOOR(G687,0.05)</f>
        <v>1.4000000000000001</v>
      </c>
    </row>
    <row r="688" spans="1:8" x14ac:dyDescent="0.2">
      <c r="A688" s="143"/>
      <c r="B688" s="168"/>
      <c r="C688" s="4"/>
      <c r="F688" s="235"/>
      <c r="G688" s="4"/>
      <c r="H688" s="142"/>
    </row>
    <row r="689" spans="1:8" x14ac:dyDescent="0.2">
      <c r="A689" s="143"/>
      <c r="B689" s="168" t="s">
        <v>401</v>
      </c>
      <c r="C689" s="4"/>
      <c r="F689" s="235"/>
      <c r="G689" s="4"/>
      <c r="H689" s="142"/>
    </row>
    <row r="690" spans="1:8" x14ac:dyDescent="0.2">
      <c r="A690" s="143"/>
      <c r="B690" s="168"/>
      <c r="C690" s="4"/>
      <c r="F690" s="235"/>
      <c r="G690" s="4"/>
      <c r="H690" s="142"/>
    </row>
    <row r="691" spans="1:8" x14ac:dyDescent="0.2">
      <c r="A691" s="143"/>
      <c r="B691" s="168" t="s">
        <v>403</v>
      </c>
      <c r="C691" s="4">
        <v>27.5</v>
      </c>
      <c r="D691" s="5">
        <f>+C691+C691*$F$3</f>
        <v>29.425000000000001</v>
      </c>
      <c r="E691" s="234">
        <v>31.18</v>
      </c>
      <c r="F691" s="235">
        <f>+E691*$F$5</f>
        <v>4.3652000000000006</v>
      </c>
      <c r="G691" s="4">
        <f>SUM(E691:F691)</f>
        <v>35.545200000000001</v>
      </c>
      <c r="H691" s="142">
        <f>FLOOR(G691,0.05)</f>
        <v>35.5</v>
      </c>
    </row>
    <row r="692" spans="1:8" x14ac:dyDescent="0.2">
      <c r="A692" s="143"/>
      <c r="B692" s="168" t="s">
        <v>404</v>
      </c>
      <c r="C692" s="4">
        <v>11</v>
      </c>
      <c r="D692" s="5">
        <f>+C692+C692*$F$3</f>
        <v>11.77</v>
      </c>
      <c r="E692" s="234">
        <v>12.46</v>
      </c>
      <c r="F692" s="235">
        <f>+E692*$F$5</f>
        <v>1.7444000000000004</v>
      </c>
      <c r="G692" s="4">
        <f>SUM(E692:F692)</f>
        <v>14.204400000000001</v>
      </c>
      <c r="H692" s="142">
        <f>FLOOR(G692,0.05)</f>
        <v>14.200000000000001</v>
      </c>
    </row>
    <row r="693" spans="1:8" x14ac:dyDescent="0.2">
      <c r="A693" s="143"/>
      <c r="B693" s="168" t="s">
        <v>405</v>
      </c>
      <c r="C693" s="4">
        <v>22</v>
      </c>
      <c r="D693" s="5">
        <f>+C693+C693*$F$3</f>
        <v>23.54</v>
      </c>
      <c r="E693" s="234">
        <v>24.91</v>
      </c>
      <c r="F693" s="235">
        <f>+E693*$F$5</f>
        <v>3.4874000000000005</v>
      </c>
      <c r="G693" s="4">
        <f>SUM(E693:F693)</f>
        <v>28.397400000000001</v>
      </c>
      <c r="H693" s="142">
        <f>FLOOR(G693,0.05)</f>
        <v>28.35</v>
      </c>
    </row>
    <row r="694" spans="1:8" x14ac:dyDescent="0.2">
      <c r="A694" s="143"/>
      <c r="B694" s="168" t="s">
        <v>406</v>
      </c>
      <c r="C694" s="4"/>
      <c r="F694" s="235"/>
      <c r="G694" s="4"/>
      <c r="H694" s="142"/>
    </row>
    <row r="695" spans="1:8" x14ac:dyDescent="0.2">
      <c r="A695" s="143"/>
      <c r="B695" s="168"/>
      <c r="C695" s="4"/>
      <c r="F695" s="235"/>
      <c r="G695" s="4"/>
      <c r="H695" s="142"/>
    </row>
    <row r="696" spans="1:8" x14ac:dyDescent="0.2">
      <c r="A696" s="143"/>
      <c r="B696" s="168" t="s">
        <v>655</v>
      </c>
      <c r="C696" s="4"/>
      <c r="F696" s="235"/>
      <c r="G696" s="4"/>
      <c r="H696" s="142"/>
    </row>
    <row r="697" spans="1:8" x14ac:dyDescent="0.2">
      <c r="A697" s="143"/>
      <c r="B697" s="168" t="s">
        <v>407</v>
      </c>
      <c r="C697" s="4">
        <v>0.44</v>
      </c>
      <c r="D697" s="5">
        <f>+C697+C697*$F$3</f>
        <v>0.4708</v>
      </c>
      <c r="E697" s="234">
        <v>0.48</v>
      </c>
      <c r="F697" s="235">
        <f>+E697*$F$5</f>
        <v>6.720000000000001E-2</v>
      </c>
      <c r="G697" s="4">
        <f>SUM(E697:F697)</f>
        <v>0.54720000000000002</v>
      </c>
      <c r="H697" s="142">
        <f>FLOOR(G697,0.05)</f>
        <v>0.5</v>
      </c>
    </row>
    <row r="698" spans="1:8" x14ac:dyDescent="0.2">
      <c r="A698" s="143"/>
      <c r="B698" s="168" t="s">
        <v>408</v>
      </c>
      <c r="C698" s="4">
        <v>0.73</v>
      </c>
      <c r="D698" s="5">
        <f>+C698+C698*$F$3</f>
        <v>0.78110000000000002</v>
      </c>
      <c r="E698" s="234">
        <v>0.83</v>
      </c>
      <c r="F698" s="235">
        <f>+E698*$F$5</f>
        <v>0.11620000000000001</v>
      </c>
      <c r="G698" s="4">
        <f>SUM(E698:F698)</f>
        <v>0.94619999999999993</v>
      </c>
      <c r="H698" s="142">
        <f>FLOOR(G698,0.05)</f>
        <v>0.9</v>
      </c>
    </row>
    <row r="699" spans="1:8" x14ac:dyDescent="0.2">
      <c r="A699" s="143"/>
      <c r="B699" s="168"/>
      <c r="C699" s="4"/>
      <c r="F699" s="235"/>
      <c r="G699" s="4"/>
      <c r="H699" s="142"/>
    </row>
    <row r="700" spans="1:8" x14ac:dyDescent="0.2">
      <c r="A700" s="143"/>
      <c r="B700" s="6" t="s">
        <v>409</v>
      </c>
      <c r="C700" s="4">
        <v>207.9</v>
      </c>
      <c r="D700" s="5">
        <f>+C700+C700*$F$3</f>
        <v>222.453</v>
      </c>
      <c r="E700" s="234">
        <v>235.79</v>
      </c>
      <c r="F700" s="235">
        <f>+E700*$F$5</f>
        <v>33.010600000000004</v>
      </c>
      <c r="G700" s="4">
        <f>SUM(E700:F700)</f>
        <v>268.80059999999997</v>
      </c>
      <c r="H700" s="142">
        <v>253.6</v>
      </c>
    </row>
    <row r="701" spans="1:8" x14ac:dyDescent="0.2">
      <c r="A701" s="143"/>
      <c r="C701" s="20"/>
      <c r="F701" s="235"/>
      <c r="G701" s="4"/>
      <c r="H701" s="142"/>
    </row>
    <row r="702" spans="1:8" x14ac:dyDescent="0.2">
      <c r="A702" s="143"/>
      <c r="B702" s="170"/>
      <c r="C702" s="171"/>
      <c r="D702" s="171"/>
      <c r="E702" s="248"/>
      <c r="F702" s="248"/>
      <c r="G702" s="171"/>
      <c r="H702" s="172"/>
    </row>
    <row r="703" spans="1:8" x14ac:dyDescent="0.2">
      <c r="A703" s="143"/>
      <c r="C703" s="20"/>
      <c r="F703" s="235"/>
      <c r="G703" s="4"/>
      <c r="H703" s="142"/>
    </row>
    <row r="704" spans="1:8" x14ac:dyDescent="0.2">
      <c r="A704" s="143">
        <v>164723</v>
      </c>
      <c r="B704" s="144" t="s">
        <v>410</v>
      </c>
      <c r="C704" s="20"/>
      <c r="F704" s="235"/>
      <c r="G704" s="4"/>
      <c r="H704" s="142"/>
    </row>
    <row r="705" spans="1:8" x14ac:dyDescent="0.2">
      <c r="A705" s="143"/>
      <c r="C705" s="20"/>
      <c r="F705" s="235"/>
      <c r="G705" s="4"/>
      <c r="H705" s="142"/>
    </row>
    <row r="706" spans="1:8" x14ac:dyDescent="0.2">
      <c r="A706" s="143"/>
      <c r="B706" s="168" t="s">
        <v>411</v>
      </c>
      <c r="C706" s="4">
        <v>266.64999999999998</v>
      </c>
      <c r="D706" s="5">
        <f>+C706+C706*$F$3</f>
        <v>285.31549999999999</v>
      </c>
      <c r="E706" s="234">
        <v>302.41000000000003</v>
      </c>
      <c r="F706" s="235">
        <f>+E706*$F$5</f>
        <v>42.337400000000009</v>
      </c>
      <c r="G706" s="4">
        <f>SUM(E706:F706)</f>
        <v>344.74740000000003</v>
      </c>
      <c r="H706" s="142">
        <f>FLOOR(G706,0.05)</f>
        <v>344.70000000000005</v>
      </c>
    </row>
    <row r="707" spans="1:8" x14ac:dyDescent="0.2">
      <c r="A707" s="143"/>
      <c r="C707" s="4"/>
      <c r="F707" s="235"/>
      <c r="G707" s="4"/>
      <c r="H707" s="142"/>
    </row>
    <row r="708" spans="1:8" x14ac:dyDescent="0.2">
      <c r="A708" s="143"/>
      <c r="B708" s="168" t="s">
        <v>412</v>
      </c>
      <c r="C708" s="4">
        <v>5.94</v>
      </c>
      <c r="D708" s="5">
        <f>+C708+C708*$F$3</f>
        <v>6.3558000000000003</v>
      </c>
      <c r="E708" s="234">
        <v>6.71</v>
      </c>
      <c r="F708" s="235">
        <f>+E708*$F$5</f>
        <v>0.93940000000000012</v>
      </c>
      <c r="G708" s="4">
        <f>SUM(E708:F708)</f>
        <v>7.6494</v>
      </c>
      <c r="H708" s="142">
        <f>FLOOR(G708,0.05)</f>
        <v>7.6000000000000005</v>
      </c>
    </row>
    <row r="709" spans="1:8" x14ac:dyDescent="0.2">
      <c r="A709" s="143"/>
      <c r="B709" s="168"/>
      <c r="C709" s="4"/>
      <c r="F709" s="235"/>
      <c r="G709" s="4"/>
      <c r="H709" s="142"/>
    </row>
    <row r="710" spans="1:8" x14ac:dyDescent="0.2">
      <c r="A710" s="143"/>
      <c r="B710" s="168" t="s">
        <v>413</v>
      </c>
      <c r="C710" s="4">
        <v>59.43</v>
      </c>
      <c r="D710" s="5">
        <f>+C710+C710*$F$3</f>
        <v>63.5901</v>
      </c>
      <c r="E710" s="234">
        <v>67.41</v>
      </c>
      <c r="F710" s="235">
        <f>+E710*$F$5</f>
        <v>9.4374000000000002</v>
      </c>
      <c r="G710" s="4">
        <f>SUM(E710:F710)</f>
        <v>76.847399999999993</v>
      </c>
      <c r="H710" s="142">
        <f>FLOOR(G710,0.05)</f>
        <v>76.800000000000011</v>
      </c>
    </row>
    <row r="711" spans="1:8" x14ac:dyDescent="0.2">
      <c r="A711" s="143"/>
      <c r="B711" s="168"/>
      <c r="C711" s="4"/>
      <c r="F711" s="235"/>
      <c r="G711" s="4"/>
      <c r="H711" s="142"/>
    </row>
    <row r="712" spans="1:8" x14ac:dyDescent="0.2">
      <c r="A712" s="143"/>
      <c r="B712" s="170"/>
      <c r="C712" s="171"/>
      <c r="D712" s="171"/>
      <c r="E712" s="248"/>
      <c r="F712" s="248"/>
      <c r="G712" s="171"/>
      <c r="H712" s="172"/>
    </row>
    <row r="713" spans="1:8" x14ac:dyDescent="0.2">
      <c r="A713" s="143"/>
      <c r="C713" s="20"/>
      <c r="F713" s="235"/>
      <c r="G713" s="4"/>
      <c r="H713" s="142"/>
    </row>
    <row r="714" spans="1:8" x14ac:dyDescent="0.2">
      <c r="A714" s="143">
        <v>163743</v>
      </c>
      <c r="B714" s="144" t="s">
        <v>414</v>
      </c>
      <c r="C714" s="20"/>
      <c r="F714" s="235"/>
      <c r="G714" s="4"/>
      <c r="H714" s="142"/>
    </row>
    <row r="715" spans="1:8" x14ac:dyDescent="0.2">
      <c r="A715" s="143"/>
      <c r="C715" s="20"/>
      <c r="F715" s="235"/>
      <c r="G715" s="4"/>
      <c r="H715" s="142"/>
    </row>
    <row r="716" spans="1:8" x14ac:dyDescent="0.2">
      <c r="A716" s="143"/>
      <c r="B716" s="175" t="s">
        <v>415</v>
      </c>
      <c r="C716" s="20"/>
      <c r="F716" s="235"/>
      <c r="G716" s="4"/>
      <c r="H716" s="142"/>
    </row>
    <row r="717" spans="1:8" x14ac:dyDescent="0.2">
      <c r="A717" s="143"/>
      <c r="B717" s="181" t="s">
        <v>416</v>
      </c>
      <c r="C717" s="20"/>
      <c r="F717" s="235"/>
      <c r="G717" s="4"/>
      <c r="H717" s="142"/>
    </row>
    <row r="718" spans="1:8" x14ac:dyDescent="0.2">
      <c r="A718" s="143"/>
      <c r="B718" s="168" t="s">
        <v>417</v>
      </c>
      <c r="C718" s="4">
        <v>4.57</v>
      </c>
      <c r="D718" s="5">
        <f>+C718+C718*$F$3</f>
        <v>4.8899000000000008</v>
      </c>
      <c r="E718" s="234">
        <v>5.18</v>
      </c>
      <c r="F718" s="235">
        <v>0.72</v>
      </c>
      <c r="G718" s="4">
        <f>SUM(E718:F718)</f>
        <v>5.8999999999999995</v>
      </c>
      <c r="H718" s="142">
        <f>FLOOR(G718,0.05)</f>
        <v>5.9</v>
      </c>
    </row>
    <row r="719" spans="1:8" x14ac:dyDescent="0.2">
      <c r="A719" s="143"/>
      <c r="B719" s="6" t="s">
        <v>418</v>
      </c>
      <c r="C719" s="4">
        <v>3.05</v>
      </c>
      <c r="D719" s="5">
        <f>+C719+C719*$F$3</f>
        <v>3.2634999999999996</v>
      </c>
      <c r="E719" s="234">
        <v>3.42</v>
      </c>
      <c r="F719" s="235">
        <f>+E719*$F$5</f>
        <v>0.47880000000000006</v>
      </c>
      <c r="G719" s="4">
        <f>SUM(E719:F719)</f>
        <v>3.8988</v>
      </c>
      <c r="H719" s="142">
        <f>FLOOR(G719,0.05)</f>
        <v>3.85</v>
      </c>
    </row>
    <row r="720" spans="1:8" x14ac:dyDescent="0.2">
      <c r="A720" s="143"/>
      <c r="C720" s="4"/>
      <c r="F720" s="235"/>
      <c r="G720" s="4"/>
      <c r="H720" s="142"/>
    </row>
    <row r="721" spans="1:8" x14ac:dyDescent="0.2">
      <c r="A721" s="143"/>
      <c r="B721" s="175" t="s">
        <v>419</v>
      </c>
      <c r="C721" s="4"/>
      <c r="F721" s="235"/>
      <c r="G721" s="4"/>
      <c r="H721" s="142"/>
    </row>
    <row r="722" spans="1:8" x14ac:dyDescent="0.2">
      <c r="A722" s="143"/>
      <c r="B722" s="168" t="s">
        <v>420</v>
      </c>
      <c r="C722" s="4">
        <v>83.8</v>
      </c>
      <c r="D722" s="5">
        <f>+C722+C722*$F$3</f>
        <v>89.665999999999997</v>
      </c>
      <c r="E722" s="234">
        <v>95</v>
      </c>
      <c r="F722" s="235">
        <f>+E722*$F$5</f>
        <v>13.3</v>
      </c>
      <c r="G722" s="4">
        <f>SUM(E722:F722)</f>
        <v>108.3</v>
      </c>
      <c r="H722" s="142">
        <f>FLOOR(G722,0.05)</f>
        <v>108.30000000000001</v>
      </c>
    </row>
    <row r="723" spans="1:8" x14ac:dyDescent="0.2">
      <c r="A723" s="143"/>
      <c r="B723" s="6" t="s">
        <v>421</v>
      </c>
      <c r="C723" s="4">
        <v>67.040000000000006</v>
      </c>
      <c r="D723" s="5">
        <f>+C723+C723*$F$3</f>
        <v>71.732800000000012</v>
      </c>
      <c r="E723" s="234">
        <v>76.010000000000005</v>
      </c>
      <c r="F723" s="235">
        <f>+E723*$F$5</f>
        <v>10.641400000000001</v>
      </c>
      <c r="G723" s="4">
        <f>SUM(E723:F723)</f>
        <v>86.65140000000001</v>
      </c>
      <c r="H723" s="142">
        <f>FLOOR(G723,0.05)</f>
        <v>86.65</v>
      </c>
    </row>
    <row r="724" spans="1:8" x14ac:dyDescent="0.2">
      <c r="A724" s="143"/>
      <c r="C724" s="4"/>
      <c r="F724" s="235"/>
      <c r="G724" s="4"/>
      <c r="H724" s="142"/>
    </row>
    <row r="725" spans="1:8" x14ac:dyDescent="0.2">
      <c r="A725" s="143"/>
      <c r="B725" s="175" t="s">
        <v>422</v>
      </c>
      <c r="C725" s="4"/>
      <c r="F725" s="235"/>
      <c r="G725" s="4"/>
      <c r="H725" s="142"/>
    </row>
    <row r="726" spans="1:8" x14ac:dyDescent="0.2">
      <c r="A726" s="143"/>
      <c r="B726" s="223" t="s">
        <v>423</v>
      </c>
      <c r="C726" s="4">
        <v>182.85</v>
      </c>
      <c r="D726" s="5">
        <f>+C726+C726*$F$3</f>
        <v>195.64949999999999</v>
      </c>
      <c r="E726" s="234">
        <v>207.4</v>
      </c>
      <c r="F726" s="256" t="s">
        <v>23</v>
      </c>
      <c r="G726" s="4">
        <f>SUM(E726:F726)</f>
        <v>207.4</v>
      </c>
      <c r="H726" s="142">
        <v>195.65</v>
      </c>
    </row>
    <row r="727" spans="1:8" x14ac:dyDescent="0.2">
      <c r="A727" s="143"/>
      <c r="B727" s="223"/>
      <c r="C727" s="4"/>
      <c r="F727" s="235"/>
      <c r="G727" s="4"/>
      <c r="H727" s="142"/>
    </row>
    <row r="728" spans="1:8" x14ac:dyDescent="0.2">
      <c r="A728" s="143"/>
      <c r="B728" s="224" t="s">
        <v>424</v>
      </c>
      <c r="C728" s="4"/>
      <c r="F728" s="235"/>
      <c r="G728" s="4"/>
      <c r="H728" s="142"/>
    </row>
    <row r="729" spans="1:8" x14ac:dyDescent="0.2">
      <c r="A729" s="143"/>
      <c r="B729" s="168" t="s">
        <v>425</v>
      </c>
      <c r="C729" s="4">
        <v>304.75</v>
      </c>
      <c r="D729" s="5">
        <f>+C729+C729*$F$3</f>
        <v>326.08249999999998</v>
      </c>
      <c r="E729" s="234">
        <v>345.61</v>
      </c>
      <c r="F729" s="235">
        <f>+E729*$F$5</f>
        <v>48.385400000000004</v>
      </c>
      <c r="G729" s="4">
        <f>SUM(E729:F729)</f>
        <v>393.99540000000002</v>
      </c>
      <c r="H729" s="142">
        <f>FLOOR(G729,0.05)</f>
        <v>393.95000000000005</v>
      </c>
    </row>
    <row r="730" spans="1:8" x14ac:dyDescent="0.2">
      <c r="A730" s="143"/>
      <c r="B730" s="168" t="s">
        <v>426</v>
      </c>
      <c r="C730" s="4">
        <v>350.45</v>
      </c>
      <c r="D730" s="5">
        <f>+C730+C730*$F$3</f>
        <v>374.98149999999998</v>
      </c>
      <c r="E730" s="234">
        <v>397.46</v>
      </c>
      <c r="F730" s="235">
        <f>+E730*$F$5</f>
        <v>55.644400000000005</v>
      </c>
      <c r="G730" s="4">
        <f>SUM(E730:F730)</f>
        <v>453.1044</v>
      </c>
      <c r="H730" s="142">
        <f>FLOOR(G730,0.05)</f>
        <v>453.1</v>
      </c>
    </row>
    <row r="731" spans="1:8" x14ac:dyDescent="0.2">
      <c r="A731" s="143"/>
      <c r="B731" s="168" t="s">
        <v>427</v>
      </c>
      <c r="C731" s="4">
        <v>426.64</v>
      </c>
      <c r="D731" s="5">
        <f>+C731+C731*$F$3</f>
        <v>456.50479999999999</v>
      </c>
      <c r="E731" s="234">
        <v>483.86</v>
      </c>
      <c r="F731" s="235">
        <f>+E731*$F$5</f>
        <v>67.740400000000008</v>
      </c>
      <c r="G731" s="4">
        <f>SUM(E731:F731)</f>
        <v>551.60040000000004</v>
      </c>
      <c r="H731" s="142">
        <f>FLOOR(G731,0.05)</f>
        <v>551.6</v>
      </c>
    </row>
    <row r="732" spans="1:8" x14ac:dyDescent="0.2">
      <c r="A732" s="143"/>
      <c r="B732" s="168" t="s">
        <v>428</v>
      </c>
      <c r="C732" s="4">
        <v>106.67</v>
      </c>
      <c r="D732" s="5">
        <f>+C732+C732*$F$3</f>
        <v>114.1369</v>
      </c>
      <c r="E732" s="234">
        <v>120.97</v>
      </c>
      <c r="F732" s="235">
        <v>16.93</v>
      </c>
      <c r="G732" s="4">
        <f>SUM(E732:F732)</f>
        <v>137.9</v>
      </c>
      <c r="H732" s="142">
        <f>FLOOR(G732,0.05)</f>
        <v>137.9</v>
      </c>
    </row>
    <row r="733" spans="1:8" x14ac:dyDescent="0.2">
      <c r="A733" s="143"/>
      <c r="B733" s="168" t="s">
        <v>656</v>
      </c>
      <c r="C733" s="4"/>
      <c r="F733" s="235"/>
      <c r="G733" s="4"/>
      <c r="H733" s="142"/>
    </row>
    <row r="734" spans="1:8" x14ac:dyDescent="0.2">
      <c r="A734" s="143"/>
      <c r="C734" s="4"/>
      <c r="F734" s="235"/>
      <c r="G734" s="4"/>
      <c r="H734" s="142"/>
    </row>
    <row r="735" spans="1:8" x14ac:dyDescent="0.2">
      <c r="A735" s="143"/>
      <c r="B735" s="175" t="s">
        <v>429</v>
      </c>
      <c r="C735" s="4">
        <v>215.62</v>
      </c>
      <c r="D735" s="5">
        <f>+C735+C735*$F$3</f>
        <v>230.71340000000001</v>
      </c>
      <c r="E735" s="234">
        <v>244.52</v>
      </c>
      <c r="F735" s="235">
        <v>34.229999999999997</v>
      </c>
      <c r="G735" s="4">
        <f>SUM(E735:F735)</f>
        <v>278.75</v>
      </c>
      <c r="H735" s="142">
        <f>FLOOR(G735,0.05)</f>
        <v>278.75</v>
      </c>
    </row>
    <row r="736" spans="1:8" x14ac:dyDescent="0.2">
      <c r="A736" s="143"/>
      <c r="B736" s="175"/>
      <c r="C736" s="4"/>
      <c r="F736" s="235"/>
      <c r="G736" s="4"/>
      <c r="H736" s="142"/>
    </row>
    <row r="737" spans="1:8" x14ac:dyDescent="0.2">
      <c r="A737" s="143"/>
      <c r="B737" s="175" t="s">
        <v>430</v>
      </c>
      <c r="C737" s="4"/>
      <c r="F737" s="235"/>
      <c r="G737" s="4"/>
      <c r="H737" s="142"/>
    </row>
    <row r="738" spans="1:8" x14ac:dyDescent="0.2">
      <c r="A738" s="143"/>
      <c r="B738" s="223" t="s">
        <v>423</v>
      </c>
      <c r="C738" s="4">
        <v>199.65</v>
      </c>
      <c r="D738" s="5">
        <f>+C738+C738*$F$3</f>
        <v>213.62550000000002</v>
      </c>
      <c r="E738" s="234">
        <v>226.45</v>
      </c>
      <c r="F738" s="235">
        <f>+E738*$F$5</f>
        <v>31.703000000000003</v>
      </c>
      <c r="G738" s="4">
        <f>SUM(E738:F738)</f>
        <v>258.15300000000002</v>
      </c>
      <c r="H738" s="142">
        <f>FLOOR(G738,0.05)</f>
        <v>258.15000000000003</v>
      </c>
    </row>
    <row r="739" spans="1:8" x14ac:dyDescent="0.2">
      <c r="A739" s="143"/>
      <c r="B739" s="223"/>
      <c r="C739" s="4"/>
      <c r="F739" s="235"/>
      <c r="G739" s="4"/>
      <c r="H739" s="142"/>
    </row>
    <row r="740" spans="1:8" x14ac:dyDescent="0.2">
      <c r="A740" s="143"/>
      <c r="B740" s="224" t="s">
        <v>424</v>
      </c>
      <c r="C740" s="4"/>
      <c r="F740" s="235"/>
      <c r="G740" s="4"/>
      <c r="H740" s="142"/>
    </row>
    <row r="741" spans="1:8" x14ac:dyDescent="0.2">
      <c r="A741" s="143"/>
      <c r="B741" s="168" t="s">
        <v>431</v>
      </c>
      <c r="C741" s="4">
        <v>71.87</v>
      </c>
      <c r="D741" s="5">
        <f>+C741+C741*$F$3</f>
        <v>76.900900000000007</v>
      </c>
      <c r="E741" s="234">
        <v>81.489999999999995</v>
      </c>
      <c r="F741" s="235">
        <f>+E741*$F$5</f>
        <v>11.4086</v>
      </c>
      <c r="G741" s="4">
        <f>SUM(E741:F741)</f>
        <v>92.898599999999988</v>
      </c>
      <c r="H741" s="142">
        <f>FLOOR(G741,0.05)</f>
        <v>92.850000000000009</v>
      </c>
    </row>
    <row r="742" spans="1:8" x14ac:dyDescent="0.2">
      <c r="A742" s="143"/>
      <c r="B742" s="168" t="s">
        <v>432</v>
      </c>
      <c r="C742" s="4">
        <v>152.37</v>
      </c>
      <c r="D742" s="5">
        <f>+C742+C742*$F$3</f>
        <v>163.0359</v>
      </c>
      <c r="E742" s="234">
        <v>172.81</v>
      </c>
      <c r="F742" s="235">
        <f>+E742*$F$5</f>
        <v>24.193400000000004</v>
      </c>
      <c r="G742" s="4">
        <f>SUM(E742:F742)</f>
        <v>197.0034</v>
      </c>
      <c r="H742" s="142">
        <f>FLOOR(G742,0.05)</f>
        <v>197</v>
      </c>
    </row>
    <row r="743" spans="1:8" x14ac:dyDescent="0.2">
      <c r="A743" s="143"/>
      <c r="B743" s="168" t="s">
        <v>656</v>
      </c>
      <c r="C743" s="4"/>
      <c r="F743" s="235"/>
      <c r="G743" s="4"/>
      <c r="H743" s="142"/>
    </row>
    <row r="744" spans="1:8" x14ac:dyDescent="0.2">
      <c r="A744" s="143"/>
      <c r="C744" s="4"/>
      <c r="F744" s="235"/>
      <c r="G744" s="4"/>
      <c r="H744" s="142"/>
    </row>
    <row r="745" spans="1:8" x14ac:dyDescent="0.2">
      <c r="A745" s="143"/>
      <c r="B745" s="175" t="s">
        <v>433</v>
      </c>
      <c r="C745" s="4">
        <v>143.75</v>
      </c>
      <c r="D745" s="5">
        <f>+C745+C745*$F$3</f>
        <v>153.8125</v>
      </c>
      <c r="E745" s="234">
        <v>163.03</v>
      </c>
      <c r="F745" s="235">
        <f>+E745*14%</f>
        <v>22.824200000000001</v>
      </c>
      <c r="G745" s="4">
        <f>SUM(E745:F745)</f>
        <v>185.85419999999999</v>
      </c>
      <c r="H745" s="142">
        <f>FLOOR(G745,0.05)</f>
        <v>185.85000000000002</v>
      </c>
    </row>
    <row r="746" spans="1:8" x14ac:dyDescent="0.2">
      <c r="A746" s="143"/>
      <c r="C746" s="4"/>
      <c r="F746" s="235"/>
      <c r="G746" s="4"/>
      <c r="H746" s="142"/>
    </row>
    <row r="747" spans="1:8" x14ac:dyDescent="0.2">
      <c r="A747" s="143"/>
      <c r="B747" s="6" t="s">
        <v>434</v>
      </c>
      <c r="C747" s="4">
        <v>33.28</v>
      </c>
      <c r="D747" s="5">
        <f>+C747+C747*$F$3</f>
        <v>35.6096</v>
      </c>
      <c r="E747" s="234">
        <v>37.770000000000003</v>
      </c>
      <c r="F747" s="235">
        <v>5.28</v>
      </c>
      <c r="G747" s="4">
        <f>SUM(E747:F747)</f>
        <v>43.050000000000004</v>
      </c>
      <c r="H747" s="142">
        <f>FLOOR(G747,0.05)</f>
        <v>43.050000000000004</v>
      </c>
    </row>
    <row r="748" spans="1:8" x14ac:dyDescent="0.2">
      <c r="A748" s="143"/>
      <c r="C748" s="4"/>
      <c r="F748" s="235"/>
      <c r="G748" s="4"/>
      <c r="H748" s="142"/>
    </row>
    <row r="749" spans="1:8" x14ac:dyDescent="0.2">
      <c r="A749" s="143"/>
      <c r="B749" s="175" t="s">
        <v>435</v>
      </c>
      <c r="C749" s="4"/>
      <c r="F749" s="235"/>
      <c r="G749" s="4"/>
      <c r="H749" s="142"/>
    </row>
    <row r="750" spans="1:8" x14ac:dyDescent="0.2">
      <c r="A750" s="143"/>
      <c r="B750" s="224" t="s">
        <v>436</v>
      </c>
      <c r="C750" s="225"/>
      <c r="D750" s="226"/>
      <c r="E750" s="262"/>
      <c r="F750" s="263"/>
      <c r="G750" s="225"/>
      <c r="H750" s="214"/>
    </row>
    <row r="751" spans="1:8" x14ac:dyDescent="0.2">
      <c r="A751" s="143"/>
      <c r="B751" s="168" t="s">
        <v>437</v>
      </c>
      <c r="C751" s="4">
        <v>3.81</v>
      </c>
      <c r="D751" s="5">
        <f>+C751+C751*$F$3</f>
        <v>4.0766999999999998</v>
      </c>
      <c r="E751" s="234">
        <v>4.3</v>
      </c>
      <c r="F751" s="235">
        <f>+E751*$F$5</f>
        <v>0.60199999999999998</v>
      </c>
      <c r="G751" s="4">
        <f>SUM(E751:F751)</f>
        <v>4.9020000000000001</v>
      </c>
      <c r="H751" s="142">
        <f>FLOOR(G751,0.05)</f>
        <v>4.9000000000000004</v>
      </c>
    </row>
    <row r="752" spans="1:8" x14ac:dyDescent="0.2">
      <c r="A752" s="143"/>
      <c r="B752" s="168" t="s">
        <v>438</v>
      </c>
      <c r="C752" s="4">
        <v>4.57</v>
      </c>
      <c r="D752" s="5">
        <f>+C752+C752*$F$3</f>
        <v>4.8899000000000008</v>
      </c>
      <c r="E752" s="234">
        <v>5.18</v>
      </c>
      <c r="F752" s="235">
        <v>0.72</v>
      </c>
      <c r="G752" s="4">
        <f>SUM(E752:F752)</f>
        <v>5.8999999999999995</v>
      </c>
      <c r="H752" s="142">
        <f>FLOOR(G752,0.05)</f>
        <v>5.9</v>
      </c>
    </row>
    <row r="753" spans="1:8" x14ac:dyDescent="0.2">
      <c r="A753" s="143"/>
      <c r="C753" s="4"/>
      <c r="F753" s="235"/>
      <c r="G753" s="4"/>
      <c r="H753" s="142"/>
    </row>
    <row r="754" spans="1:8" x14ac:dyDescent="0.2">
      <c r="A754" s="143"/>
      <c r="B754" s="170"/>
      <c r="C754" s="171"/>
      <c r="D754" s="171"/>
      <c r="E754" s="248"/>
      <c r="F754" s="248"/>
      <c r="G754" s="171"/>
      <c r="H754" s="172"/>
    </row>
    <row r="755" spans="1:8" x14ac:dyDescent="0.2">
      <c r="A755" s="143"/>
      <c r="C755" s="20"/>
      <c r="F755" s="235"/>
      <c r="G755" s="4"/>
      <c r="H755" s="142"/>
    </row>
    <row r="756" spans="1:8" x14ac:dyDescent="0.2">
      <c r="A756" s="143">
        <v>163761</v>
      </c>
      <c r="B756" s="144" t="s">
        <v>439</v>
      </c>
      <c r="C756" s="20"/>
      <c r="F756" s="235"/>
      <c r="G756" s="4"/>
      <c r="H756" s="142"/>
    </row>
    <row r="757" spans="1:8" x14ac:dyDescent="0.2">
      <c r="A757" s="143"/>
      <c r="C757" s="20"/>
      <c r="F757" s="235"/>
      <c r="G757" s="4"/>
      <c r="H757" s="142"/>
    </row>
    <row r="758" spans="1:8" x14ac:dyDescent="0.2">
      <c r="A758" s="143"/>
      <c r="B758" s="175" t="s">
        <v>440</v>
      </c>
      <c r="C758" s="20"/>
      <c r="F758" s="235"/>
      <c r="G758" s="4"/>
      <c r="H758" s="142"/>
    </row>
    <row r="759" spans="1:8" x14ac:dyDescent="0.2">
      <c r="A759" s="143"/>
      <c r="B759" s="168" t="s">
        <v>441</v>
      </c>
      <c r="C759" s="4">
        <v>30.48</v>
      </c>
      <c r="D759" s="5">
        <f>+C759+C759*$F$3</f>
        <v>32.613599999999998</v>
      </c>
      <c r="E759" s="234">
        <v>34.57</v>
      </c>
      <c r="F759" s="235">
        <v>4.83</v>
      </c>
      <c r="G759" s="4">
        <f>SUM(E759:F759)</f>
        <v>39.4</v>
      </c>
      <c r="H759" s="142">
        <f>FLOOR(G759,0.05)</f>
        <v>39.400000000000006</v>
      </c>
    </row>
    <row r="760" spans="1:8" x14ac:dyDescent="0.2">
      <c r="A760" s="143"/>
      <c r="B760" s="168" t="s">
        <v>442</v>
      </c>
      <c r="C760" s="4">
        <v>4.57</v>
      </c>
      <c r="D760" s="5">
        <f>+C760+C760*$F$3</f>
        <v>4.8899000000000008</v>
      </c>
      <c r="E760" s="234">
        <v>5.18</v>
      </c>
      <c r="F760" s="235">
        <v>0.72</v>
      </c>
      <c r="G760" s="4">
        <f>SUM(E760:F760)</f>
        <v>5.8999999999999995</v>
      </c>
      <c r="H760" s="142">
        <f>FLOOR(G760,0.05)</f>
        <v>5.9</v>
      </c>
    </row>
    <row r="761" spans="1:8" x14ac:dyDescent="0.2">
      <c r="A761" s="143"/>
      <c r="B761" s="168"/>
      <c r="C761" s="20"/>
      <c r="F761" s="235"/>
      <c r="G761" s="4"/>
      <c r="H761" s="142"/>
    </row>
    <row r="762" spans="1:8" x14ac:dyDescent="0.2">
      <c r="A762" s="143"/>
      <c r="B762" s="143" t="s">
        <v>443</v>
      </c>
      <c r="C762" s="20"/>
      <c r="F762" s="235"/>
      <c r="G762" s="4"/>
      <c r="H762" s="142"/>
    </row>
    <row r="763" spans="1:8" x14ac:dyDescent="0.2">
      <c r="A763" s="143"/>
      <c r="C763" s="20"/>
      <c r="F763" s="235"/>
      <c r="G763" s="4"/>
      <c r="H763" s="142"/>
    </row>
    <row r="764" spans="1:8" x14ac:dyDescent="0.2">
      <c r="A764" s="143"/>
      <c r="B764" s="175" t="s">
        <v>444</v>
      </c>
      <c r="C764" s="20"/>
      <c r="F764" s="235"/>
      <c r="G764" s="4"/>
      <c r="H764" s="142"/>
    </row>
    <row r="765" spans="1:8" x14ac:dyDescent="0.2">
      <c r="A765" s="143"/>
      <c r="B765" s="168" t="s">
        <v>445</v>
      </c>
      <c r="C765" s="4">
        <v>60.95</v>
      </c>
      <c r="D765" s="5">
        <f>+C765+C765*$F$3</f>
        <v>65.216499999999996</v>
      </c>
      <c r="E765" s="234">
        <v>69.12</v>
      </c>
      <c r="F765" s="235">
        <f>+E765*$F$5</f>
        <v>9.6768000000000018</v>
      </c>
      <c r="G765" s="4">
        <f>SUM(E765:F765)</f>
        <v>78.796800000000005</v>
      </c>
      <c r="H765" s="142">
        <f>FLOOR(G765,0.05)</f>
        <v>78.75</v>
      </c>
    </row>
    <row r="766" spans="1:8" x14ac:dyDescent="0.2">
      <c r="A766" s="143"/>
      <c r="B766" s="168" t="s">
        <v>446</v>
      </c>
      <c r="C766" s="4">
        <v>15.24</v>
      </c>
      <c r="D766" s="5">
        <f>+C766+C766*$F$3</f>
        <v>16.306799999999999</v>
      </c>
      <c r="E766" s="234">
        <v>17.28</v>
      </c>
      <c r="F766" s="235">
        <f>+E766*$F$5</f>
        <v>2.4192000000000005</v>
      </c>
      <c r="G766" s="4">
        <f>SUM(E766:F766)</f>
        <v>19.699200000000001</v>
      </c>
      <c r="H766" s="142">
        <f>FLOOR(G766,0.05)</f>
        <v>19.650000000000002</v>
      </c>
    </row>
    <row r="767" spans="1:8" x14ac:dyDescent="0.2">
      <c r="A767" s="143"/>
      <c r="C767" s="4"/>
      <c r="F767" s="235"/>
      <c r="G767" s="4"/>
      <c r="H767" s="142"/>
    </row>
    <row r="768" spans="1:8" x14ac:dyDescent="0.2">
      <c r="A768" s="143"/>
      <c r="B768" s="6" t="s">
        <v>447</v>
      </c>
      <c r="C768" s="4">
        <v>239.58</v>
      </c>
      <c r="D768" s="5">
        <f>+C768+C768*$F$3</f>
        <v>256.35059999999999</v>
      </c>
      <c r="E768" s="234">
        <v>271.75</v>
      </c>
      <c r="F768" s="235">
        <f>+E768*$F$5</f>
        <v>38.045000000000002</v>
      </c>
      <c r="G768" s="4">
        <f>SUM(E768:F768)</f>
        <v>309.79500000000002</v>
      </c>
      <c r="H768" s="142">
        <f>FLOOR(G768,0.05)</f>
        <v>309.75</v>
      </c>
    </row>
    <row r="769" spans="1:8" x14ac:dyDescent="0.2">
      <c r="A769" s="143"/>
      <c r="C769" s="4"/>
      <c r="F769" s="235"/>
      <c r="G769" s="4"/>
      <c r="H769" s="142"/>
    </row>
    <row r="770" spans="1:8" x14ac:dyDescent="0.2">
      <c r="A770" s="143"/>
      <c r="B770" s="168" t="s">
        <v>448</v>
      </c>
      <c r="C770" s="4">
        <v>86.52</v>
      </c>
      <c r="D770" s="5">
        <f>+C770+C770*$F$3</f>
        <v>92.576399999999992</v>
      </c>
      <c r="E770" s="234">
        <v>98.11</v>
      </c>
      <c r="F770" s="235">
        <f>+E770*$F$5</f>
        <v>13.735400000000002</v>
      </c>
      <c r="G770" s="4">
        <f>SUM(E770:F770)</f>
        <v>111.8454</v>
      </c>
      <c r="H770" s="142">
        <f>FLOOR(G770,0.05)</f>
        <v>111.80000000000001</v>
      </c>
    </row>
    <row r="771" spans="1:8" x14ac:dyDescent="0.2">
      <c r="A771" s="143"/>
      <c r="C771" s="4"/>
      <c r="F771" s="235"/>
      <c r="G771" s="4"/>
      <c r="H771" s="142"/>
    </row>
    <row r="772" spans="1:8" x14ac:dyDescent="0.2">
      <c r="A772" s="143"/>
      <c r="B772" s="168" t="s">
        <v>449</v>
      </c>
      <c r="C772" s="4"/>
      <c r="F772" s="235"/>
      <c r="G772" s="4"/>
      <c r="H772" s="142"/>
    </row>
    <row r="773" spans="1:8" x14ac:dyDescent="0.2">
      <c r="A773" s="143"/>
      <c r="B773" s="169" t="s">
        <v>450</v>
      </c>
      <c r="C773" s="4"/>
      <c r="F773" s="235"/>
      <c r="G773" s="4"/>
      <c r="H773" s="142"/>
    </row>
    <row r="774" spans="1:8" x14ac:dyDescent="0.2">
      <c r="A774" s="143"/>
      <c r="C774" s="20"/>
      <c r="F774" s="235"/>
      <c r="G774" s="4"/>
      <c r="H774" s="142"/>
    </row>
    <row r="775" spans="1:8" x14ac:dyDescent="0.2">
      <c r="A775" s="143"/>
      <c r="B775" s="170"/>
      <c r="C775" s="171"/>
      <c r="D775" s="171"/>
      <c r="E775" s="248"/>
      <c r="F775" s="248"/>
      <c r="G775" s="171"/>
      <c r="H775" s="172"/>
    </row>
    <row r="776" spans="1:8" x14ac:dyDescent="0.2">
      <c r="A776" s="143"/>
      <c r="C776" s="20"/>
      <c r="F776" s="235"/>
      <c r="G776" s="4"/>
      <c r="H776" s="142"/>
    </row>
    <row r="777" spans="1:8" x14ac:dyDescent="0.2">
      <c r="A777" s="143">
        <v>161788</v>
      </c>
      <c r="B777" s="144" t="s">
        <v>451</v>
      </c>
      <c r="C777" s="20"/>
      <c r="F777" s="235"/>
      <c r="G777" s="4"/>
      <c r="H777" s="142"/>
    </row>
    <row r="778" spans="1:8" x14ac:dyDescent="0.2">
      <c r="A778" s="143"/>
      <c r="B778" s="6" t="s">
        <v>452</v>
      </c>
      <c r="C778" s="4"/>
      <c r="F778" s="235"/>
      <c r="G778" s="4"/>
      <c r="H778" s="142"/>
    </row>
    <row r="779" spans="1:8" x14ac:dyDescent="0.2">
      <c r="A779" s="143"/>
      <c r="C779" s="20"/>
      <c r="F779" s="235"/>
      <c r="G779" s="4"/>
      <c r="H779" s="142"/>
    </row>
    <row r="780" spans="1:8" x14ac:dyDescent="0.2">
      <c r="A780" s="143">
        <v>167788</v>
      </c>
      <c r="B780" s="144" t="s">
        <v>454</v>
      </c>
      <c r="C780" s="20"/>
      <c r="F780" s="235"/>
      <c r="G780" s="4"/>
      <c r="H780" s="142"/>
    </row>
    <row r="781" spans="1:8" x14ac:dyDescent="0.2">
      <c r="A781" s="143"/>
      <c r="B781" s="6" t="s">
        <v>455</v>
      </c>
      <c r="C781" s="4">
        <v>49.17</v>
      </c>
      <c r="D781" s="5">
        <f>+C781+C781*$F$3</f>
        <v>52.611900000000006</v>
      </c>
      <c r="E781" s="234">
        <v>55.79</v>
      </c>
      <c r="F781" s="235">
        <f>+E781*$F$5</f>
        <v>7.8106000000000009</v>
      </c>
      <c r="G781" s="4">
        <f>SUM(E781:F781)</f>
        <v>63.6006</v>
      </c>
      <c r="H781" s="142">
        <f>FLOOR(G781,0.05)</f>
        <v>63.6</v>
      </c>
    </row>
    <row r="782" spans="1:8" x14ac:dyDescent="0.2">
      <c r="A782" s="143"/>
      <c r="C782" s="20"/>
      <c r="F782" s="235"/>
      <c r="G782" s="4"/>
      <c r="H782" s="142"/>
    </row>
    <row r="783" spans="1:8" x14ac:dyDescent="0.2">
      <c r="A783" s="143">
        <v>154788</v>
      </c>
      <c r="B783" s="144" t="s">
        <v>456</v>
      </c>
      <c r="C783" s="20"/>
      <c r="F783" s="235"/>
      <c r="G783" s="4"/>
      <c r="H783" s="142"/>
    </row>
    <row r="784" spans="1:8" x14ac:dyDescent="0.2">
      <c r="A784" s="143"/>
      <c r="D784" s="6"/>
      <c r="E784" s="242"/>
      <c r="H784" s="142"/>
    </row>
    <row r="785" spans="1:9" x14ac:dyDescent="0.2">
      <c r="A785" s="143"/>
      <c r="B785" s="144" t="s">
        <v>657</v>
      </c>
      <c r="C785" s="224"/>
      <c r="D785" s="224"/>
      <c r="E785" s="264"/>
      <c r="F785" s="264"/>
      <c r="G785" s="224"/>
      <c r="H785" s="227" t="s">
        <v>593</v>
      </c>
    </row>
    <row r="786" spans="1:9" x14ac:dyDescent="0.2">
      <c r="A786" s="143"/>
      <c r="B786" s="6" t="s">
        <v>457</v>
      </c>
      <c r="C786" s="4">
        <v>1742.4</v>
      </c>
      <c r="D786" s="5">
        <f t="shared" ref="D786:D796" si="38">+C786+C786*$F$3</f>
        <v>1864.3680000000002</v>
      </c>
      <c r="E786" s="234">
        <v>1976.23</v>
      </c>
      <c r="F786" s="235">
        <f t="shared" ref="F786:F796" si="39">+E786*$F$5</f>
        <v>276.67220000000003</v>
      </c>
      <c r="G786" s="4">
        <f t="shared" ref="G786:G796" si="40">SUM(E786:F786)</f>
        <v>2252.9022</v>
      </c>
      <c r="H786" s="142">
        <v>2125.35</v>
      </c>
    </row>
    <row r="787" spans="1:9" x14ac:dyDescent="0.2">
      <c r="A787" s="143"/>
      <c r="B787" s="6" t="s">
        <v>458</v>
      </c>
      <c r="C787" s="4">
        <v>1742.4</v>
      </c>
      <c r="D787" s="5">
        <f t="shared" si="38"/>
        <v>1864.3680000000002</v>
      </c>
      <c r="E787" s="234">
        <v>1976.23</v>
      </c>
      <c r="F787" s="235">
        <f t="shared" si="39"/>
        <v>276.67220000000003</v>
      </c>
      <c r="G787" s="4">
        <f t="shared" si="40"/>
        <v>2252.9022</v>
      </c>
      <c r="H787" s="142">
        <v>2125.35</v>
      </c>
    </row>
    <row r="788" spans="1:9" x14ac:dyDescent="0.2">
      <c r="A788" s="143"/>
      <c r="B788" s="6" t="s">
        <v>459</v>
      </c>
      <c r="C788" s="4">
        <v>2202.1999999999998</v>
      </c>
      <c r="D788" s="5">
        <f t="shared" si="38"/>
        <v>2356.3539999999998</v>
      </c>
      <c r="E788" s="234">
        <v>2497.7199999999998</v>
      </c>
      <c r="F788" s="235">
        <f t="shared" si="39"/>
        <v>349.68080000000003</v>
      </c>
      <c r="G788" s="4">
        <f t="shared" si="40"/>
        <v>2847.4007999999999</v>
      </c>
      <c r="H788" s="142">
        <v>2686.2</v>
      </c>
    </row>
    <row r="789" spans="1:9" x14ac:dyDescent="0.2">
      <c r="A789" s="143"/>
      <c r="B789" s="6" t="s">
        <v>460</v>
      </c>
      <c r="C789" s="4">
        <v>2202.1999999999998</v>
      </c>
      <c r="D789" s="5">
        <f t="shared" si="38"/>
        <v>2356.3539999999998</v>
      </c>
      <c r="E789" s="234">
        <v>2497.7199999999998</v>
      </c>
      <c r="F789" s="235">
        <f t="shared" si="39"/>
        <v>349.68080000000003</v>
      </c>
      <c r="G789" s="4">
        <f t="shared" si="40"/>
        <v>2847.4007999999999</v>
      </c>
      <c r="H789" s="142">
        <v>2686.2</v>
      </c>
    </row>
    <row r="790" spans="1:9" x14ac:dyDescent="0.2">
      <c r="A790" s="143"/>
      <c r="B790" s="6" t="s">
        <v>461</v>
      </c>
      <c r="C790" s="4">
        <v>2202.1999999999998</v>
      </c>
      <c r="D790" s="5">
        <f t="shared" si="38"/>
        <v>2356.3539999999998</v>
      </c>
      <c r="E790" s="234">
        <v>2497.7199999999998</v>
      </c>
      <c r="F790" s="235">
        <f t="shared" si="39"/>
        <v>349.68080000000003</v>
      </c>
      <c r="G790" s="4">
        <f t="shared" si="40"/>
        <v>2847.4007999999999</v>
      </c>
      <c r="H790" s="142">
        <v>2686.2</v>
      </c>
    </row>
    <row r="791" spans="1:9" x14ac:dyDescent="0.2">
      <c r="A791" s="143"/>
      <c r="B791" s="6" t="s">
        <v>462</v>
      </c>
      <c r="C791" s="4">
        <v>266.2</v>
      </c>
      <c r="D791" s="5">
        <f t="shared" si="38"/>
        <v>284.834</v>
      </c>
      <c r="E791" s="234">
        <v>301.93</v>
      </c>
      <c r="F791" s="235">
        <f t="shared" si="39"/>
        <v>42.270200000000003</v>
      </c>
      <c r="G791" s="4">
        <f t="shared" si="40"/>
        <v>344.2002</v>
      </c>
      <c r="H791" s="142">
        <v>324.7</v>
      </c>
    </row>
    <row r="792" spans="1:9" x14ac:dyDescent="0.2">
      <c r="A792" s="143"/>
      <c r="B792" s="6" t="s">
        <v>463</v>
      </c>
      <c r="C792" s="4">
        <v>968</v>
      </c>
      <c r="D792" s="5">
        <f t="shared" si="38"/>
        <v>1035.76</v>
      </c>
      <c r="E792" s="234">
        <v>1097.94</v>
      </c>
      <c r="F792" s="235">
        <f t="shared" si="39"/>
        <v>153.71160000000003</v>
      </c>
      <c r="G792" s="4">
        <f t="shared" si="40"/>
        <v>1251.6516000000001</v>
      </c>
      <c r="H792" s="142">
        <v>1180.75</v>
      </c>
    </row>
    <row r="793" spans="1:9" x14ac:dyDescent="0.2">
      <c r="A793" s="143"/>
      <c r="B793" s="6" t="s">
        <v>464</v>
      </c>
      <c r="C793" s="4">
        <v>1548.8</v>
      </c>
      <c r="D793" s="5">
        <f t="shared" si="38"/>
        <v>1657.2159999999999</v>
      </c>
      <c r="E793" s="234">
        <v>1756.67</v>
      </c>
      <c r="F793" s="235">
        <f t="shared" si="39"/>
        <v>245.93380000000005</v>
      </c>
      <c r="G793" s="4">
        <f t="shared" si="40"/>
        <v>2002.6038000000001</v>
      </c>
      <c r="H793" s="142">
        <v>1889.2</v>
      </c>
    </row>
    <row r="794" spans="1:9" x14ac:dyDescent="0.2">
      <c r="A794" s="143"/>
      <c r="B794" s="6" t="s">
        <v>465</v>
      </c>
      <c r="C794" s="4">
        <v>2244.5500000000002</v>
      </c>
      <c r="D794" s="5">
        <f t="shared" si="38"/>
        <v>2401.6685000000002</v>
      </c>
      <c r="E794" s="234">
        <v>2545.79</v>
      </c>
      <c r="F794" s="235">
        <f t="shared" si="39"/>
        <v>356.41060000000004</v>
      </c>
      <c r="G794" s="4">
        <f t="shared" si="40"/>
        <v>2902.2006000000001</v>
      </c>
      <c r="H794" s="142">
        <v>2737.9</v>
      </c>
    </row>
    <row r="795" spans="1:9" x14ac:dyDescent="0.2">
      <c r="A795" s="143"/>
      <c r="B795" s="6" t="s">
        <v>466</v>
      </c>
      <c r="C795" s="4">
        <v>484</v>
      </c>
      <c r="D795" s="5">
        <f t="shared" si="38"/>
        <v>517.88</v>
      </c>
      <c r="E795" s="234">
        <v>548.95000000000005</v>
      </c>
      <c r="F795" s="235">
        <f t="shared" si="39"/>
        <v>76.853000000000009</v>
      </c>
      <c r="G795" s="4">
        <f t="shared" si="40"/>
        <v>625.80300000000011</v>
      </c>
      <c r="H795" s="142">
        <v>5903.35</v>
      </c>
    </row>
    <row r="796" spans="1:9" x14ac:dyDescent="0.2">
      <c r="A796" s="143"/>
      <c r="B796" s="6" t="s">
        <v>467</v>
      </c>
      <c r="C796" s="4">
        <v>344.85</v>
      </c>
      <c r="D796" s="5">
        <f t="shared" si="38"/>
        <v>368.98950000000002</v>
      </c>
      <c r="E796" s="234">
        <v>391.14</v>
      </c>
      <c r="F796" s="235">
        <f t="shared" si="39"/>
        <v>54.759600000000006</v>
      </c>
      <c r="G796" s="4">
        <f t="shared" si="40"/>
        <v>445.89959999999996</v>
      </c>
      <c r="H796" s="142">
        <v>420.6</v>
      </c>
    </row>
    <row r="797" spans="1:9" x14ac:dyDescent="0.2">
      <c r="A797" s="143"/>
      <c r="C797" s="4"/>
      <c r="F797" s="235"/>
      <c r="G797" s="4"/>
      <c r="H797" s="142"/>
    </row>
    <row r="798" spans="1:9" s="122" customFormat="1" x14ac:dyDescent="0.2">
      <c r="A798" s="169"/>
      <c r="B798" s="228" t="s">
        <v>468</v>
      </c>
      <c r="C798" s="194"/>
      <c r="D798" s="209"/>
      <c r="E798" s="257"/>
      <c r="F798" s="260"/>
      <c r="G798" s="194"/>
      <c r="H798" s="142"/>
      <c r="I798" s="271"/>
    </row>
    <row r="799" spans="1:9" x14ac:dyDescent="0.2">
      <c r="A799" s="143"/>
      <c r="C799" s="4"/>
      <c r="F799" s="235"/>
      <c r="G799" s="4"/>
      <c r="H799" s="142"/>
    </row>
    <row r="800" spans="1:9" x14ac:dyDescent="0.2">
      <c r="A800" s="143"/>
      <c r="B800" s="143" t="s">
        <v>469</v>
      </c>
      <c r="C800" s="4"/>
      <c r="F800" s="235"/>
      <c r="G800" s="4"/>
      <c r="H800" s="142"/>
    </row>
    <row r="801" spans="1:8" x14ac:dyDescent="0.2">
      <c r="A801" s="143"/>
      <c r="B801" s="6" t="s">
        <v>658</v>
      </c>
      <c r="C801" s="4"/>
      <c r="F801" s="235"/>
      <c r="G801" s="4"/>
      <c r="H801" s="142"/>
    </row>
    <row r="802" spans="1:8" x14ac:dyDescent="0.2">
      <c r="A802" s="143"/>
      <c r="B802" s="6" t="s">
        <v>664</v>
      </c>
      <c r="C802" s="4"/>
      <c r="F802" s="235"/>
      <c r="G802" s="4"/>
      <c r="H802" s="142"/>
    </row>
    <row r="803" spans="1:8" x14ac:dyDescent="0.2">
      <c r="A803" s="143"/>
      <c r="C803" s="4"/>
      <c r="F803" s="235"/>
      <c r="G803" s="4"/>
      <c r="H803" s="142"/>
    </row>
    <row r="804" spans="1:8" x14ac:dyDescent="0.2">
      <c r="A804" s="143"/>
      <c r="B804" s="6" t="s">
        <v>665</v>
      </c>
      <c r="C804" s="4">
        <v>280.89999999999998</v>
      </c>
      <c r="F804" s="235"/>
      <c r="G804" s="4"/>
      <c r="H804" s="142"/>
    </row>
    <row r="805" spans="1:8" x14ac:dyDescent="0.2">
      <c r="A805" s="143"/>
      <c r="B805" s="6" t="s">
        <v>471</v>
      </c>
      <c r="C805" s="4">
        <v>39.32</v>
      </c>
      <c r="E805" s="234" t="s">
        <v>609</v>
      </c>
      <c r="F805" s="235"/>
      <c r="G805" s="4" t="s">
        <v>609</v>
      </c>
      <c r="H805" s="142"/>
    </row>
    <row r="806" spans="1:8" x14ac:dyDescent="0.2">
      <c r="A806" s="143"/>
      <c r="B806" s="6" t="s">
        <v>663</v>
      </c>
      <c r="C806" s="4">
        <v>368.49</v>
      </c>
      <c r="E806" s="234" t="s">
        <v>609</v>
      </c>
      <c r="F806" s="235"/>
      <c r="G806" s="4" t="s">
        <v>609</v>
      </c>
      <c r="H806" s="142"/>
    </row>
    <row r="807" spans="1:8" x14ac:dyDescent="0.2">
      <c r="A807" s="143"/>
      <c r="B807" s="143"/>
      <c r="C807" s="229">
        <v>642.9</v>
      </c>
      <c r="G807" s="4"/>
      <c r="H807" s="142"/>
    </row>
    <row r="808" spans="1:8" x14ac:dyDescent="0.2">
      <c r="A808" s="143"/>
      <c r="B808" s="143"/>
      <c r="C808" s="4"/>
      <c r="F808" s="235"/>
      <c r="G808" s="4"/>
      <c r="H808" s="142"/>
    </row>
    <row r="809" spans="1:8" x14ac:dyDescent="0.2">
      <c r="A809" s="143"/>
      <c r="B809" s="6" t="s">
        <v>659</v>
      </c>
      <c r="C809" s="4"/>
      <c r="F809" s="235"/>
      <c r="G809" s="4"/>
      <c r="H809" s="142"/>
    </row>
    <row r="810" spans="1:8" x14ac:dyDescent="0.2">
      <c r="A810" s="143"/>
      <c r="B810" s="6" t="s">
        <v>603</v>
      </c>
      <c r="C810" s="4"/>
      <c r="F810" s="235"/>
      <c r="G810" s="4"/>
      <c r="H810" s="142"/>
    </row>
    <row r="811" spans="1:8" x14ac:dyDescent="0.2">
      <c r="A811" s="143"/>
      <c r="C811" s="4"/>
      <c r="F811" s="235"/>
      <c r="G811" s="4"/>
      <c r="H811" s="142"/>
    </row>
    <row r="812" spans="1:8" x14ac:dyDescent="0.2">
      <c r="A812" s="143"/>
      <c r="B812" s="6" t="s">
        <v>598</v>
      </c>
      <c r="C812" s="4"/>
      <c r="F812" s="235"/>
      <c r="G812" s="4"/>
      <c r="H812" s="142"/>
    </row>
    <row r="813" spans="1:8" x14ac:dyDescent="0.2">
      <c r="A813" s="143"/>
      <c r="B813" s="6" t="s">
        <v>599</v>
      </c>
      <c r="C813" s="4"/>
      <c r="F813" s="235"/>
      <c r="G813" s="4"/>
      <c r="H813" s="142"/>
    </row>
    <row r="814" spans="1:8" x14ac:dyDescent="0.2">
      <c r="A814" s="143"/>
      <c r="B814" s="6" t="s">
        <v>660</v>
      </c>
      <c r="C814" s="4"/>
      <c r="F814" s="235"/>
      <c r="G814" s="4"/>
      <c r="H814" s="142"/>
    </row>
    <row r="815" spans="1:8" ht="14.25" x14ac:dyDescent="0.2">
      <c r="A815" s="143"/>
      <c r="B815" s="143" t="s">
        <v>661</v>
      </c>
      <c r="G815" s="4"/>
      <c r="H815" s="142"/>
    </row>
    <row r="816" spans="1:8" x14ac:dyDescent="0.2">
      <c r="A816" s="143"/>
      <c r="B816" s="143"/>
      <c r="C816" s="4"/>
      <c r="F816" s="235"/>
      <c r="G816" s="4"/>
      <c r="H816" s="142"/>
    </row>
    <row r="817" spans="1:9" x14ac:dyDescent="0.2">
      <c r="A817" s="143"/>
      <c r="B817" s="175" t="s">
        <v>472</v>
      </c>
      <c r="C817" s="4"/>
      <c r="F817" s="235"/>
      <c r="G817" s="4"/>
      <c r="H817" s="142"/>
    </row>
    <row r="818" spans="1:9" x14ac:dyDescent="0.2">
      <c r="A818" s="143"/>
      <c r="B818" s="143"/>
      <c r="C818" s="4"/>
      <c r="F818" s="235"/>
      <c r="G818" s="4"/>
      <c r="H818" s="142"/>
    </row>
    <row r="819" spans="1:9" ht="25.5" x14ac:dyDescent="0.2">
      <c r="A819" s="230"/>
      <c r="B819" s="231" t="s">
        <v>473</v>
      </c>
      <c r="C819" s="231"/>
      <c r="D819" s="231"/>
      <c r="E819" s="265"/>
      <c r="F819" s="265"/>
      <c r="G819" s="231"/>
      <c r="H819" s="200"/>
    </row>
    <row r="820" spans="1:9" x14ac:dyDescent="0.2">
      <c r="A820" s="143"/>
      <c r="B820" s="143"/>
      <c r="C820" s="4"/>
      <c r="F820" s="235"/>
      <c r="G820" s="4"/>
      <c r="H820" s="142"/>
    </row>
    <row r="821" spans="1:9" x14ac:dyDescent="0.2">
      <c r="A821" s="143"/>
      <c r="B821" s="6" t="s">
        <v>474</v>
      </c>
      <c r="C821" s="4">
        <v>1210</v>
      </c>
      <c r="D821" s="5">
        <f t="shared" ref="D821:D826" si="41">+C821+C821*$F$3</f>
        <v>1294.7</v>
      </c>
      <c r="E821" s="234">
        <v>1372.37</v>
      </c>
      <c r="F821" s="235">
        <f t="shared" ref="F821:F826" si="42">+E821*$F$5</f>
        <v>192.1318</v>
      </c>
      <c r="G821" s="4">
        <f t="shared" ref="G821:G826" si="43">SUM(E821:F821)</f>
        <v>1564.5018</v>
      </c>
      <c r="H821" s="142">
        <f t="shared" ref="H821:H826" si="44">FLOOR(G821,0.05)</f>
        <v>1564.5</v>
      </c>
    </row>
    <row r="822" spans="1:9" x14ac:dyDescent="0.2">
      <c r="A822" s="143"/>
      <c r="B822" s="6" t="s">
        <v>475</v>
      </c>
      <c r="C822" s="4">
        <v>1210</v>
      </c>
      <c r="D822" s="5">
        <f t="shared" si="41"/>
        <v>1294.7</v>
      </c>
      <c r="E822" s="234">
        <v>1372.37</v>
      </c>
      <c r="F822" s="235">
        <f t="shared" si="42"/>
        <v>192.1318</v>
      </c>
      <c r="G822" s="4">
        <f t="shared" si="43"/>
        <v>1564.5018</v>
      </c>
      <c r="H822" s="142">
        <f t="shared" si="44"/>
        <v>1564.5</v>
      </c>
    </row>
    <row r="823" spans="1:9" x14ac:dyDescent="0.2">
      <c r="A823" s="143"/>
      <c r="B823" s="6" t="s">
        <v>476</v>
      </c>
      <c r="C823" s="4">
        <v>1210</v>
      </c>
      <c r="D823" s="5">
        <f t="shared" si="41"/>
        <v>1294.7</v>
      </c>
      <c r="E823" s="234">
        <v>1372.37</v>
      </c>
      <c r="F823" s="235">
        <f t="shared" si="42"/>
        <v>192.1318</v>
      </c>
      <c r="G823" s="4">
        <f t="shared" si="43"/>
        <v>1564.5018</v>
      </c>
      <c r="H823" s="142">
        <f t="shared" si="44"/>
        <v>1564.5</v>
      </c>
    </row>
    <row r="824" spans="1:9" x14ac:dyDescent="0.2">
      <c r="A824" s="143"/>
      <c r="B824" s="6" t="s">
        <v>477</v>
      </c>
      <c r="C824" s="4">
        <v>605</v>
      </c>
      <c r="D824" s="5">
        <f t="shared" si="41"/>
        <v>647.35</v>
      </c>
      <c r="E824" s="234">
        <v>686.23</v>
      </c>
      <c r="F824" s="235">
        <f t="shared" si="42"/>
        <v>96.072200000000009</v>
      </c>
      <c r="G824" s="4">
        <f t="shared" si="43"/>
        <v>782.30220000000008</v>
      </c>
      <c r="H824" s="142">
        <f t="shared" si="44"/>
        <v>782.30000000000007</v>
      </c>
    </row>
    <row r="825" spans="1:9" s="184" customFormat="1" x14ac:dyDescent="0.2">
      <c r="A825" s="183"/>
      <c r="B825" s="6" t="s">
        <v>478</v>
      </c>
      <c r="C825" s="4">
        <v>24.2</v>
      </c>
      <c r="D825" s="5">
        <f t="shared" si="41"/>
        <v>25.893999999999998</v>
      </c>
      <c r="E825" s="234">
        <v>27.46</v>
      </c>
      <c r="F825" s="235">
        <f t="shared" si="42"/>
        <v>3.8444000000000007</v>
      </c>
      <c r="G825" s="4">
        <f t="shared" si="43"/>
        <v>31.304400000000001</v>
      </c>
      <c r="H825" s="142">
        <f t="shared" si="44"/>
        <v>31.3</v>
      </c>
      <c r="I825" s="270"/>
    </row>
    <row r="826" spans="1:9" s="184" customFormat="1" x14ac:dyDescent="0.2">
      <c r="A826" s="183"/>
      <c r="B826" s="6" t="s">
        <v>479</v>
      </c>
      <c r="C826" s="4">
        <v>141.08000000000001</v>
      </c>
      <c r="D826" s="5">
        <f t="shared" si="41"/>
        <v>150.9556</v>
      </c>
      <c r="E826" s="234">
        <v>160.04</v>
      </c>
      <c r="F826" s="235">
        <f t="shared" si="42"/>
        <v>22.4056</v>
      </c>
      <c r="G826" s="4">
        <f t="shared" si="43"/>
        <v>182.44559999999998</v>
      </c>
      <c r="H826" s="142">
        <f t="shared" si="44"/>
        <v>182.4</v>
      </c>
      <c r="I826" s="270"/>
    </row>
    <row r="827" spans="1:9" x14ac:dyDescent="0.2">
      <c r="A827" s="143"/>
      <c r="B827" s="6" t="s">
        <v>480</v>
      </c>
      <c r="C827" s="4"/>
      <c r="F827" s="235"/>
      <c r="G827" s="4"/>
      <c r="H827" s="142"/>
    </row>
    <row r="828" spans="1:9" x14ac:dyDescent="0.2">
      <c r="A828" s="143"/>
      <c r="C828" s="4"/>
      <c r="F828" s="235"/>
      <c r="G828" s="4"/>
      <c r="H828" s="142"/>
    </row>
    <row r="829" spans="1:9" x14ac:dyDescent="0.2">
      <c r="A829" s="143">
        <v>145788</v>
      </c>
      <c r="B829" s="175" t="s">
        <v>481</v>
      </c>
      <c r="C829" s="4"/>
      <c r="F829" s="235"/>
      <c r="G829" s="4"/>
      <c r="H829" s="142"/>
    </row>
    <row r="830" spans="1:9" x14ac:dyDescent="0.2">
      <c r="A830" s="143"/>
      <c r="B830" s="168" t="s">
        <v>407</v>
      </c>
      <c r="C830" s="4">
        <v>0.92</v>
      </c>
      <c r="D830" s="5">
        <f>+C830+C830*$F$3</f>
        <v>0.98440000000000005</v>
      </c>
      <c r="E830" s="234">
        <v>1.05</v>
      </c>
      <c r="F830" s="235">
        <f>+E830*$F$5</f>
        <v>0.14700000000000002</v>
      </c>
      <c r="G830" s="4">
        <f>SUM(E830:F830)</f>
        <v>1.1970000000000001</v>
      </c>
      <c r="H830" s="142">
        <f>FLOOR(G830,0.05)</f>
        <v>1.1500000000000001</v>
      </c>
    </row>
    <row r="831" spans="1:9" x14ac:dyDescent="0.2">
      <c r="A831" s="143"/>
      <c r="B831" s="168" t="s">
        <v>408</v>
      </c>
      <c r="C831" s="4">
        <v>1.52</v>
      </c>
      <c r="D831" s="5">
        <f>+C831+C831*$F$3</f>
        <v>1.6264000000000001</v>
      </c>
      <c r="E831" s="234">
        <v>1.71</v>
      </c>
      <c r="F831" s="235">
        <f>+E831*$F$5</f>
        <v>0.23940000000000003</v>
      </c>
      <c r="G831" s="4">
        <f>SUM(E831:F831)</f>
        <v>1.9494</v>
      </c>
      <c r="H831" s="142">
        <f>FLOOR(G831,0.05)</f>
        <v>1.9000000000000001</v>
      </c>
    </row>
    <row r="832" spans="1:9" x14ac:dyDescent="0.2">
      <c r="A832" s="143"/>
      <c r="B832" s="143"/>
      <c r="C832" s="4"/>
      <c r="F832" s="235"/>
      <c r="G832" s="4"/>
      <c r="H832" s="142"/>
    </row>
    <row r="833" spans="1:9" x14ac:dyDescent="0.2">
      <c r="A833" s="143">
        <v>145788</v>
      </c>
      <c r="B833" s="175" t="s">
        <v>482</v>
      </c>
      <c r="C833" s="4"/>
      <c r="F833" s="235"/>
      <c r="G833" s="4"/>
      <c r="H833" s="142"/>
    </row>
    <row r="834" spans="1:9" x14ac:dyDescent="0.2">
      <c r="A834" s="143"/>
      <c r="B834" s="168" t="s">
        <v>483</v>
      </c>
      <c r="C834" s="4">
        <v>1.21</v>
      </c>
      <c r="D834" s="5">
        <f>+C834+C834*$F$3</f>
        <v>1.2947</v>
      </c>
      <c r="E834" s="234">
        <v>1.36</v>
      </c>
      <c r="F834" s="235">
        <f>+E834*$F$5</f>
        <v>0.19040000000000004</v>
      </c>
      <c r="G834" s="4">
        <f>SUM(E834:F834)</f>
        <v>1.5504000000000002</v>
      </c>
      <c r="H834" s="142">
        <f>FLOOR(G834,0.05)</f>
        <v>1.55</v>
      </c>
    </row>
    <row r="835" spans="1:9" x14ac:dyDescent="0.2">
      <c r="A835" s="143"/>
      <c r="B835" s="168" t="s">
        <v>484</v>
      </c>
      <c r="C835" s="4">
        <v>2.66</v>
      </c>
      <c r="D835" s="5">
        <f>+C835+C835*$F$3</f>
        <v>2.8462000000000001</v>
      </c>
      <c r="E835" s="234">
        <v>3.03</v>
      </c>
      <c r="F835" s="235">
        <f>+E835*$F$5</f>
        <v>0.42420000000000002</v>
      </c>
      <c r="G835" s="4">
        <f>SUM(E835:F835)</f>
        <v>3.4541999999999997</v>
      </c>
      <c r="H835" s="142">
        <f>FLOOR(G835,0.05)</f>
        <v>3.45</v>
      </c>
    </row>
    <row r="836" spans="1:9" x14ac:dyDescent="0.2">
      <c r="A836" s="143"/>
      <c r="B836" s="168"/>
      <c r="C836" s="4"/>
      <c r="F836" s="235"/>
      <c r="G836" s="4"/>
      <c r="H836" s="142"/>
    </row>
    <row r="837" spans="1:9" x14ac:dyDescent="0.2">
      <c r="A837" s="143">
        <v>145788</v>
      </c>
      <c r="B837" s="6" t="s">
        <v>485</v>
      </c>
      <c r="C837" s="4">
        <v>121</v>
      </c>
      <c r="D837" s="5">
        <f>+C837+C837*$F$3</f>
        <v>129.47</v>
      </c>
      <c r="E837" s="234">
        <v>137.24</v>
      </c>
      <c r="F837" s="235">
        <f>+E837*$F$5</f>
        <v>19.213600000000003</v>
      </c>
      <c r="G837" s="4">
        <f>SUM(E837:F837)</f>
        <v>156.45360000000002</v>
      </c>
      <c r="H837" s="142">
        <v>147.6</v>
      </c>
    </row>
    <row r="838" spans="1:9" x14ac:dyDescent="0.2">
      <c r="A838" s="143"/>
      <c r="B838" s="184"/>
      <c r="C838" s="205"/>
      <c r="D838" s="207"/>
      <c r="E838" s="255"/>
      <c r="F838" s="266"/>
      <c r="G838" s="205"/>
      <c r="H838" s="208"/>
    </row>
    <row r="839" spans="1:9" x14ac:dyDescent="0.2">
      <c r="A839" s="143"/>
      <c r="C839" s="4"/>
      <c r="F839" s="235"/>
      <c r="G839" s="4"/>
      <c r="H839" s="142"/>
    </row>
    <row r="840" spans="1:9" x14ac:dyDescent="0.2">
      <c r="A840" s="143">
        <v>145788</v>
      </c>
      <c r="B840" s="6" t="s">
        <v>486</v>
      </c>
      <c r="C840" s="4">
        <v>121</v>
      </c>
      <c r="D840" s="5">
        <f>+C840+C840*$F$3</f>
        <v>129.47</v>
      </c>
      <c r="E840" s="234">
        <v>137.24</v>
      </c>
      <c r="F840" s="235">
        <f>+E840*$F$5</f>
        <v>19.213600000000003</v>
      </c>
      <c r="G840" s="4">
        <f>SUM(E840:F840)</f>
        <v>156.45360000000002</v>
      </c>
      <c r="H840" s="142">
        <v>147.6</v>
      </c>
    </row>
    <row r="841" spans="1:9" x14ac:dyDescent="0.2">
      <c r="A841" s="143">
        <v>145788</v>
      </c>
      <c r="B841" s="6" t="s">
        <v>487</v>
      </c>
      <c r="C841" s="4">
        <v>13.31</v>
      </c>
      <c r="D841" s="5">
        <f>+C841+C841*$F$3</f>
        <v>14.2417</v>
      </c>
      <c r="E841" s="234">
        <v>15.09</v>
      </c>
      <c r="F841" s="235">
        <f>+E841*$F$5</f>
        <v>2.1126</v>
      </c>
      <c r="G841" s="4">
        <f>SUM(E841:F841)</f>
        <v>17.2026</v>
      </c>
      <c r="H841" s="142">
        <f>FLOOR(G841,0.05)</f>
        <v>17.2</v>
      </c>
    </row>
    <row r="842" spans="1:9" x14ac:dyDescent="0.2">
      <c r="A842" s="143">
        <v>145788</v>
      </c>
      <c r="B842" s="6" t="s">
        <v>488</v>
      </c>
      <c r="C842" s="4">
        <v>60.5</v>
      </c>
      <c r="D842" s="5">
        <f>+C842+C842*$F$3</f>
        <v>64.734999999999999</v>
      </c>
      <c r="E842" s="234">
        <v>68.64</v>
      </c>
      <c r="F842" s="235">
        <f>+E842*$F$5</f>
        <v>9.6096000000000004</v>
      </c>
      <c r="G842" s="4">
        <f>SUM(E842:F842)</f>
        <v>78.249600000000001</v>
      </c>
      <c r="H842" s="142">
        <v>73.8</v>
      </c>
    </row>
    <row r="843" spans="1:9" x14ac:dyDescent="0.2">
      <c r="A843" s="143">
        <v>145788</v>
      </c>
      <c r="B843" s="6" t="s">
        <v>489</v>
      </c>
      <c r="C843" s="4">
        <v>90.75</v>
      </c>
      <c r="D843" s="5">
        <f>+C843+C843*$F$3</f>
        <v>97.102500000000006</v>
      </c>
      <c r="E843" s="234">
        <v>102.94</v>
      </c>
      <c r="F843" s="235">
        <f>+E843*$F$5</f>
        <v>14.411600000000002</v>
      </c>
      <c r="G843" s="4">
        <f>SUM(E843:F843)</f>
        <v>117.3516</v>
      </c>
      <c r="H843" s="142">
        <v>110.7</v>
      </c>
    </row>
    <row r="844" spans="1:9" x14ac:dyDescent="0.2">
      <c r="A844" s="143"/>
      <c r="B844" s="143"/>
      <c r="C844" s="4"/>
      <c r="F844" s="235"/>
      <c r="G844" s="4" t="s">
        <v>609</v>
      </c>
      <c r="H844" s="142"/>
    </row>
    <row r="845" spans="1:9" x14ac:dyDescent="0.2">
      <c r="A845" s="143"/>
      <c r="B845" s="232"/>
      <c r="C845" s="196"/>
      <c r="D845" s="196"/>
      <c r="E845" s="235"/>
      <c r="F845" s="235"/>
      <c r="G845" s="196"/>
      <c r="H845" s="196"/>
      <c r="I845" s="235"/>
    </row>
    <row r="846" spans="1:9" x14ac:dyDescent="0.2">
      <c r="A846" s="143"/>
      <c r="C846" s="20"/>
      <c r="F846" s="235"/>
      <c r="G846" s="4"/>
      <c r="H846" s="142"/>
    </row>
    <row r="847" spans="1:9" x14ac:dyDescent="0.2">
      <c r="A847" s="143">
        <v>161781</v>
      </c>
      <c r="B847" s="144" t="s">
        <v>490</v>
      </c>
      <c r="C847" s="20"/>
      <c r="F847" s="235"/>
      <c r="G847" s="4"/>
      <c r="H847" s="142"/>
    </row>
    <row r="848" spans="1:9" x14ac:dyDescent="0.2">
      <c r="A848" s="143"/>
      <c r="C848" s="20"/>
      <c r="F848" s="235"/>
      <c r="G848" s="4"/>
      <c r="H848" s="142"/>
    </row>
    <row r="849" spans="1:8" x14ac:dyDescent="0.2">
      <c r="A849" s="143"/>
      <c r="B849" s="6" t="s">
        <v>491</v>
      </c>
      <c r="C849" s="4">
        <v>7.19</v>
      </c>
      <c r="D849" s="5">
        <f>+C849+C849*$F$3</f>
        <v>7.6933000000000007</v>
      </c>
      <c r="E849" s="234">
        <v>8.16</v>
      </c>
      <c r="F849" s="235">
        <f>+E849*$F$5</f>
        <v>1.1424000000000001</v>
      </c>
      <c r="G849" s="4">
        <f>SUM(E849:F849)</f>
        <v>9.3024000000000004</v>
      </c>
      <c r="H849" s="142">
        <f>FLOOR(G849,0.05)</f>
        <v>9.3000000000000007</v>
      </c>
    </row>
    <row r="850" spans="1:8" x14ac:dyDescent="0.2">
      <c r="A850" s="143"/>
      <c r="C850" s="20"/>
      <c r="F850" s="235"/>
      <c r="G850" s="4"/>
      <c r="H850" s="142"/>
    </row>
    <row r="851" spans="1:8" x14ac:dyDescent="0.2">
      <c r="A851" s="143"/>
      <c r="B851" s="170"/>
      <c r="C851" s="171"/>
      <c r="D851" s="171"/>
      <c r="E851" s="248"/>
      <c r="F851" s="248"/>
      <c r="G851" s="171"/>
      <c r="H851" s="171"/>
    </row>
    <row r="852" spans="1:8" x14ac:dyDescent="0.2">
      <c r="A852" s="143"/>
      <c r="C852" s="20"/>
      <c r="F852" s="235"/>
      <c r="G852" s="4"/>
      <c r="H852" s="142"/>
    </row>
    <row r="853" spans="1:8" x14ac:dyDescent="0.2">
      <c r="A853" s="143"/>
      <c r="B853" s="144" t="s">
        <v>492</v>
      </c>
      <c r="C853" s="20"/>
      <c r="F853" s="235"/>
      <c r="G853" s="4"/>
      <c r="H853" s="142"/>
    </row>
    <row r="854" spans="1:8" x14ac:dyDescent="0.2">
      <c r="A854" s="143"/>
      <c r="C854" s="20"/>
      <c r="F854" s="235"/>
      <c r="G854" s="4"/>
      <c r="H854" s="142"/>
    </row>
    <row r="855" spans="1:8" x14ac:dyDescent="0.2">
      <c r="A855" s="143" t="s">
        <v>81</v>
      </c>
      <c r="B855" s="175" t="s">
        <v>493</v>
      </c>
      <c r="C855" s="20"/>
      <c r="F855" s="235"/>
      <c r="G855" s="4"/>
      <c r="H855" s="142"/>
    </row>
    <row r="856" spans="1:8" x14ac:dyDescent="0.2">
      <c r="A856" s="143"/>
      <c r="B856" s="175"/>
      <c r="C856" s="20"/>
      <c r="F856" s="235"/>
      <c r="G856" s="4"/>
      <c r="H856" s="142"/>
    </row>
    <row r="857" spans="1:8" x14ac:dyDescent="0.2">
      <c r="A857" s="143"/>
      <c r="B857" s="6" t="s">
        <v>494</v>
      </c>
      <c r="C857" s="4">
        <v>605</v>
      </c>
      <c r="D857" s="5">
        <f t="shared" ref="D857:D863" si="45">+C857+C857*$F$3</f>
        <v>647.35</v>
      </c>
      <c r="E857" s="234">
        <v>686.2</v>
      </c>
      <c r="F857" s="235"/>
      <c r="G857" s="4">
        <f t="shared" ref="G857:G863" si="46">SUM(E857:F857)</f>
        <v>686.2</v>
      </c>
      <c r="H857" s="142">
        <f t="shared" ref="H857:H863" si="47">FLOOR(G857,0.05)</f>
        <v>686.2</v>
      </c>
    </row>
    <row r="858" spans="1:8" x14ac:dyDescent="0.2">
      <c r="A858" s="143"/>
      <c r="B858" s="6" t="s">
        <v>495</v>
      </c>
      <c r="C858" s="4">
        <v>363</v>
      </c>
      <c r="D858" s="5">
        <f t="shared" si="45"/>
        <v>388.41</v>
      </c>
      <c r="E858" s="234">
        <v>411.7</v>
      </c>
      <c r="F858" s="235"/>
      <c r="G858" s="4">
        <f t="shared" si="46"/>
        <v>411.7</v>
      </c>
      <c r="H858" s="142">
        <f t="shared" si="47"/>
        <v>411.70000000000005</v>
      </c>
    </row>
    <row r="859" spans="1:8" x14ac:dyDescent="0.2">
      <c r="A859" s="143"/>
      <c r="B859" s="233" t="s">
        <v>496</v>
      </c>
      <c r="C859" s="4">
        <v>363</v>
      </c>
      <c r="D859" s="5">
        <f t="shared" si="45"/>
        <v>388.41</v>
      </c>
      <c r="E859" s="234">
        <v>411.7</v>
      </c>
      <c r="F859" s="235"/>
      <c r="G859" s="4">
        <f t="shared" si="46"/>
        <v>411.7</v>
      </c>
      <c r="H859" s="142">
        <f t="shared" si="47"/>
        <v>411.70000000000005</v>
      </c>
    </row>
    <row r="860" spans="1:8" x14ac:dyDescent="0.2">
      <c r="A860" s="143"/>
      <c r="B860" s="168" t="s">
        <v>497</v>
      </c>
      <c r="C860" s="4">
        <v>363</v>
      </c>
      <c r="D860" s="5">
        <f t="shared" si="45"/>
        <v>388.41</v>
      </c>
      <c r="E860" s="234">
        <v>411.7</v>
      </c>
      <c r="F860" s="235"/>
      <c r="G860" s="4">
        <f t="shared" si="46"/>
        <v>411.7</v>
      </c>
      <c r="H860" s="142">
        <f t="shared" si="47"/>
        <v>411.70000000000005</v>
      </c>
    </row>
    <row r="861" spans="1:8" x14ac:dyDescent="0.2">
      <c r="A861" s="143"/>
      <c r="B861" s="168" t="s">
        <v>498</v>
      </c>
      <c r="C861" s="4">
        <v>121</v>
      </c>
      <c r="D861" s="5">
        <f t="shared" si="45"/>
        <v>129.47</v>
      </c>
      <c r="E861" s="234">
        <v>137.19999999999999</v>
      </c>
      <c r="F861" s="235"/>
      <c r="G861" s="4">
        <f t="shared" si="46"/>
        <v>137.19999999999999</v>
      </c>
      <c r="H861" s="142">
        <f t="shared" si="47"/>
        <v>137.20000000000002</v>
      </c>
    </row>
    <row r="862" spans="1:8" x14ac:dyDescent="0.2">
      <c r="A862" s="143"/>
      <c r="B862" s="168" t="s">
        <v>499</v>
      </c>
      <c r="C862" s="4">
        <v>181.5</v>
      </c>
      <c r="D862" s="5">
        <f t="shared" si="45"/>
        <v>194.20500000000001</v>
      </c>
      <c r="E862" s="234">
        <v>205.85</v>
      </c>
      <c r="F862" s="235"/>
      <c r="G862" s="4">
        <f t="shared" si="46"/>
        <v>205.85</v>
      </c>
      <c r="H862" s="142">
        <f t="shared" si="47"/>
        <v>205.85000000000002</v>
      </c>
    </row>
    <row r="863" spans="1:8" x14ac:dyDescent="0.2">
      <c r="A863" s="143"/>
      <c r="B863" s="168" t="s">
        <v>500</v>
      </c>
      <c r="C863" s="4">
        <v>484</v>
      </c>
      <c r="D863" s="5">
        <f t="shared" si="45"/>
        <v>517.88</v>
      </c>
      <c r="E863" s="234">
        <v>548.9</v>
      </c>
      <c r="F863" s="235"/>
      <c r="G863" s="4">
        <f t="shared" si="46"/>
        <v>548.9</v>
      </c>
      <c r="H863" s="142">
        <f t="shared" si="47"/>
        <v>548.9</v>
      </c>
    </row>
    <row r="864" spans="1:8" x14ac:dyDescent="0.2">
      <c r="A864" s="143"/>
      <c r="B864" s="175"/>
      <c r="C864" s="20"/>
      <c r="F864" s="235"/>
      <c r="G864" s="4"/>
      <c r="H864" s="142"/>
    </row>
    <row r="865" spans="1:8" x14ac:dyDescent="0.2">
      <c r="A865" s="143">
        <v>154769</v>
      </c>
      <c r="B865" s="175" t="s">
        <v>501</v>
      </c>
      <c r="C865" s="4">
        <v>3.3</v>
      </c>
      <c r="D865" s="5">
        <f>+C865+C865*$F$3</f>
        <v>3.5309999999999997</v>
      </c>
      <c r="E865" s="234">
        <v>3.73</v>
      </c>
      <c r="F865" s="235">
        <f>+E865*$F$5</f>
        <v>0.5222</v>
      </c>
      <c r="G865" s="4">
        <f>SUM(E865:F865)</f>
        <v>4.2522000000000002</v>
      </c>
      <c r="H865" s="142">
        <f>FLOOR(G865,0.05)</f>
        <v>4.25</v>
      </c>
    </row>
    <row r="866" spans="1:8" x14ac:dyDescent="0.2">
      <c r="A866" s="143"/>
      <c r="C866" s="20"/>
      <c r="F866" s="235"/>
      <c r="G866" s="4"/>
      <c r="H866" s="142"/>
    </row>
    <row r="867" spans="1:8" x14ac:dyDescent="0.2">
      <c r="A867" s="143"/>
      <c r="B867" s="143" t="s">
        <v>502</v>
      </c>
      <c r="C867" s="20"/>
      <c r="F867" s="235"/>
      <c r="G867" s="4"/>
      <c r="H867" s="142"/>
    </row>
    <row r="868" spans="1:8" x14ac:dyDescent="0.2">
      <c r="A868" s="143"/>
      <c r="C868" s="20"/>
      <c r="F868" s="235"/>
      <c r="G868" s="4"/>
      <c r="H868" s="142"/>
    </row>
    <row r="869" spans="1:8" x14ac:dyDescent="0.2">
      <c r="A869" s="143">
        <v>154769</v>
      </c>
      <c r="B869" s="175" t="s">
        <v>503</v>
      </c>
      <c r="C869" s="20"/>
      <c r="F869" s="235"/>
      <c r="G869" s="4"/>
      <c r="H869" s="142"/>
    </row>
    <row r="870" spans="1:8" x14ac:dyDescent="0.2">
      <c r="A870" s="143"/>
      <c r="C870" s="20"/>
      <c r="F870" s="235"/>
      <c r="G870" s="4"/>
      <c r="H870" s="142"/>
    </row>
    <row r="871" spans="1:8" x14ac:dyDescent="0.2">
      <c r="A871" s="143"/>
      <c r="B871" s="181" t="s">
        <v>504</v>
      </c>
      <c r="C871" s="20"/>
      <c r="F871" s="235"/>
      <c r="G871" s="4"/>
      <c r="H871" s="142"/>
    </row>
    <row r="872" spans="1:8" x14ac:dyDescent="0.2">
      <c r="A872" s="143"/>
      <c r="B872" s="181"/>
      <c r="C872" s="20"/>
      <c r="F872" s="235"/>
      <c r="G872" s="4"/>
      <c r="H872" s="142"/>
    </row>
    <row r="873" spans="1:8" x14ac:dyDescent="0.2">
      <c r="A873" s="143"/>
      <c r="B873" s="168" t="s">
        <v>505</v>
      </c>
      <c r="C873" s="4">
        <v>242</v>
      </c>
      <c r="D873" s="5">
        <f>+C873+C873*$F$3</f>
        <v>258.94</v>
      </c>
      <c r="E873" s="234">
        <v>274.47000000000003</v>
      </c>
      <c r="F873" s="235">
        <f>+E873*$F$5</f>
        <v>38.42580000000001</v>
      </c>
      <c r="G873" s="4">
        <f>SUM(E873:F873)</f>
        <v>312.89580000000001</v>
      </c>
      <c r="H873" s="142">
        <f>FLOOR(G873,0.05)</f>
        <v>312.85000000000002</v>
      </c>
    </row>
    <row r="874" spans="1:8" x14ac:dyDescent="0.2">
      <c r="A874" s="143"/>
      <c r="B874" s="168" t="s">
        <v>506</v>
      </c>
      <c r="C874" s="4">
        <v>181.5</v>
      </c>
      <c r="D874" s="5">
        <f>+C874+C874*$F$3</f>
        <v>194.20500000000001</v>
      </c>
      <c r="E874" s="234">
        <v>205.88</v>
      </c>
      <c r="F874" s="235">
        <f>+E874*$F$5</f>
        <v>28.823200000000003</v>
      </c>
      <c r="G874" s="4">
        <f>SUM(E874:F874)</f>
        <v>234.70320000000001</v>
      </c>
      <c r="H874" s="142">
        <f>FLOOR(G874,0.05)</f>
        <v>234.70000000000002</v>
      </c>
    </row>
    <row r="875" spans="1:8" x14ac:dyDescent="0.2">
      <c r="A875" s="143"/>
      <c r="B875" s="168" t="s">
        <v>507</v>
      </c>
      <c r="C875" s="4">
        <v>181.5</v>
      </c>
      <c r="D875" s="5">
        <f>+C875+C875*$F$3</f>
        <v>194.20500000000001</v>
      </c>
      <c r="E875" s="234">
        <v>205.88</v>
      </c>
      <c r="F875" s="235">
        <f>+E875*$F$5</f>
        <v>28.823200000000003</v>
      </c>
      <c r="G875" s="4">
        <f>SUM(E875:F875)</f>
        <v>234.70320000000001</v>
      </c>
      <c r="H875" s="142">
        <f>FLOOR(G875,0.05)</f>
        <v>234.70000000000002</v>
      </c>
    </row>
    <row r="876" spans="1:8" x14ac:dyDescent="0.2">
      <c r="A876" s="143"/>
      <c r="B876" s="168" t="s">
        <v>508</v>
      </c>
      <c r="C876" s="20"/>
      <c r="F876" s="235"/>
      <c r="G876" s="4"/>
      <c r="H876" s="142"/>
    </row>
    <row r="877" spans="1:8" x14ac:dyDescent="0.2">
      <c r="A877" s="143"/>
      <c r="B877" s="168" t="s">
        <v>510</v>
      </c>
      <c r="C877" s="4">
        <v>181.5</v>
      </c>
      <c r="D877" s="5">
        <f>+C877+C877*$F$3</f>
        <v>194.20500000000001</v>
      </c>
      <c r="E877" s="234">
        <v>205.88</v>
      </c>
      <c r="F877" s="235">
        <f>+E877*$F$5</f>
        <v>28.823200000000003</v>
      </c>
      <c r="G877" s="4">
        <f>SUM(E877:F877)</f>
        <v>234.70320000000001</v>
      </c>
      <c r="H877" s="142">
        <f>FLOOR(G877,0.05)</f>
        <v>234.70000000000002</v>
      </c>
    </row>
    <row r="878" spans="1:8" x14ac:dyDescent="0.2">
      <c r="A878" s="143"/>
      <c r="B878" s="168"/>
      <c r="C878" s="20"/>
      <c r="F878" s="235"/>
      <c r="G878" s="4"/>
      <c r="H878" s="142"/>
    </row>
    <row r="879" spans="1:8" x14ac:dyDescent="0.2">
      <c r="A879" s="143"/>
      <c r="B879" s="143" t="s">
        <v>511</v>
      </c>
      <c r="C879" s="20"/>
      <c r="F879" s="235"/>
      <c r="G879" s="4"/>
      <c r="H879" s="142"/>
    </row>
    <row r="880" spans="1:8" x14ac:dyDescent="0.2">
      <c r="A880" s="143"/>
      <c r="B880" s="168" t="s">
        <v>505</v>
      </c>
      <c r="C880" s="4">
        <v>605</v>
      </c>
      <c r="D880" s="5">
        <f>+C880+C880*$F$3</f>
        <v>647.35</v>
      </c>
      <c r="E880" s="234">
        <v>686.18</v>
      </c>
      <c r="F880" s="235">
        <f>+E880*$F$5</f>
        <v>96.065200000000004</v>
      </c>
      <c r="G880" s="4">
        <f>SUM(E880:F880)</f>
        <v>782.24519999999995</v>
      </c>
      <c r="H880" s="142">
        <f>FLOOR(G880,0.05)</f>
        <v>782.2</v>
      </c>
    </row>
    <row r="881" spans="1:8" x14ac:dyDescent="0.2">
      <c r="A881" s="143"/>
      <c r="B881" s="168" t="s">
        <v>506</v>
      </c>
      <c r="C881" s="4">
        <v>242</v>
      </c>
      <c r="D881" s="5">
        <f>+C881+C881*$F$3</f>
        <v>258.94</v>
      </c>
      <c r="E881" s="234">
        <v>274.47000000000003</v>
      </c>
      <c r="F881" s="235">
        <f>+E881*$F$5</f>
        <v>38.42580000000001</v>
      </c>
      <c r="G881" s="4">
        <f>SUM(E881:F881)</f>
        <v>312.89580000000001</v>
      </c>
      <c r="H881" s="142">
        <f>FLOOR(G881,0.05)</f>
        <v>312.85000000000002</v>
      </c>
    </row>
    <row r="882" spans="1:8" x14ac:dyDescent="0.2">
      <c r="A882" s="143"/>
      <c r="B882" s="168" t="s">
        <v>507</v>
      </c>
      <c r="C882" s="4">
        <v>242</v>
      </c>
      <c r="D882" s="5">
        <f>+C882+C882*$F$3</f>
        <v>258.94</v>
      </c>
      <c r="E882" s="234">
        <v>274.47000000000003</v>
      </c>
      <c r="F882" s="235">
        <f>+E882*$F$5</f>
        <v>38.42580000000001</v>
      </c>
      <c r="G882" s="4">
        <f>SUM(E882:F882)</f>
        <v>312.89580000000001</v>
      </c>
      <c r="H882" s="142">
        <f>FLOOR(G882,0.05)</f>
        <v>312.85000000000002</v>
      </c>
    </row>
    <row r="883" spans="1:8" x14ac:dyDescent="0.2">
      <c r="A883" s="143"/>
      <c r="B883" s="168" t="s">
        <v>508</v>
      </c>
      <c r="C883" s="20"/>
      <c r="F883" s="235"/>
      <c r="G883" s="4"/>
      <c r="H883" s="142"/>
    </row>
    <row r="884" spans="1:8" x14ac:dyDescent="0.2">
      <c r="A884" s="143"/>
      <c r="B884" s="168" t="s">
        <v>510</v>
      </c>
      <c r="C884" s="4">
        <v>605</v>
      </c>
      <c r="D884" s="5">
        <f>+C884+C884*$F$3</f>
        <v>647.35</v>
      </c>
      <c r="E884" s="234">
        <v>686.18</v>
      </c>
      <c r="F884" s="235">
        <f>+E884*$F$5</f>
        <v>96.065200000000004</v>
      </c>
      <c r="G884" s="4">
        <f>SUM(E884:F884)</f>
        <v>782.24519999999995</v>
      </c>
      <c r="H884" s="142">
        <f>FLOOR(G884,0.05)</f>
        <v>782.2</v>
      </c>
    </row>
    <row r="885" spans="1:8" x14ac:dyDescent="0.2">
      <c r="A885" s="143"/>
      <c r="B885" s="168"/>
      <c r="C885" s="20"/>
      <c r="F885" s="235"/>
      <c r="G885" s="4"/>
      <c r="H885" s="142"/>
    </row>
    <row r="886" spans="1:8" x14ac:dyDescent="0.2">
      <c r="A886" s="143"/>
      <c r="B886" s="181" t="s">
        <v>513</v>
      </c>
      <c r="C886" s="20"/>
      <c r="F886" s="235"/>
      <c r="G886" s="4"/>
      <c r="H886" s="142"/>
    </row>
    <row r="887" spans="1:8" x14ac:dyDescent="0.2">
      <c r="A887" s="143"/>
      <c r="B887" s="168" t="s">
        <v>505</v>
      </c>
      <c r="C887" s="4">
        <v>242</v>
      </c>
      <c r="D887" s="5">
        <f>+C887+C887*$F$3</f>
        <v>258.94</v>
      </c>
      <c r="E887" s="234">
        <v>274.47000000000003</v>
      </c>
      <c r="F887" s="235">
        <f>+E887*$F$5</f>
        <v>38.42580000000001</v>
      </c>
      <c r="G887" s="4">
        <f>SUM(E887:F887)</f>
        <v>312.89580000000001</v>
      </c>
      <c r="H887" s="142">
        <f>FLOOR(G887,0.05)</f>
        <v>312.85000000000002</v>
      </c>
    </row>
    <row r="888" spans="1:8" x14ac:dyDescent="0.2">
      <c r="A888" s="143"/>
      <c r="B888" s="168" t="s">
        <v>506</v>
      </c>
      <c r="C888" s="4">
        <v>181.5</v>
      </c>
      <c r="D888" s="5">
        <f>+C888+C888*$F$3</f>
        <v>194.20500000000001</v>
      </c>
      <c r="E888" s="234">
        <v>205.88</v>
      </c>
      <c r="F888" s="235">
        <f>+E888*$F$5</f>
        <v>28.823200000000003</v>
      </c>
      <c r="G888" s="4">
        <f>SUM(E888:F888)</f>
        <v>234.70320000000001</v>
      </c>
      <c r="H888" s="142">
        <f>FLOOR(G888,0.05)</f>
        <v>234.70000000000002</v>
      </c>
    </row>
    <row r="889" spans="1:8" x14ac:dyDescent="0.2">
      <c r="A889" s="143"/>
      <c r="B889" s="168" t="s">
        <v>507</v>
      </c>
      <c r="C889" s="4">
        <v>181.5</v>
      </c>
      <c r="D889" s="5">
        <f>+C889+C889*$F$3</f>
        <v>194.20500000000001</v>
      </c>
      <c r="E889" s="234">
        <v>205.88</v>
      </c>
      <c r="F889" s="235">
        <f>+E889*$F$5</f>
        <v>28.823200000000003</v>
      </c>
      <c r="G889" s="4">
        <f>SUM(E889:F889)</f>
        <v>234.70320000000001</v>
      </c>
      <c r="H889" s="142">
        <f>FLOOR(G889,0.05)</f>
        <v>234.70000000000002</v>
      </c>
    </row>
    <row r="890" spans="1:8" x14ac:dyDescent="0.2">
      <c r="A890" s="143"/>
      <c r="B890" s="168" t="s">
        <v>508</v>
      </c>
      <c r="C890" s="20"/>
      <c r="F890" s="235"/>
      <c r="G890" s="4"/>
      <c r="H890" s="142"/>
    </row>
    <row r="891" spans="1:8" x14ac:dyDescent="0.2">
      <c r="A891" s="143"/>
      <c r="B891" s="168" t="s">
        <v>510</v>
      </c>
      <c r="C891" s="4">
        <v>181.5</v>
      </c>
      <c r="D891" s="5">
        <f>+C891+C891*$F$3</f>
        <v>194.20500000000001</v>
      </c>
      <c r="E891" s="234">
        <v>205.88</v>
      </c>
      <c r="F891" s="235">
        <f>+E891*$F$5</f>
        <v>28.823200000000003</v>
      </c>
      <c r="G891" s="4">
        <f>SUM(E891:F891)</f>
        <v>234.70320000000001</v>
      </c>
      <c r="H891" s="142">
        <f>FLOOR(G891,0.05)</f>
        <v>234.70000000000002</v>
      </c>
    </row>
    <row r="892" spans="1:8" x14ac:dyDescent="0.2">
      <c r="A892" s="143"/>
      <c r="C892" s="20"/>
      <c r="F892" s="235"/>
      <c r="G892" s="4"/>
      <c r="H892" s="142"/>
    </row>
    <row r="893" spans="1:8" x14ac:dyDescent="0.2">
      <c r="A893" s="143"/>
      <c r="B893" s="181" t="s">
        <v>515</v>
      </c>
      <c r="C893" s="20"/>
      <c r="F893" s="235"/>
      <c r="G893" s="4"/>
      <c r="H893" s="142"/>
    </row>
    <row r="894" spans="1:8" x14ac:dyDescent="0.2">
      <c r="A894" s="143"/>
      <c r="B894" s="168" t="s">
        <v>505</v>
      </c>
      <c r="C894" s="4">
        <v>302.5</v>
      </c>
      <c r="D894" s="5">
        <f>+C894+C894*$F$3</f>
        <v>323.67500000000001</v>
      </c>
      <c r="E894" s="234">
        <v>343.07</v>
      </c>
      <c r="F894" s="235">
        <f>+E894*$F$5</f>
        <v>48.029800000000002</v>
      </c>
      <c r="G894" s="4">
        <f>SUM(E894:F894)</f>
        <v>391.09980000000002</v>
      </c>
      <c r="H894" s="142">
        <f>FLOOR(G894,0.05)</f>
        <v>391.05</v>
      </c>
    </row>
    <row r="895" spans="1:8" x14ac:dyDescent="0.2">
      <c r="A895" s="143"/>
      <c r="B895" s="168" t="s">
        <v>506</v>
      </c>
      <c r="C895" s="4">
        <v>181.5</v>
      </c>
      <c r="D895" s="5">
        <f>+C895+C895*$F$3</f>
        <v>194.20500000000001</v>
      </c>
      <c r="E895" s="234">
        <v>205.88</v>
      </c>
      <c r="F895" s="235">
        <f>+E895*$F$5</f>
        <v>28.823200000000003</v>
      </c>
      <c r="G895" s="4">
        <f>SUM(E895:F895)</f>
        <v>234.70320000000001</v>
      </c>
      <c r="H895" s="142">
        <f>FLOOR(G895,0.05)</f>
        <v>234.70000000000002</v>
      </c>
    </row>
    <row r="896" spans="1:8" x14ac:dyDescent="0.2">
      <c r="A896" s="143"/>
      <c r="B896" s="168" t="s">
        <v>507</v>
      </c>
      <c r="C896" s="4">
        <v>181.5</v>
      </c>
      <c r="D896" s="5">
        <f>+C896+C896*$F$3</f>
        <v>194.20500000000001</v>
      </c>
      <c r="E896" s="234">
        <v>205.88</v>
      </c>
      <c r="F896" s="235">
        <f>+E896*$F$5</f>
        <v>28.823200000000003</v>
      </c>
      <c r="G896" s="4">
        <f>SUM(E896:F896)</f>
        <v>234.70320000000001</v>
      </c>
      <c r="H896" s="142">
        <f>FLOOR(G896,0.05)</f>
        <v>234.70000000000002</v>
      </c>
    </row>
    <row r="897" spans="1:8" x14ac:dyDescent="0.2">
      <c r="A897" s="143"/>
      <c r="B897" s="168" t="s">
        <v>508</v>
      </c>
      <c r="C897" s="20"/>
      <c r="F897" s="235"/>
      <c r="G897" s="4"/>
      <c r="H897" s="142"/>
    </row>
    <row r="898" spans="1:8" x14ac:dyDescent="0.2">
      <c r="A898" s="143"/>
      <c r="B898" s="168" t="s">
        <v>510</v>
      </c>
      <c r="C898" s="4">
        <v>302.5</v>
      </c>
      <c r="D898" s="5">
        <f>+C898+C898*$F$3</f>
        <v>323.67500000000001</v>
      </c>
      <c r="E898" s="234">
        <v>343.07</v>
      </c>
      <c r="F898" s="235">
        <f>+E898*$F$5</f>
        <v>48.029800000000002</v>
      </c>
      <c r="G898" s="4">
        <f>SUM(E898:F898)</f>
        <v>391.09980000000002</v>
      </c>
      <c r="H898" s="142">
        <f>FLOOR(G898,0.05)</f>
        <v>391.05</v>
      </c>
    </row>
    <row r="899" spans="1:8" x14ac:dyDescent="0.2">
      <c r="A899" s="143"/>
      <c r="C899" s="20"/>
      <c r="F899" s="235"/>
      <c r="G899" s="4"/>
      <c r="H899" s="142"/>
    </row>
    <row r="900" spans="1:8" x14ac:dyDescent="0.2">
      <c r="A900" s="143"/>
      <c r="B900" s="181" t="s">
        <v>517</v>
      </c>
      <c r="C900" s="20"/>
      <c r="F900" s="235"/>
      <c r="G900" s="4"/>
      <c r="H900" s="142"/>
    </row>
    <row r="901" spans="1:8" x14ac:dyDescent="0.2">
      <c r="A901" s="143"/>
      <c r="B901" s="168" t="s">
        <v>505</v>
      </c>
      <c r="C901" s="4">
        <v>181.5</v>
      </c>
      <c r="D901" s="5">
        <f t="shared" ref="D901:D906" si="48">+C901+C901*$F$3</f>
        <v>194.20500000000001</v>
      </c>
      <c r="E901" s="234">
        <v>205.88</v>
      </c>
      <c r="F901" s="235">
        <f t="shared" ref="F901:F906" si="49">+E901*$F$5</f>
        <v>28.823200000000003</v>
      </c>
      <c r="G901" s="4">
        <f t="shared" ref="G901:G906" si="50">SUM(E901:F901)</f>
        <v>234.70320000000001</v>
      </c>
      <c r="H901" s="142">
        <f t="shared" ref="H901:H906" si="51">FLOOR(G901,0.05)</f>
        <v>234.70000000000002</v>
      </c>
    </row>
    <row r="902" spans="1:8" x14ac:dyDescent="0.2">
      <c r="A902" s="143"/>
      <c r="B902" s="168" t="s">
        <v>506</v>
      </c>
      <c r="C902" s="4">
        <v>121</v>
      </c>
      <c r="D902" s="5">
        <f t="shared" si="48"/>
        <v>129.47</v>
      </c>
      <c r="E902" s="234">
        <v>137.24</v>
      </c>
      <c r="F902" s="235">
        <f t="shared" si="49"/>
        <v>19.213600000000003</v>
      </c>
      <c r="G902" s="4">
        <f t="shared" si="50"/>
        <v>156.45360000000002</v>
      </c>
      <c r="H902" s="142">
        <v>147.6</v>
      </c>
    </row>
    <row r="903" spans="1:8" x14ac:dyDescent="0.2">
      <c r="A903" s="143"/>
      <c r="B903" s="168" t="s">
        <v>507</v>
      </c>
      <c r="C903" s="4">
        <v>121</v>
      </c>
      <c r="D903" s="5">
        <f t="shared" si="48"/>
        <v>129.47</v>
      </c>
      <c r="E903" s="234">
        <v>137.24</v>
      </c>
      <c r="F903" s="235">
        <f t="shared" si="49"/>
        <v>19.213600000000003</v>
      </c>
      <c r="G903" s="4">
        <f t="shared" si="50"/>
        <v>156.45360000000002</v>
      </c>
      <c r="H903" s="142">
        <f t="shared" si="51"/>
        <v>156.45000000000002</v>
      </c>
    </row>
    <row r="904" spans="1:8" x14ac:dyDescent="0.2">
      <c r="A904" s="143"/>
      <c r="B904" s="168" t="s">
        <v>508</v>
      </c>
      <c r="C904" s="4">
        <v>121</v>
      </c>
      <c r="D904" s="5">
        <f t="shared" si="48"/>
        <v>129.47</v>
      </c>
      <c r="E904" s="234">
        <v>137.24</v>
      </c>
      <c r="F904" s="235">
        <f t="shared" si="49"/>
        <v>19.213600000000003</v>
      </c>
      <c r="G904" s="4">
        <f t="shared" si="50"/>
        <v>156.45360000000002</v>
      </c>
      <c r="H904" s="142">
        <v>147.6</v>
      </c>
    </row>
    <row r="905" spans="1:8" x14ac:dyDescent="0.2">
      <c r="A905" s="143"/>
      <c r="B905" s="168" t="s">
        <v>510</v>
      </c>
      <c r="C905" s="4">
        <v>145.19999999999999</v>
      </c>
      <c r="D905" s="5">
        <f t="shared" si="48"/>
        <v>155.36399999999998</v>
      </c>
      <c r="E905" s="234">
        <v>164.69</v>
      </c>
      <c r="F905" s="235">
        <f t="shared" si="49"/>
        <v>23.056600000000003</v>
      </c>
      <c r="G905" s="4">
        <f t="shared" si="50"/>
        <v>187.7466</v>
      </c>
      <c r="H905" s="142">
        <f t="shared" si="51"/>
        <v>187.70000000000002</v>
      </c>
    </row>
    <row r="906" spans="1:8" x14ac:dyDescent="0.2">
      <c r="A906" s="143"/>
      <c r="B906" s="6" t="s">
        <v>518</v>
      </c>
      <c r="C906" s="4">
        <v>30.48</v>
      </c>
      <c r="D906" s="5">
        <f t="shared" si="48"/>
        <v>32.613599999999998</v>
      </c>
      <c r="E906" s="234">
        <v>34.56</v>
      </c>
      <c r="F906" s="235">
        <f t="shared" si="49"/>
        <v>4.8384000000000009</v>
      </c>
      <c r="G906" s="4">
        <f t="shared" si="50"/>
        <v>39.398400000000002</v>
      </c>
      <c r="H906" s="142">
        <f t="shared" si="51"/>
        <v>39.35</v>
      </c>
    </row>
    <row r="907" spans="1:8" x14ac:dyDescent="0.2">
      <c r="A907" s="143"/>
      <c r="C907" s="20"/>
      <c r="F907" s="235"/>
      <c r="G907" s="4"/>
      <c r="H907" s="142"/>
    </row>
    <row r="908" spans="1:8" x14ac:dyDescent="0.2">
      <c r="A908" s="143"/>
      <c r="B908" s="181" t="s">
        <v>519</v>
      </c>
      <c r="C908" s="20"/>
      <c r="F908" s="235"/>
      <c r="G908" s="4"/>
      <c r="H908" s="142"/>
    </row>
    <row r="909" spans="1:8" x14ac:dyDescent="0.2">
      <c r="A909" s="143"/>
      <c r="B909" s="168" t="s">
        <v>505</v>
      </c>
      <c r="C909" s="4">
        <v>605</v>
      </c>
      <c r="D909" s="5">
        <f>+C909+C909*$F$3</f>
        <v>647.35</v>
      </c>
      <c r="E909" s="234">
        <v>686.18</v>
      </c>
      <c r="F909" s="235">
        <f>+E909*$F$5</f>
        <v>96.065200000000004</v>
      </c>
      <c r="G909" s="4">
        <f>SUM(E909:F909)</f>
        <v>782.24519999999995</v>
      </c>
      <c r="H909" s="142">
        <f>FLOOR(G909,0.05)</f>
        <v>782.2</v>
      </c>
    </row>
    <row r="910" spans="1:8" x14ac:dyDescent="0.2">
      <c r="A910" s="143"/>
      <c r="B910" s="168" t="s">
        <v>506</v>
      </c>
      <c r="C910" s="4">
        <v>181.5</v>
      </c>
      <c r="D910" s="5">
        <f>+C910+C910*$F$3</f>
        <v>194.20500000000001</v>
      </c>
      <c r="E910" s="234">
        <v>205.88</v>
      </c>
      <c r="F910" s="235">
        <f>+E910*$F$5</f>
        <v>28.823200000000003</v>
      </c>
      <c r="G910" s="4">
        <f>SUM(E910:F910)</f>
        <v>234.70320000000001</v>
      </c>
      <c r="H910" s="142">
        <f>FLOOR(G910,0.05)</f>
        <v>234.70000000000002</v>
      </c>
    </row>
    <row r="911" spans="1:8" x14ac:dyDescent="0.2">
      <c r="A911" s="143"/>
      <c r="B911" s="168" t="s">
        <v>507</v>
      </c>
      <c r="C911" s="4">
        <v>181.5</v>
      </c>
      <c r="D911" s="5">
        <f>+C911+C911*$F$3</f>
        <v>194.20500000000001</v>
      </c>
      <c r="E911" s="234">
        <v>205.88</v>
      </c>
      <c r="F911" s="235">
        <f>+E911*$F$5</f>
        <v>28.823200000000003</v>
      </c>
      <c r="G911" s="4">
        <f>SUM(E911:F911)</f>
        <v>234.70320000000001</v>
      </c>
      <c r="H911" s="142">
        <f>FLOOR(G911,0.05)</f>
        <v>234.70000000000002</v>
      </c>
    </row>
    <row r="912" spans="1:8" x14ac:dyDescent="0.2">
      <c r="A912" s="143"/>
      <c r="B912" s="168" t="s">
        <v>508</v>
      </c>
      <c r="C912" s="4">
        <v>181.5</v>
      </c>
      <c r="D912" s="5">
        <f>+C912+C912*$F$3</f>
        <v>194.20500000000001</v>
      </c>
      <c r="E912" s="234">
        <v>205.88</v>
      </c>
      <c r="F912" s="235">
        <f>+E912*$F$5</f>
        <v>28.823200000000003</v>
      </c>
      <c r="G912" s="4">
        <f>SUM(E912:F912)</f>
        <v>234.70320000000001</v>
      </c>
      <c r="H912" s="142">
        <f>FLOOR(G912,0.05)</f>
        <v>234.70000000000002</v>
      </c>
    </row>
    <row r="913" spans="1:8" x14ac:dyDescent="0.2">
      <c r="A913" s="143"/>
      <c r="B913" s="168" t="s">
        <v>510</v>
      </c>
      <c r="C913" s="4">
        <v>605</v>
      </c>
      <c r="D913" s="5">
        <f>+C913+C913*$F$3</f>
        <v>647.35</v>
      </c>
      <c r="E913" s="234">
        <v>686.18</v>
      </c>
      <c r="F913" s="235">
        <f>+E913*$F$5</f>
        <v>96.065200000000004</v>
      </c>
      <c r="G913" s="4">
        <f>SUM(E913:F913)</f>
        <v>782.24519999999995</v>
      </c>
      <c r="H913" s="142">
        <f>FLOOR(G913,0.05)</f>
        <v>782.2</v>
      </c>
    </row>
    <row r="914" spans="1:8" x14ac:dyDescent="0.2">
      <c r="A914" s="143"/>
      <c r="C914" s="20"/>
      <c r="F914" s="235"/>
      <c r="G914" s="4"/>
      <c r="H914" s="142"/>
    </row>
    <row r="915" spans="1:8" x14ac:dyDescent="0.2">
      <c r="A915" s="143"/>
      <c r="B915" s="181" t="s">
        <v>520</v>
      </c>
      <c r="C915" s="20"/>
      <c r="F915" s="235"/>
      <c r="G915" s="4"/>
      <c r="H915" s="142"/>
    </row>
    <row r="916" spans="1:8" x14ac:dyDescent="0.2">
      <c r="A916" s="143"/>
      <c r="B916" s="168" t="s">
        <v>505</v>
      </c>
      <c r="C916" s="4">
        <v>181.5</v>
      </c>
      <c r="D916" s="5">
        <f>+C916+C916*$F$3</f>
        <v>194.20500000000001</v>
      </c>
      <c r="E916" s="234">
        <v>205.88</v>
      </c>
      <c r="F916" s="235">
        <f>+E916*$F$5</f>
        <v>28.823200000000003</v>
      </c>
      <c r="G916" s="4">
        <f>SUM(E916:F916)</f>
        <v>234.70320000000001</v>
      </c>
      <c r="H916" s="142">
        <f>FLOOR(G916,0.05)</f>
        <v>234.70000000000002</v>
      </c>
    </row>
    <row r="917" spans="1:8" x14ac:dyDescent="0.2">
      <c r="A917" s="143"/>
      <c r="B917" s="168" t="s">
        <v>506</v>
      </c>
      <c r="C917" s="4">
        <v>121</v>
      </c>
      <c r="D917" s="5">
        <f>+C917+C917*$F$3</f>
        <v>129.47</v>
      </c>
      <c r="E917" s="234">
        <v>137.24</v>
      </c>
      <c r="F917" s="235">
        <f>+E917*$F$5</f>
        <v>19.213600000000003</v>
      </c>
      <c r="G917" s="4">
        <f>SUM(E917:F917)</f>
        <v>156.45360000000002</v>
      </c>
      <c r="H917" s="142">
        <v>147.6</v>
      </c>
    </row>
    <row r="918" spans="1:8" x14ac:dyDescent="0.2">
      <c r="A918" s="143"/>
      <c r="B918" s="168" t="s">
        <v>507</v>
      </c>
      <c r="C918" s="4">
        <v>121</v>
      </c>
      <c r="D918" s="5">
        <f>+C918+C918*$F$3</f>
        <v>129.47</v>
      </c>
      <c r="E918" s="234">
        <v>137.24</v>
      </c>
      <c r="F918" s="235">
        <f>+E918*$F$5</f>
        <v>19.213600000000003</v>
      </c>
      <c r="G918" s="4">
        <f>SUM(E918:F918)</f>
        <v>156.45360000000002</v>
      </c>
      <c r="H918" s="142">
        <v>147.6</v>
      </c>
    </row>
    <row r="919" spans="1:8" x14ac:dyDescent="0.2">
      <c r="A919" s="143"/>
      <c r="B919" s="168" t="s">
        <v>508</v>
      </c>
      <c r="C919" s="4">
        <v>121</v>
      </c>
      <c r="D919" s="5">
        <f>+C919+C919*$F$3</f>
        <v>129.47</v>
      </c>
      <c r="E919" s="234">
        <v>137.24</v>
      </c>
      <c r="F919" s="235">
        <f>+E919*$F$5</f>
        <v>19.213600000000003</v>
      </c>
      <c r="G919" s="4">
        <f>SUM(E919:F919)</f>
        <v>156.45360000000002</v>
      </c>
      <c r="H919" s="142">
        <v>147.6</v>
      </c>
    </row>
    <row r="920" spans="1:8" x14ac:dyDescent="0.2">
      <c r="A920" s="143"/>
      <c r="B920" s="168" t="s">
        <v>510</v>
      </c>
      <c r="C920" s="4">
        <v>145.19999999999999</v>
      </c>
      <c r="D920" s="5">
        <f>+C920+C920*$F$3</f>
        <v>155.36399999999998</v>
      </c>
      <c r="E920" s="234">
        <v>164.69</v>
      </c>
      <c r="F920" s="235">
        <f>+E920*$F$5</f>
        <v>23.056600000000003</v>
      </c>
      <c r="G920" s="4">
        <f>SUM(E920:F920)</f>
        <v>187.7466</v>
      </c>
      <c r="H920" s="142">
        <f>FLOOR(G920,0.05)</f>
        <v>187.70000000000002</v>
      </c>
    </row>
    <row r="921" spans="1:8" x14ac:dyDescent="0.2">
      <c r="A921" s="143"/>
      <c r="C921" s="20"/>
      <c r="F921" s="235"/>
      <c r="G921" s="4"/>
      <c r="H921" s="142"/>
    </row>
    <row r="922" spans="1:8" x14ac:dyDescent="0.2">
      <c r="A922" s="143"/>
      <c r="B922" s="181" t="s">
        <v>521</v>
      </c>
      <c r="C922" s="4">
        <v>242</v>
      </c>
      <c r="D922" s="5">
        <f>+C922+C922*$F$3</f>
        <v>258.94</v>
      </c>
      <c r="E922" s="234">
        <v>274.47000000000003</v>
      </c>
      <c r="F922" s="235">
        <f>+E922*$F$5</f>
        <v>38.42580000000001</v>
      </c>
      <c r="G922" s="4">
        <f>SUM(E922:F922)</f>
        <v>312.89580000000001</v>
      </c>
      <c r="H922" s="142">
        <f>FLOOR(G922,0.05)</f>
        <v>312.85000000000002</v>
      </c>
    </row>
    <row r="923" spans="1:8" x14ac:dyDescent="0.2">
      <c r="A923" s="143"/>
      <c r="C923" s="4"/>
      <c r="F923" s="235"/>
      <c r="G923" s="4"/>
      <c r="H923" s="142"/>
    </row>
    <row r="924" spans="1:8" x14ac:dyDescent="0.2">
      <c r="A924" s="143"/>
      <c r="B924" s="143" t="s">
        <v>522</v>
      </c>
      <c r="C924" s="4">
        <v>278.3</v>
      </c>
      <c r="D924" s="5">
        <f>+C924+C924*$F$3</f>
        <v>297.78100000000001</v>
      </c>
      <c r="E924" s="234">
        <v>315.66000000000003</v>
      </c>
      <c r="F924" s="235">
        <f>+E924*$F$5</f>
        <v>44.192400000000006</v>
      </c>
      <c r="G924" s="4">
        <f>SUM(E924:F924)</f>
        <v>359.85240000000005</v>
      </c>
      <c r="H924" s="142">
        <f>FLOOR(G924,0.05)</f>
        <v>359.85</v>
      </c>
    </row>
    <row r="925" spans="1:8" x14ac:dyDescent="0.2">
      <c r="A925" s="143"/>
      <c r="C925" s="20"/>
      <c r="F925" s="235"/>
      <c r="G925" s="4"/>
      <c r="H925" s="142"/>
    </row>
    <row r="926" spans="1:8" x14ac:dyDescent="0.2">
      <c r="A926" s="143">
        <v>154769</v>
      </c>
      <c r="B926" s="175" t="s">
        <v>523</v>
      </c>
      <c r="C926" s="20"/>
      <c r="F926" s="235"/>
      <c r="G926" s="4"/>
      <c r="H926" s="142"/>
    </row>
    <row r="927" spans="1:8" x14ac:dyDescent="0.2">
      <c r="A927" s="143"/>
      <c r="C927" s="20"/>
      <c r="F927" s="235"/>
      <c r="G927" s="4"/>
      <c r="H927" s="142"/>
    </row>
    <row r="928" spans="1:8" x14ac:dyDescent="0.2">
      <c r="A928" s="143"/>
      <c r="B928" s="6" t="s">
        <v>524</v>
      </c>
      <c r="C928" s="4">
        <v>36.299999999999997</v>
      </c>
      <c r="D928" s="5">
        <f t="shared" ref="D928:D933" si="52">+C928+C928*$F$3</f>
        <v>38.840999999999994</v>
      </c>
      <c r="E928" s="234">
        <v>41.18</v>
      </c>
      <c r="F928" s="235">
        <f t="shared" ref="F928:F933" si="53">+E928*$F$5</f>
        <v>5.7652000000000001</v>
      </c>
      <c r="G928" s="4">
        <f t="shared" ref="G928:G933" si="54">SUM(E928:F928)</f>
        <v>46.9452</v>
      </c>
      <c r="H928" s="142">
        <f t="shared" ref="H928:H933" si="55">FLOOR(G928,0.05)</f>
        <v>46.900000000000006</v>
      </c>
    </row>
    <row r="929" spans="1:8" x14ac:dyDescent="0.2">
      <c r="A929" s="143"/>
      <c r="B929" s="6" t="s">
        <v>525</v>
      </c>
      <c r="C929" s="4">
        <v>2.42</v>
      </c>
      <c r="D929" s="5">
        <f t="shared" si="52"/>
        <v>2.5893999999999999</v>
      </c>
      <c r="E929" s="234">
        <v>2.76</v>
      </c>
      <c r="F929" s="235">
        <f t="shared" si="53"/>
        <v>0.38640000000000002</v>
      </c>
      <c r="G929" s="4">
        <f t="shared" si="54"/>
        <v>3.1463999999999999</v>
      </c>
      <c r="H929" s="142">
        <f t="shared" si="55"/>
        <v>3.1</v>
      </c>
    </row>
    <row r="930" spans="1:8" x14ac:dyDescent="0.2">
      <c r="A930" s="143"/>
      <c r="B930" s="6" t="s">
        <v>526</v>
      </c>
      <c r="C930" s="4">
        <v>2.42</v>
      </c>
      <c r="D930" s="5">
        <f t="shared" si="52"/>
        <v>2.5893999999999999</v>
      </c>
      <c r="E930" s="234">
        <v>2.76</v>
      </c>
      <c r="F930" s="235">
        <f t="shared" si="53"/>
        <v>0.38640000000000002</v>
      </c>
      <c r="G930" s="4">
        <f t="shared" si="54"/>
        <v>3.1463999999999999</v>
      </c>
      <c r="H930" s="142">
        <f t="shared" si="55"/>
        <v>3.1</v>
      </c>
    </row>
    <row r="931" spans="1:8" x14ac:dyDescent="0.2">
      <c r="A931" s="143"/>
      <c r="B931" s="6" t="s">
        <v>527</v>
      </c>
      <c r="C931" s="4">
        <v>18.149999999999999</v>
      </c>
      <c r="D931" s="5">
        <f t="shared" si="52"/>
        <v>19.420499999999997</v>
      </c>
      <c r="E931" s="234">
        <v>20.57</v>
      </c>
      <c r="F931" s="235">
        <f t="shared" si="53"/>
        <v>2.8798000000000004</v>
      </c>
      <c r="G931" s="4">
        <f t="shared" si="54"/>
        <v>23.4498</v>
      </c>
      <c r="H931" s="142">
        <f t="shared" si="55"/>
        <v>23.400000000000002</v>
      </c>
    </row>
    <row r="932" spans="1:8" x14ac:dyDescent="0.2">
      <c r="A932" s="143"/>
      <c r="B932" s="6" t="s">
        <v>528</v>
      </c>
      <c r="C932" s="4">
        <v>6.05</v>
      </c>
      <c r="D932" s="5">
        <f t="shared" si="52"/>
        <v>6.4734999999999996</v>
      </c>
      <c r="E932" s="234">
        <v>6.84</v>
      </c>
      <c r="F932" s="235">
        <f t="shared" si="53"/>
        <v>0.95760000000000012</v>
      </c>
      <c r="G932" s="4">
        <f t="shared" si="54"/>
        <v>7.7976000000000001</v>
      </c>
      <c r="H932" s="142">
        <f t="shared" si="55"/>
        <v>7.75</v>
      </c>
    </row>
    <row r="933" spans="1:8" x14ac:dyDescent="0.2">
      <c r="A933" s="143"/>
      <c r="B933" s="6" t="s">
        <v>529</v>
      </c>
      <c r="C933" s="4">
        <v>3.63</v>
      </c>
      <c r="D933" s="5">
        <f t="shared" si="52"/>
        <v>3.8841000000000001</v>
      </c>
      <c r="E933" s="234">
        <v>4.12</v>
      </c>
      <c r="F933" s="235">
        <f t="shared" si="53"/>
        <v>0.57680000000000009</v>
      </c>
      <c r="G933" s="4">
        <f t="shared" si="54"/>
        <v>4.6968000000000005</v>
      </c>
      <c r="H933" s="142">
        <f t="shared" si="55"/>
        <v>4.6500000000000004</v>
      </c>
    </row>
    <row r="934" spans="1:8" x14ac:dyDescent="0.2">
      <c r="A934" s="143"/>
      <c r="B934" s="6" t="s">
        <v>530</v>
      </c>
      <c r="C934" s="4"/>
      <c r="F934" s="235"/>
      <c r="G934" s="4"/>
      <c r="H934" s="142"/>
    </row>
    <row r="935" spans="1:8" x14ac:dyDescent="0.2">
      <c r="A935" s="143"/>
      <c r="B935" s="168" t="s">
        <v>531</v>
      </c>
      <c r="C935" s="4">
        <v>6.05</v>
      </c>
      <c r="D935" s="5">
        <f t="shared" ref="D935:D941" si="56">+C935+C935*$F$3</f>
        <v>6.4734999999999996</v>
      </c>
      <c r="E935" s="234">
        <v>6.84</v>
      </c>
      <c r="F935" s="235">
        <f t="shared" ref="F935:F941" si="57">+E935*$F$5</f>
        <v>0.95760000000000012</v>
      </c>
      <c r="G935" s="4">
        <f t="shared" ref="G935:G941" si="58">SUM(E935:F935)</f>
        <v>7.7976000000000001</v>
      </c>
      <c r="H935" s="142">
        <f t="shared" ref="H935:H941" si="59">FLOOR(G935,0.05)</f>
        <v>7.75</v>
      </c>
    </row>
    <row r="936" spans="1:8" x14ac:dyDescent="0.2">
      <c r="A936" s="143"/>
      <c r="B936" s="168" t="s">
        <v>532</v>
      </c>
      <c r="C936" s="4">
        <v>3.03</v>
      </c>
      <c r="D936" s="5">
        <f t="shared" si="56"/>
        <v>3.2420999999999998</v>
      </c>
      <c r="E936" s="234">
        <v>3.42</v>
      </c>
      <c r="F936" s="235">
        <f t="shared" si="57"/>
        <v>0.47880000000000006</v>
      </c>
      <c r="G936" s="4">
        <f t="shared" si="58"/>
        <v>3.8988</v>
      </c>
      <c r="H936" s="142">
        <f t="shared" si="59"/>
        <v>3.85</v>
      </c>
    </row>
    <row r="937" spans="1:8" x14ac:dyDescent="0.2">
      <c r="A937" s="143"/>
      <c r="B937" s="168" t="s">
        <v>533</v>
      </c>
      <c r="C937" s="4">
        <v>3.03</v>
      </c>
      <c r="D937" s="5">
        <f t="shared" si="56"/>
        <v>3.2420999999999998</v>
      </c>
      <c r="E937" s="234">
        <v>3.42</v>
      </c>
      <c r="F937" s="235">
        <f t="shared" si="57"/>
        <v>0.47880000000000006</v>
      </c>
      <c r="G937" s="4">
        <f t="shared" si="58"/>
        <v>3.8988</v>
      </c>
      <c r="H937" s="142">
        <f t="shared" si="59"/>
        <v>3.85</v>
      </c>
    </row>
    <row r="938" spans="1:8" x14ac:dyDescent="0.2">
      <c r="A938" s="143"/>
      <c r="B938" s="6" t="s">
        <v>534</v>
      </c>
      <c r="C938" s="4">
        <v>3.03</v>
      </c>
      <c r="D938" s="5">
        <f t="shared" si="56"/>
        <v>3.2420999999999998</v>
      </c>
      <c r="E938" s="234">
        <v>3.42</v>
      </c>
      <c r="F938" s="235">
        <f t="shared" si="57"/>
        <v>0.47880000000000006</v>
      </c>
      <c r="G938" s="4">
        <f t="shared" si="58"/>
        <v>3.8988</v>
      </c>
      <c r="H938" s="142">
        <f t="shared" si="59"/>
        <v>3.85</v>
      </c>
    </row>
    <row r="939" spans="1:8" x14ac:dyDescent="0.2">
      <c r="A939" s="143"/>
      <c r="B939" s="6" t="s">
        <v>535</v>
      </c>
      <c r="C939" s="4">
        <v>3.03</v>
      </c>
      <c r="D939" s="5">
        <f t="shared" si="56"/>
        <v>3.2420999999999998</v>
      </c>
      <c r="E939" s="234">
        <v>3.42</v>
      </c>
      <c r="F939" s="235">
        <f t="shared" si="57"/>
        <v>0.47880000000000006</v>
      </c>
      <c r="G939" s="4">
        <f t="shared" si="58"/>
        <v>3.8988</v>
      </c>
      <c r="H939" s="142">
        <f t="shared" si="59"/>
        <v>3.85</v>
      </c>
    </row>
    <row r="940" spans="1:8" x14ac:dyDescent="0.2">
      <c r="A940" s="143"/>
      <c r="B940" s="6" t="s">
        <v>536</v>
      </c>
      <c r="C940" s="4">
        <v>3.03</v>
      </c>
      <c r="D940" s="5">
        <f t="shared" si="56"/>
        <v>3.2420999999999998</v>
      </c>
      <c r="E940" s="234">
        <v>3.42</v>
      </c>
      <c r="F940" s="235">
        <f t="shared" si="57"/>
        <v>0.47880000000000006</v>
      </c>
      <c r="G940" s="4">
        <f t="shared" si="58"/>
        <v>3.8988</v>
      </c>
      <c r="H940" s="142">
        <f t="shared" si="59"/>
        <v>3.85</v>
      </c>
    </row>
    <row r="941" spans="1:8" x14ac:dyDescent="0.2">
      <c r="A941" s="143"/>
      <c r="B941" s="6" t="s">
        <v>537</v>
      </c>
      <c r="C941" s="4">
        <v>6.05</v>
      </c>
      <c r="D941" s="5">
        <f t="shared" si="56"/>
        <v>6.4734999999999996</v>
      </c>
      <c r="E941" s="234">
        <v>6.84</v>
      </c>
      <c r="F941" s="235">
        <f t="shared" si="57"/>
        <v>0.95760000000000012</v>
      </c>
      <c r="G941" s="4">
        <f t="shared" si="58"/>
        <v>7.7976000000000001</v>
      </c>
      <c r="H941" s="142">
        <f t="shared" si="59"/>
        <v>7.75</v>
      </c>
    </row>
    <row r="942" spans="1:8" x14ac:dyDescent="0.2">
      <c r="A942" s="143"/>
      <c r="B942" s="6" t="s">
        <v>538</v>
      </c>
      <c r="C942" s="4"/>
      <c r="F942" s="235"/>
      <c r="G942" s="4"/>
      <c r="H942" s="142"/>
    </row>
    <row r="943" spans="1:8" x14ac:dyDescent="0.2">
      <c r="A943" s="143"/>
      <c r="B943" s="168" t="s">
        <v>539</v>
      </c>
      <c r="C943" s="4">
        <v>6.05</v>
      </c>
      <c r="D943" s="5">
        <f>+C943+C943*$F$3</f>
        <v>6.4734999999999996</v>
      </c>
      <c r="E943" s="234">
        <v>6.84</v>
      </c>
      <c r="F943" s="235">
        <f>+E943*$F$5</f>
        <v>0.95760000000000012</v>
      </c>
      <c r="G943" s="4">
        <f>SUM(E943:F943)</f>
        <v>7.7976000000000001</v>
      </c>
      <c r="H943" s="142">
        <f>FLOOR(G943,0.05)</f>
        <v>7.75</v>
      </c>
    </row>
    <row r="944" spans="1:8" x14ac:dyDescent="0.2">
      <c r="A944" s="143"/>
      <c r="B944" s="168" t="s">
        <v>531</v>
      </c>
      <c r="C944" s="4">
        <v>6.05</v>
      </c>
      <c r="D944" s="5">
        <f>+C944+C944*$F$3</f>
        <v>6.4734999999999996</v>
      </c>
      <c r="E944" s="234">
        <v>6.84</v>
      </c>
      <c r="F944" s="235">
        <f>+E944*$F$5</f>
        <v>0.95760000000000012</v>
      </c>
      <c r="G944" s="4">
        <f>SUM(E944:F944)</f>
        <v>7.7976000000000001</v>
      </c>
      <c r="H944" s="142">
        <f>FLOOR(G944,0.05)</f>
        <v>7.75</v>
      </c>
    </row>
    <row r="945" spans="1:8" x14ac:dyDescent="0.2">
      <c r="A945" s="143"/>
      <c r="B945" s="6" t="s">
        <v>540</v>
      </c>
      <c r="C945" s="4">
        <v>6.05</v>
      </c>
      <c r="D945" s="5">
        <f>+C945+C945*$F$3</f>
        <v>6.4734999999999996</v>
      </c>
      <c r="E945" s="234">
        <v>6.84</v>
      </c>
      <c r="F945" s="235">
        <f>+E945*$F$5</f>
        <v>0.95760000000000012</v>
      </c>
      <c r="G945" s="4">
        <f>SUM(E945:F945)</f>
        <v>7.7976000000000001</v>
      </c>
      <c r="H945" s="142">
        <f>FLOOR(G945,0.05)</f>
        <v>7.75</v>
      </c>
    </row>
    <row r="946" spans="1:8" x14ac:dyDescent="0.2">
      <c r="A946" s="143"/>
      <c r="B946" s="6" t="s">
        <v>541</v>
      </c>
      <c r="C946" s="4">
        <v>1.21</v>
      </c>
      <c r="D946" s="5">
        <f>+C946+C946*$F$3</f>
        <v>1.2947</v>
      </c>
      <c r="E946" s="234">
        <v>1.36</v>
      </c>
      <c r="F946" s="235">
        <f>+E946*$F$5</f>
        <v>0.19040000000000004</v>
      </c>
      <c r="G946" s="4">
        <f>SUM(E946:F946)</f>
        <v>1.5504000000000002</v>
      </c>
      <c r="H946" s="142">
        <f>FLOOR(G946,0.05)</f>
        <v>1.55</v>
      </c>
    </row>
    <row r="947" spans="1:8" x14ac:dyDescent="0.2">
      <c r="A947" s="143"/>
      <c r="B947" s="170"/>
      <c r="C947" s="171"/>
      <c r="D947" s="171"/>
      <c r="E947" s="248"/>
      <c r="F947" s="248"/>
      <c r="G947" s="171"/>
      <c r="H947" s="172"/>
    </row>
    <row r="948" spans="1:8" x14ac:dyDescent="0.2">
      <c r="A948" s="143"/>
      <c r="C948" s="20"/>
      <c r="F948" s="235"/>
      <c r="G948" s="4"/>
      <c r="H948" s="142"/>
    </row>
    <row r="949" spans="1:8" x14ac:dyDescent="0.2">
      <c r="A949" s="143"/>
      <c r="C949" s="20"/>
      <c r="F949" s="235"/>
      <c r="G949" s="4"/>
      <c r="H949" s="142"/>
    </row>
    <row r="950" spans="1:8" x14ac:dyDescent="0.2">
      <c r="A950" s="143"/>
      <c r="C950" s="20"/>
      <c r="F950" s="235"/>
      <c r="G950" s="4"/>
      <c r="H950" s="142"/>
    </row>
    <row r="951" spans="1:8" x14ac:dyDescent="0.2">
      <c r="A951" s="143"/>
      <c r="C951" s="20"/>
      <c r="F951" s="235"/>
      <c r="G951" s="4"/>
      <c r="H951" s="142"/>
    </row>
    <row r="952" spans="1:8" x14ac:dyDescent="0.2">
      <c r="A952" s="143"/>
      <c r="C952" s="20"/>
      <c r="F952" s="235"/>
      <c r="G952" s="4"/>
      <c r="H952" s="142"/>
    </row>
    <row r="953" spans="1:8" x14ac:dyDescent="0.2">
      <c r="A953" s="143"/>
      <c r="C953" s="20"/>
      <c r="F953" s="235"/>
      <c r="G953" s="4"/>
      <c r="H953" s="142"/>
    </row>
    <row r="954" spans="1:8" x14ac:dyDescent="0.2">
      <c r="A954" s="143"/>
      <c r="C954" s="20"/>
      <c r="F954" s="235"/>
      <c r="G954" s="4"/>
      <c r="H954" s="142"/>
    </row>
    <row r="955" spans="1:8" x14ac:dyDescent="0.2">
      <c r="A955" s="143"/>
      <c r="C955" s="20"/>
      <c r="F955" s="235"/>
      <c r="G955" s="4"/>
      <c r="H955" s="142"/>
    </row>
    <row r="956" spans="1:8" x14ac:dyDescent="0.2">
      <c r="A956" s="143"/>
      <c r="C956" s="20"/>
      <c r="F956" s="235"/>
      <c r="G956" s="4"/>
      <c r="H956" s="142"/>
    </row>
    <row r="957" spans="1:8" x14ac:dyDescent="0.2">
      <c r="A957" s="143"/>
      <c r="C957" s="20"/>
      <c r="F957" s="235"/>
      <c r="G957" s="4"/>
      <c r="H957" s="142"/>
    </row>
  </sheetData>
  <mergeCells count="4">
    <mergeCell ref="B5:B6"/>
    <mergeCell ref="B29:G29"/>
    <mergeCell ref="B115:G115"/>
    <mergeCell ref="D520:H520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7"/>
  <sheetViews>
    <sheetView view="pageBreakPreview" topLeftCell="B1" zoomScale="60" workbookViewId="0">
      <pane xSplit="1" ySplit="6" topLeftCell="J7" activePane="bottomRight" state="frozen"/>
      <selection activeCell="B818" sqref="B818"/>
      <selection pane="topRight" activeCell="B818" sqref="B818"/>
      <selection pane="bottomLeft" activeCell="B818" sqref="B818"/>
      <selection pane="bottomRight" activeCell="B818" sqref="B818"/>
    </sheetView>
  </sheetViews>
  <sheetFormatPr defaultColWidth="9.140625" defaultRowHeight="12.75" x14ac:dyDescent="0.2"/>
  <cols>
    <col min="1" max="1" width="10.5703125" style="6" hidden="1" customWidth="1"/>
    <col min="2" max="2" width="148.42578125" style="6" customWidth="1"/>
    <col min="3" max="3" width="19.28515625" style="6" customWidth="1"/>
    <col min="4" max="5" width="15.7109375" style="6" customWidth="1"/>
    <col min="6" max="6" width="25.7109375" style="6" customWidth="1"/>
    <col min="7" max="7" width="14" style="5" customWidth="1"/>
    <col min="8" max="8" width="13.28515625" style="6" customWidth="1"/>
    <col min="9" max="9" width="13.5703125" style="6" customWidth="1"/>
    <col min="10" max="10" width="27.5703125" style="124" customWidth="1"/>
    <col min="11" max="11" width="5.28515625" style="6" customWidth="1"/>
    <col min="12" max="12" width="20.85546875" style="6" customWidth="1"/>
    <col min="13" max="16384" width="9.140625" style="6"/>
  </cols>
  <sheetData>
    <row r="1" spans="1:12" ht="30" x14ac:dyDescent="0.4">
      <c r="A1" s="1"/>
      <c r="B1" s="2" t="s">
        <v>1</v>
      </c>
      <c r="C1" s="3"/>
      <c r="D1" s="4"/>
      <c r="E1" s="4"/>
      <c r="F1" s="4"/>
      <c r="H1" s="4"/>
      <c r="I1" s="4"/>
      <c r="J1" s="122"/>
    </row>
    <row r="2" spans="1:12" ht="16.5" thickBot="1" x14ac:dyDescent="0.3">
      <c r="A2" s="1"/>
      <c r="C2" s="7"/>
      <c r="D2" s="4"/>
      <c r="E2" s="4"/>
      <c r="F2" s="4"/>
      <c r="H2" s="4"/>
      <c r="I2" s="4"/>
      <c r="J2" s="122"/>
    </row>
    <row r="3" spans="1:12" ht="23.25" hidden="1" customHeight="1" thickBot="1" x14ac:dyDescent="0.4">
      <c r="A3" s="1"/>
      <c r="B3" s="8"/>
      <c r="C3" s="3"/>
      <c r="D3" s="892"/>
      <c r="E3" s="9"/>
      <c r="F3" s="9"/>
      <c r="G3" s="10" t="s">
        <v>2</v>
      </c>
      <c r="H3" s="11">
        <v>7.0000000000000007E-2</v>
      </c>
      <c r="I3" s="12" t="s">
        <v>3</v>
      </c>
      <c r="J3" s="125"/>
    </row>
    <row r="4" spans="1:12" ht="18.75" hidden="1" thickBot="1" x14ac:dyDescent="0.3">
      <c r="A4" s="1"/>
      <c r="C4" s="3"/>
      <c r="D4" s="892"/>
      <c r="E4" s="13"/>
      <c r="F4" s="13"/>
      <c r="G4" s="14"/>
      <c r="H4" s="15">
        <v>7.0000000000000007E-2</v>
      </c>
      <c r="I4" s="16" t="s">
        <v>4</v>
      </c>
      <c r="J4" s="125"/>
    </row>
    <row r="5" spans="1:12" s="26" customFormat="1" ht="15.75" x14ac:dyDescent="0.25">
      <c r="A5" s="17" t="s">
        <v>5</v>
      </c>
      <c r="B5" s="890" t="s">
        <v>12</v>
      </c>
      <c r="C5" s="21" t="s">
        <v>6</v>
      </c>
      <c r="D5" s="22" t="s">
        <v>7</v>
      </c>
      <c r="E5" s="21" t="s">
        <v>8</v>
      </c>
      <c r="F5" s="21" t="s">
        <v>9</v>
      </c>
      <c r="G5" s="23" t="s">
        <v>10</v>
      </c>
      <c r="H5" s="24">
        <v>0.14000000000000001</v>
      </c>
      <c r="I5" s="25"/>
      <c r="J5" s="126" t="s">
        <v>10</v>
      </c>
    </row>
    <row r="6" spans="1:12" s="26" customFormat="1" ht="60.75" thickBot="1" x14ac:dyDescent="0.25">
      <c r="A6" s="18" t="s">
        <v>11</v>
      </c>
      <c r="B6" s="891"/>
      <c r="C6" s="27" t="s">
        <v>13</v>
      </c>
      <c r="D6" s="27" t="s">
        <v>13</v>
      </c>
      <c r="E6" s="27" t="s">
        <v>14</v>
      </c>
      <c r="F6" s="27" t="s">
        <v>596</v>
      </c>
      <c r="G6" s="28" t="s">
        <v>596</v>
      </c>
      <c r="H6" s="29" t="s">
        <v>15</v>
      </c>
      <c r="I6" s="30" t="s">
        <v>16</v>
      </c>
      <c r="J6" s="127" t="s">
        <v>595</v>
      </c>
      <c r="L6" s="31" t="s">
        <v>17</v>
      </c>
    </row>
    <row r="7" spans="1:12" s="38" customFormat="1" ht="20.25" x14ac:dyDescent="0.3">
      <c r="A7" s="32">
        <v>143502</v>
      </c>
      <c r="B7" s="33" t="s">
        <v>18</v>
      </c>
      <c r="C7" s="34"/>
      <c r="D7" s="35"/>
      <c r="E7" s="35"/>
      <c r="F7" s="35"/>
      <c r="G7" s="36"/>
      <c r="H7" s="35"/>
      <c r="I7" s="35"/>
      <c r="J7" s="128"/>
    </row>
    <row r="8" spans="1:12" s="38" customFormat="1" ht="20.25" x14ac:dyDescent="0.3">
      <c r="A8" s="32"/>
      <c r="B8" s="38" t="s">
        <v>19</v>
      </c>
      <c r="C8" s="34"/>
      <c r="D8" s="35"/>
      <c r="E8" s="35"/>
      <c r="F8" s="35"/>
      <c r="G8" s="36"/>
      <c r="I8" s="35"/>
      <c r="J8" s="129" t="s">
        <v>20</v>
      </c>
    </row>
    <row r="9" spans="1:12" s="38" customFormat="1" ht="20.25" x14ac:dyDescent="0.3">
      <c r="B9" s="35"/>
      <c r="C9" s="35"/>
      <c r="D9" s="35"/>
      <c r="E9" s="35"/>
      <c r="F9" s="35"/>
      <c r="G9" s="36"/>
      <c r="H9" s="35"/>
      <c r="J9" s="128"/>
    </row>
    <row r="10" spans="1:12" s="38" customFormat="1" ht="20.25" x14ac:dyDescent="0.3">
      <c r="A10" s="33"/>
      <c r="B10" s="33" t="s">
        <v>21</v>
      </c>
      <c r="C10" s="40"/>
      <c r="D10" s="40"/>
      <c r="E10" s="40"/>
      <c r="F10" s="40"/>
      <c r="G10" s="36"/>
      <c r="H10" s="41"/>
      <c r="I10" s="41"/>
      <c r="J10" s="128"/>
    </row>
    <row r="11" spans="1:12" s="38" customFormat="1" ht="20.25" x14ac:dyDescent="0.3">
      <c r="A11" s="32"/>
      <c r="B11" s="38" t="s">
        <v>22</v>
      </c>
      <c r="C11" s="40">
        <v>1.409E-2</v>
      </c>
      <c r="D11" s="40">
        <f>+C11+C11*$H$3</f>
        <v>1.5076300000000001E-2</v>
      </c>
      <c r="E11" s="40">
        <v>1.7049999999999999E-2</v>
      </c>
      <c r="F11" s="40"/>
      <c r="G11" s="36"/>
      <c r="H11" s="41"/>
      <c r="I11" s="41"/>
      <c r="J11" s="130"/>
    </row>
    <row r="12" spans="1:12" s="38" customFormat="1" ht="20.25" x14ac:dyDescent="0.3">
      <c r="A12" s="32"/>
      <c r="C12" s="40">
        <v>1.409E-2</v>
      </c>
      <c r="D12" s="40">
        <f>+C12+C12*$H$3</f>
        <v>1.5076300000000001E-2</v>
      </c>
      <c r="E12" s="40">
        <v>1.7049999999999999E-2</v>
      </c>
      <c r="F12" s="40">
        <v>6.9999999999999999E-4</v>
      </c>
      <c r="G12" s="38">
        <f>+F12+F12*$H$3</f>
        <v>7.4899999999999999E-4</v>
      </c>
      <c r="H12" s="41" t="s">
        <v>23</v>
      </c>
      <c r="I12" s="41" t="s">
        <v>23</v>
      </c>
      <c r="J12" s="130">
        <f>+G12</f>
        <v>7.4899999999999999E-4</v>
      </c>
    </row>
    <row r="13" spans="1:12" s="38" customFormat="1" ht="20.25" x14ac:dyDescent="0.3">
      <c r="A13" s="32"/>
      <c r="B13" s="33" t="s">
        <v>24</v>
      </c>
      <c r="C13" s="40"/>
      <c r="D13" s="40"/>
      <c r="E13" s="40"/>
      <c r="F13" s="40"/>
      <c r="G13" s="36"/>
      <c r="H13" s="40"/>
      <c r="I13" s="40"/>
      <c r="J13" s="130"/>
    </row>
    <row r="14" spans="1:12" s="38" customFormat="1" ht="20.25" x14ac:dyDescent="0.3">
      <c r="A14" s="32"/>
      <c r="C14" s="40">
        <v>1.409E-2</v>
      </c>
      <c r="D14" s="40">
        <f>+C14+C14*$H$3</f>
        <v>1.5076300000000001E-2</v>
      </c>
      <c r="E14" s="40">
        <v>1.7049999999999999E-2</v>
      </c>
      <c r="F14" s="40">
        <v>8.463E-3</v>
      </c>
      <c r="G14" s="38">
        <f>+F14+F14*$H$3</f>
        <v>9.0554099999999998E-3</v>
      </c>
      <c r="H14" s="41" t="s">
        <v>23</v>
      </c>
      <c r="I14" s="41" t="s">
        <v>23</v>
      </c>
      <c r="J14" s="130">
        <v>9.0500000000000008E-3</v>
      </c>
    </row>
    <row r="15" spans="1:12" s="38" customFormat="1" ht="20.25" x14ac:dyDescent="0.3">
      <c r="A15" s="32"/>
      <c r="C15" s="42"/>
      <c r="D15" s="35"/>
      <c r="E15" s="35"/>
      <c r="F15" s="35"/>
      <c r="G15" s="36"/>
      <c r="H15" s="40"/>
      <c r="I15" s="40"/>
      <c r="J15" s="130"/>
    </row>
    <row r="16" spans="1:12" s="38" customFormat="1" ht="20.25" x14ac:dyDescent="0.3">
      <c r="A16" s="32"/>
      <c r="B16" s="33" t="s">
        <v>25</v>
      </c>
      <c r="C16" s="35"/>
      <c r="D16" s="35"/>
      <c r="E16" s="35"/>
      <c r="F16" s="35"/>
      <c r="G16" s="36"/>
      <c r="H16" s="40"/>
      <c r="I16" s="40"/>
      <c r="J16" s="130"/>
    </row>
    <row r="17" spans="1:10" s="38" customFormat="1" ht="20.25" x14ac:dyDescent="0.3">
      <c r="A17" s="32"/>
      <c r="B17" s="38" t="s">
        <v>26</v>
      </c>
      <c r="C17" s="35"/>
      <c r="D17" s="35"/>
      <c r="E17" s="35"/>
      <c r="F17" s="35"/>
      <c r="G17" s="36"/>
      <c r="H17" s="41"/>
      <c r="I17" s="41"/>
      <c r="J17" s="130"/>
    </row>
    <row r="18" spans="1:10" s="38" customFormat="1" ht="20.25" x14ac:dyDescent="0.3">
      <c r="A18" s="32"/>
      <c r="C18" s="40">
        <v>1.409E-2</v>
      </c>
      <c r="D18" s="40">
        <f>+C18+C18*$H$3</f>
        <v>1.5076300000000001E-2</v>
      </c>
      <c r="E18" s="40">
        <v>1.7049999999999999E-2</v>
      </c>
      <c r="F18" s="40">
        <v>7.4999999999999997E-3</v>
      </c>
      <c r="G18" s="38">
        <f>+F18+F18*$H$3</f>
        <v>8.0249999999999991E-3</v>
      </c>
      <c r="H18" s="41" t="s">
        <v>23</v>
      </c>
      <c r="I18" s="41" t="s">
        <v>23</v>
      </c>
      <c r="J18" s="130">
        <f>+G18</f>
        <v>8.0249999999999991E-3</v>
      </c>
    </row>
    <row r="19" spans="1:10" s="38" customFormat="1" ht="20.25" x14ac:dyDescent="0.3">
      <c r="A19" s="32"/>
      <c r="C19" s="40">
        <v>1.409E-2</v>
      </c>
      <c r="D19" s="40">
        <f>+C19+C19*$H$3</f>
        <v>1.5076300000000001E-2</v>
      </c>
      <c r="E19" s="40">
        <v>1.7049999999999999E-2</v>
      </c>
      <c r="F19" s="40"/>
      <c r="G19" s="36"/>
      <c r="H19" s="40"/>
      <c r="I19" s="40"/>
      <c r="J19" s="130"/>
    </row>
    <row r="20" spans="1:10" s="38" customFormat="1" ht="20.25" x14ac:dyDescent="0.3">
      <c r="A20" s="33"/>
      <c r="B20" s="33" t="s">
        <v>27</v>
      </c>
      <c r="D20" s="43"/>
      <c r="E20" s="43"/>
      <c r="F20" s="43"/>
      <c r="G20" s="44"/>
      <c r="H20" s="45"/>
      <c r="I20" s="40"/>
      <c r="J20" s="130"/>
    </row>
    <row r="21" spans="1:10" s="38" customFormat="1" ht="20.25" x14ac:dyDescent="0.3">
      <c r="A21" s="32"/>
      <c r="C21" s="40">
        <v>1.409E-2</v>
      </c>
      <c r="D21" s="40">
        <f>+C21+C21*$H$3</f>
        <v>1.5076300000000001E-2</v>
      </c>
      <c r="E21" s="40">
        <v>1.7049999999999999E-2</v>
      </c>
      <c r="F21" s="40">
        <v>1.8759999999999999E-2</v>
      </c>
      <c r="G21" s="38">
        <f>+F21+F21*$H$3</f>
        <v>2.0073199999999999E-2</v>
      </c>
      <c r="H21" s="40"/>
      <c r="I21" s="40"/>
      <c r="J21" s="130">
        <f>+G21</f>
        <v>2.0073199999999999E-2</v>
      </c>
    </row>
    <row r="22" spans="1:10" s="38" customFormat="1" ht="20.25" x14ac:dyDescent="0.3">
      <c r="A22" s="33"/>
      <c r="B22" s="33" t="s">
        <v>28</v>
      </c>
      <c r="C22" s="40"/>
      <c r="D22" s="40"/>
      <c r="E22" s="40"/>
      <c r="F22" s="40"/>
      <c r="G22" s="36"/>
      <c r="H22" s="40"/>
      <c r="I22" s="40"/>
      <c r="J22" s="130"/>
    </row>
    <row r="23" spans="1:10" s="38" customFormat="1" ht="20.25" x14ac:dyDescent="0.3">
      <c r="A23" s="32"/>
      <c r="B23" s="38" t="s">
        <v>29</v>
      </c>
      <c r="C23" s="40">
        <v>1.409E-2</v>
      </c>
      <c r="D23" s="40">
        <f>+C23+C23*$H$3</f>
        <v>1.5076300000000001E-2</v>
      </c>
      <c r="E23" s="40">
        <v>1.7049999999999999E-2</v>
      </c>
      <c r="F23" s="40">
        <v>1.8759999999999999E-2</v>
      </c>
      <c r="G23" s="38">
        <f>+F23+F23*$H$3</f>
        <v>2.0073199999999999E-2</v>
      </c>
      <c r="H23" s="40"/>
      <c r="I23" s="40"/>
      <c r="J23" s="130">
        <f>+G23</f>
        <v>2.0073199999999999E-2</v>
      </c>
    </row>
    <row r="24" spans="1:10" s="38" customFormat="1" ht="20.25" x14ac:dyDescent="0.3">
      <c r="A24" s="32"/>
      <c r="C24" s="40"/>
      <c r="D24" s="40"/>
      <c r="E24" s="40"/>
      <c r="F24" s="40"/>
      <c r="G24" s="36"/>
      <c r="H24" s="40"/>
      <c r="I24" s="40"/>
      <c r="J24" s="130"/>
    </row>
    <row r="25" spans="1:10" s="38" customFormat="1" ht="20.25" x14ac:dyDescent="0.3">
      <c r="A25" s="32"/>
      <c r="B25" s="38" t="s">
        <v>30</v>
      </c>
      <c r="C25" s="40"/>
      <c r="D25" s="46">
        <v>120</v>
      </c>
      <c r="E25" s="46">
        <v>120</v>
      </c>
      <c r="F25" s="46">
        <v>132</v>
      </c>
      <c r="G25" s="36">
        <f>+F25+F25*$H$3</f>
        <v>141.24</v>
      </c>
      <c r="H25" s="35">
        <f>+G25*$H$5</f>
        <v>19.773600000000002</v>
      </c>
      <c r="I25" s="35">
        <f>SUM(G25:H25)</f>
        <v>161.0136</v>
      </c>
      <c r="J25" s="131">
        <f>FLOOR(I25,0.05)</f>
        <v>161</v>
      </c>
    </row>
    <row r="26" spans="1:10" s="38" customFormat="1" ht="20.25" x14ac:dyDescent="0.3">
      <c r="A26" s="32"/>
      <c r="B26" s="48"/>
      <c r="C26" s="49"/>
      <c r="D26" s="49"/>
      <c r="E26" s="49"/>
      <c r="F26" s="49"/>
      <c r="G26" s="44"/>
      <c r="H26" s="45"/>
      <c r="I26" s="49"/>
      <c r="J26" s="130"/>
    </row>
    <row r="27" spans="1:10" s="38" customFormat="1" ht="55.5" customHeight="1" x14ac:dyDescent="0.3">
      <c r="A27" s="32"/>
      <c r="B27" s="50" t="s">
        <v>31</v>
      </c>
      <c r="C27" s="50"/>
      <c r="D27" s="50"/>
      <c r="E27" s="50"/>
      <c r="F27" s="50"/>
      <c r="G27" s="50"/>
      <c r="H27" s="50"/>
      <c r="I27" s="50"/>
      <c r="J27" s="128"/>
    </row>
    <row r="28" spans="1:10" s="38" customFormat="1" ht="20.25" x14ac:dyDescent="0.3">
      <c r="A28" s="32"/>
      <c r="B28" s="32"/>
      <c r="C28" s="34"/>
      <c r="D28" s="42"/>
      <c r="E28" s="42"/>
      <c r="F28" s="42"/>
      <c r="G28" s="36"/>
      <c r="H28" s="42"/>
      <c r="I28" s="42"/>
      <c r="J28" s="128"/>
    </row>
    <row r="29" spans="1:10" s="38" customFormat="1" ht="20.25" x14ac:dyDescent="0.3">
      <c r="A29" s="32"/>
      <c r="B29" s="889" t="s">
        <v>32</v>
      </c>
      <c r="C29" s="889"/>
      <c r="D29" s="889"/>
      <c r="E29" s="889"/>
      <c r="F29" s="889"/>
      <c r="G29" s="889"/>
      <c r="H29" s="889"/>
      <c r="I29" s="889"/>
      <c r="J29" s="128"/>
    </row>
    <row r="30" spans="1:10" s="38" customFormat="1" ht="20.25" x14ac:dyDescent="0.3">
      <c r="A30" s="32"/>
      <c r="B30" s="32"/>
      <c r="C30" s="34"/>
      <c r="D30" s="42"/>
      <c r="E30" s="42"/>
      <c r="F30" s="42"/>
      <c r="G30" s="36"/>
      <c r="H30" s="42"/>
      <c r="I30" s="42"/>
      <c r="J30" s="128"/>
    </row>
    <row r="31" spans="1:10" s="38" customFormat="1" ht="20.25" x14ac:dyDescent="0.3">
      <c r="A31" s="32"/>
      <c r="B31" s="51"/>
      <c r="C31" s="52"/>
      <c r="D31" s="53"/>
      <c r="E31" s="53"/>
      <c r="F31" s="53"/>
      <c r="G31" s="53"/>
      <c r="H31" s="53"/>
      <c r="I31" s="53"/>
      <c r="J31" s="132"/>
    </row>
    <row r="32" spans="1:10" s="38" customFormat="1" ht="20.25" x14ac:dyDescent="0.3">
      <c r="A32" s="54"/>
      <c r="B32" s="121" t="s">
        <v>594</v>
      </c>
      <c r="C32" s="34"/>
      <c r="D32" s="42"/>
      <c r="E32" s="42"/>
      <c r="F32" s="42"/>
      <c r="H32" s="42"/>
      <c r="I32" s="42"/>
      <c r="J32" s="128"/>
    </row>
    <row r="33" spans="1:12" s="38" customFormat="1" ht="20.25" x14ac:dyDescent="0.3">
      <c r="A33" s="32"/>
      <c r="B33" s="33" t="s">
        <v>33</v>
      </c>
      <c r="C33" s="34"/>
      <c r="D33" s="42"/>
      <c r="E33" s="42"/>
      <c r="F33" s="42"/>
      <c r="G33" s="36"/>
      <c r="H33" s="42"/>
      <c r="I33" s="42"/>
      <c r="J33" s="128"/>
    </row>
    <row r="34" spans="1:12" s="38" customFormat="1" ht="20.25" x14ac:dyDescent="0.3">
      <c r="A34" s="32"/>
      <c r="C34" s="34"/>
      <c r="D34" s="42"/>
      <c r="E34" s="42"/>
      <c r="F34" s="42"/>
      <c r="G34" s="36"/>
      <c r="H34" s="42"/>
      <c r="I34" s="42"/>
      <c r="J34" s="128"/>
    </row>
    <row r="35" spans="1:12" s="38" customFormat="1" ht="20.25" x14ac:dyDescent="0.3">
      <c r="A35" s="32">
        <v>151601</v>
      </c>
      <c r="B35" s="55" t="s">
        <v>34</v>
      </c>
      <c r="C35" s="49"/>
      <c r="D35" s="42"/>
      <c r="E35" s="42"/>
      <c r="F35" s="42"/>
      <c r="G35" s="36"/>
      <c r="H35" s="42"/>
      <c r="I35" s="42"/>
      <c r="J35" s="128"/>
    </row>
    <row r="36" spans="1:12" s="38" customFormat="1" ht="20.25" x14ac:dyDescent="0.3">
      <c r="A36" s="32"/>
      <c r="B36" s="48" t="s">
        <v>35</v>
      </c>
      <c r="C36" s="56">
        <v>67</v>
      </c>
      <c r="D36" s="56">
        <v>67</v>
      </c>
      <c r="E36" s="36">
        <v>90</v>
      </c>
      <c r="F36" s="46">
        <v>110</v>
      </c>
      <c r="G36" s="36">
        <v>100</v>
      </c>
      <c r="H36" s="35">
        <f t="shared" ref="H36:H45" si="0">+G36*$H$5</f>
        <v>14.000000000000002</v>
      </c>
      <c r="I36" s="35">
        <f t="shared" ref="I36:I45" si="1">SUM(G36:H36)</f>
        <v>114</v>
      </c>
      <c r="J36" s="128">
        <f>FLOOR(I36,0.05)</f>
        <v>114</v>
      </c>
      <c r="L36" s="57">
        <v>110</v>
      </c>
    </row>
    <row r="37" spans="1:12" s="38" customFormat="1" ht="20.25" x14ac:dyDescent="0.3">
      <c r="A37" s="32"/>
      <c r="B37" s="48" t="s">
        <v>36</v>
      </c>
      <c r="C37" s="58">
        <v>0.37590000000000001</v>
      </c>
      <c r="D37" s="35">
        <f>+C37+C37*$H$4</f>
        <v>0.40221300000000004</v>
      </c>
      <c r="E37" s="35">
        <v>0.63</v>
      </c>
      <c r="F37" s="35">
        <v>0.63</v>
      </c>
      <c r="G37" s="36">
        <v>0.63</v>
      </c>
      <c r="H37" s="35">
        <f t="shared" si="0"/>
        <v>8.8200000000000014E-2</v>
      </c>
      <c r="I37" s="35">
        <f t="shared" si="1"/>
        <v>0.71820000000000006</v>
      </c>
      <c r="J37" s="133">
        <f t="shared" ref="J37:J45" si="2">FLOOR(I37,0.0005)</f>
        <v>0.71799999999999997</v>
      </c>
      <c r="L37" s="57">
        <v>0.63</v>
      </c>
    </row>
    <row r="38" spans="1:12" s="38" customFormat="1" ht="20.25" x14ac:dyDescent="0.3">
      <c r="A38" s="32"/>
      <c r="B38" s="48" t="s">
        <v>37</v>
      </c>
      <c r="C38" s="49"/>
      <c r="D38" s="35"/>
      <c r="E38" s="35">
        <v>0.63</v>
      </c>
      <c r="F38" s="35">
        <v>0.64</v>
      </c>
      <c r="G38" s="36">
        <v>0.72</v>
      </c>
      <c r="H38" s="35">
        <f t="shared" si="0"/>
        <v>0.1008</v>
      </c>
      <c r="I38" s="35">
        <f t="shared" si="1"/>
        <v>0.82079999999999997</v>
      </c>
      <c r="J38" s="133">
        <f t="shared" si="2"/>
        <v>0.82050000000000001</v>
      </c>
      <c r="L38" s="57">
        <v>0.64</v>
      </c>
    </row>
    <row r="39" spans="1:12" s="38" customFormat="1" ht="20.25" x14ac:dyDescent="0.3">
      <c r="A39" s="32"/>
      <c r="B39" s="48" t="s">
        <v>38</v>
      </c>
      <c r="C39" s="58">
        <v>0.37590000000000001</v>
      </c>
      <c r="D39" s="35">
        <f>C39*114.2/100</f>
        <v>0.42927780000000004</v>
      </c>
      <c r="E39" s="35">
        <v>0.63</v>
      </c>
      <c r="F39" s="35">
        <v>0.77</v>
      </c>
      <c r="G39" s="36">
        <v>0.98</v>
      </c>
      <c r="H39" s="35">
        <f t="shared" si="0"/>
        <v>0.13720000000000002</v>
      </c>
      <c r="I39" s="35">
        <f t="shared" si="1"/>
        <v>1.1172</v>
      </c>
      <c r="J39" s="133">
        <f t="shared" si="2"/>
        <v>1.117</v>
      </c>
      <c r="L39" s="57">
        <v>0.77</v>
      </c>
    </row>
    <row r="40" spans="1:12" s="38" customFormat="1" ht="20.25" x14ac:dyDescent="0.3">
      <c r="A40" s="32"/>
      <c r="B40" s="48" t="s">
        <v>39</v>
      </c>
      <c r="C40" s="58">
        <v>0.37590000000000001</v>
      </c>
      <c r="D40" s="35">
        <f>C40*114.2/100</f>
        <v>0.42927780000000004</v>
      </c>
      <c r="E40" s="35">
        <v>0.63</v>
      </c>
      <c r="F40" s="35">
        <v>0.92</v>
      </c>
      <c r="G40" s="36">
        <v>1.1399999999999999</v>
      </c>
      <c r="H40" s="35">
        <f t="shared" si="0"/>
        <v>0.15959999999999999</v>
      </c>
      <c r="I40" s="35">
        <f t="shared" si="1"/>
        <v>1.2995999999999999</v>
      </c>
      <c r="J40" s="133">
        <f t="shared" si="2"/>
        <v>1.2995000000000001</v>
      </c>
      <c r="L40" s="57">
        <v>0.92</v>
      </c>
    </row>
    <row r="41" spans="1:12" s="38" customFormat="1" ht="20.25" x14ac:dyDescent="0.3">
      <c r="A41" s="32"/>
      <c r="B41" s="48" t="s">
        <v>40</v>
      </c>
      <c r="C41" s="58">
        <v>0.37590000000000001</v>
      </c>
      <c r="D41" s="35">
        <f>C41*114.2/100</f>
        <v>0.42927780000000004</v>
      </c>
      <c r="E41" s="35">
        <v>70</v>
      </c>
      <c r="F41" s="35">
        <v>65</v>
      </c>
      <c r="G41" s="36">
        <v>65</v>
      </c>
      <c r="H41" s="35">
        <f t="shared" si="0"/>
        <v>9.1000000000000014</v>
      </c>
      <c r="I41" s="35">
        <f t="shared" si="1"/>
        <v>74.099999999999994</v>
      </c>
      <c r="J41" s="133">
        <f t="shared" si="2"/>
        <v>74.100000000000009</v>
      </c>
      <c r="L41" s="57">
        <v>65</v>
      </c>
    </row>
    <row r="42" spans="1:12" s="38" customFormat="1" ht="20.25" x14ac:dyDescent="0.3">
      <c r="A42" s="32"/>
      <c r="B42" s="48" t="s">
        <v>41</v>
      </c>
      <c r="C42" s="58">
        <v>0.37590000000000001</v>
      </c>
      <c r="D42" s="35">
        <f>C42*114.2/100</f>
        <v>0.42927780000000004</v>
      </c>
      <c r="E42" s="35">
        <v>0.49</v>
      </c>
      <c r="F42" s="35">
        <v>0.54</v>
      </c>
      <c r="G42" s="36">
        <v>0.57999999999999996</v>
      </c>
      <c r="H42" s="35">
        <f t="shared" si="0"/>
        <v>8.1200000000000008E-2</v>
      </c>
      <c r="I42" s="35">
        <f t="shared" si="1"/>
        <v>0.66120000000000001</v>
      </c>
      <c r="J42" s="133">
        <f t="shared" si="2"/>
        <v>0.66100000000000003</v>
      </c>
      <c r="L42" s="57">
        <v>0.54</v>
      </c>
    </row>
    <row r="43" spans="1:12" s="38" customFormat="1" ht="20.25" x14ac:dyDescent="0.3">
      <c r="A43" s="32"/>
      <c r="B43" s="48" t="s">
        <v>42</v>
      </c>
      <c r="C43" s="49"/>
      <c r="D43" s="35"/>
      <c r="E43" s="35">
        <v>0.49</v>
      </c>
      <c r="F43" s="35">
        <v>0.57999999999999996</v>
      </c>
      <c r="G43" s="36">
        <v>0.68</v>
      </c>
      <c r="H43" s="35">
        <f t="shared" si="0"/>
        <v>9.5200000000000021E-2</v>
      </c>
      <c r="I43" s="35">
        <f t="shared" si="1"/>
        <v>0.77520000000000011</v>
      </c>
      <c r="J43" s="133">
        <f t="shared" si="2"/>
        <v>0.77500000000000002</v>
      </c>
      <c r="L43" s="57">
        <v>0.57999999999999996</v>
      </c>
    </row>
    <row r="44" spans="1:12" s="38" customFormat="1" ht="20.25" x14ac:dyDescent="0.3">
      <c r="A44" s="32"/>
      <c r="B44" s="48" t="s">
        <v>43</v>
      </c>
      <c r="C44" s="58">
        <v>0.37590000000000001</v>
      </c>
      <c r="D44" s="35">
        <f>C44*114.2/100</f>
        <v>0.42927780000000004</v>
      </c>
      <c r="E44" s="35">
        <v>0.49</v>
      </c>
      <c r="F44" s="35">
        <v>0.76</v>
      </c>
      <c r="G44" s="36">
        <v>0.94</v>
      </c>
      <c r="H44" s="35">
        <f t="shared" si="0"/>
        <v>0.13159999999999999</v>
      </c>
      <c r="I44" s="35">
        <f t="shared" si="1"/>
        <v>1.0715999999999999</v>
      </c>
      <c r="J44" s="133">
        <f t="shared" si="2"/>
        <v>1.0715000000000001</v>
      </c>
      <c r="L44" s="57">
        <v>0.76</v>
      </c>
    </row>
    <row r="45" spans="1:12" s="38" customFormat="1" ht="20.25" x14ac:dyDescent="0.3">
      <c r="A45" s="32"/>
      <c r="B45" s="48" t="s">
        <v>44</v>
      </c>
      <c r="C45" s="58">
        <v>0.37590000000000001</v>
      </c>
      <c r="D45" s="35">
        <f>C45*114.2/100</f>
        <v>0.42927780000000004</v>
      </c>
      <c r="E45" s="35">
        <v>0.49</v>
      </c>
      <c r="F45" s="35">
        <v>0.92</v>
      </c>
      <c r="G45" s="36">
        <v>1.1200000000000001</v>
      </c>
      <c r="H45" s="35">
        <f t="shared" si="0"/>
        <v>0.15680000000000002</v>
      </c>
      <c r="I45" s="35">
        <f t="shared" si="1"/>
        <v>1.2768000000000002</v>
      </c>
      <c r="J45" s="133">
        <f t="shared" si="2"/>
        <v>1.2765</v>
      </c>
      <c r="L45" s="57">
        <v>0.92</v>
      </c>
    </row>
    <row r="46" spans="1:12" s="38" customFormat="1" ht="20.25" x14ac:dyDescent="0.3">
      <c r="A46" s="32"/>
      <c r="C46" s="49"/>
      <c r="D46" s="35"/>
      <c r="E46" s="35"/>
      <c r="F46" s="35"/>
      <c r="G46" s="36"/>
      <c r="H46" s="35"/>
      <c r="I46" s="35"/>
      <c r="J46" s="133"/>
      <c r="L46" s="57"/>
    </row>
    <row r="47" spans="1:12" s="38" customFormat="1" ht="20.25" x14ac:dyDescent="0.3">
      <c r="A47" s="32">
        <v>151601</v>
      </c>
      <c r="B47" s="55" t="s">
        <v>45</v>
      </c>
      <c r="C47" s="49"/>
      <c r="D47" s="35"/>
      <c r="E47" s="35"/>
      <c r="F47" s="35"/>
      <c r="G47" s="36"/>
      <c r="H47" s="35"/>
      <c r="I47" s="35"/>
      <c r="J47" s="133"/>
      <c r="L47" s="57"/>
    </row>
    <row r="48" spans="1:12" s="38" customFormat="1" ht="20.25" x14ac:dyDescent="0.3">
      <c r="A48" s="32"/>
      <c r="B48" s="48" t="s">
        <v>35</v>
      </c>
      <c r="C48" s="59">
        <v>170.33</v>
      </c>
      <c r="D48" s="35">
        <v>190.77</v>
      </c>
      <c r="E48" s="36">
        <v>220</v>
      </c>
      <c r="F48" s="46">
        <v>267</v>
      </c>
      <c r="G48" s="36">
        <v>322</v>
      </c>
      <c r="H48" s="35">
        <f>+G48*$H$5</f>
        <v>45.080000000000005</v>
      </c>
      <c r="I48" s="35">
        <f>SUM(G48:H48)</f>
        <v>367.08</v>
      </c>
      <c r="J48" s="131">
        <f>FLOOR(I48,0.05)</f>
        <v>367.05</v>
      </c>
      <c r="L48" s="57">
        <v>267</v>
      </c>
    </row>
    <row r="49" spans="1:12" s="38" customFormat="1" ht="20.25" x14ac:dyDescent="0.3">
      <c r="A49" s="32"/>
      <c r="B49" s="48" t="s">
        <v>46</v>
      </c>
      <c r="C49" s="58">
        <v>0.48580000000000001</v>
      </c>
      <c r="D49" s="60">
        <f>+C49+C49*$H$4</f>
        <v>0.51980599999999999</v>
      </c>
      <c r="E49" s="35">
        <v>0.67</v>
      </c>
      <c r="F49" s="35">
        <v>0.82</v>
      </c>
      <c r="G49" s="36">
        <v>0.99</v>
      </c>
      <c r="H49" s="35">
        <f>+G49*$H$5</f>
        <v>0.1386</v>
      </c>
      <c r="I49" s="35">
        <f>SUM(G49:H49)</f>
        <v>1.1286</v>
      </c>
      <c r="J49" s="133">
        <f>FLOOR(I49,0.0005)</f>
        <v>1.1285000000000001</v>
      </c>
      <c r="L49" s="57">
        <v>0.82</v>
      </c>
    </row>
    <row r="50" spans="1:12" s="38" customFormat="1" ht="20.25" x14ac:dyDescent="0.3">
      <c r="A50" s="32"/>
      <c r="C50" s="49"/>
      <c r="D50" s="35"/>
      <c r="E50" s="35"/>
      <c r="F50" s="35"/>
      <c r="G50" s="36"/>
      <c r="H50" s="35"/>
      <c r="I50" s="35"/>
      <c r="J50" s="128"/>
      <c r="L50" s="57"/>
    </row>
    <row r="51" spans="1:12" s="38" customFormat="1" ht="20.25" x14ac:dyDescent="0.3">
      <c r="A51" s="32">
        <v>151601</v>
      </c>
      <c r="B51" s="55" t="s">
        <v>47</v>
      </c>
      <c r="C51" s="49"/>
      <c r="D51" s="35"/>
      <c r="E51" s="35"/>
      <c r="F51" s="35"/>
      <c r="G51" s="36"/>
      <c r="H51" s="35"/>
      <c r="I51" s="35"/>
      <c r="J51" s="128"/>
      <c r="L51" s="57"/>
    </row>
    <row r="52" spans="1:12" s="38" customFormat="1" ht="20.25" x14ac:dyDescent="0.3">
      <c r="A52" s="32"/>
      <c r="B52" s="48" t="s">
        <v>35</v>
      </c>
      <c r="C52" s="59">
        <v>275.86</v>
      </c>
      <c r="D52" s="35">
        <v>308.95999999999998</v>
      </c>
      <c r="E52" s="36">
        <v>500</v>
      </c>
      <c r="F52" s="46">
        <v>600</v>
      </c>
      <c r="G52" s="36">
        <v>729</v>
      </c>
      <c r="H52" s="35">
        <f>+G52*$H$5</f>
        <v>102.06000000000002</v>
      </c>
      <c r="I52" s="35">
        <f>SUM(G52:H52)</f>
        <v>831.06000000000006</v>
      </c>
      <c r="J52" s="131">
        <f>FLOOR(I52,0.05)</f>
        <v>831.05000000000007</v>
      </c>
      <c r="L52" s="57">
        <v>600</v>
      </c>
    </row>
    <row r="53" spans="1:12" s="38" customFormat="1" ht="20.25" x14ac:dyDescent="0.3">
      <c r="A53" s="32"/>
      <c r="B53" s="48" t="s">
        <v>48</v>
      </c>
      <c r="C53" s="58">
        <v>0.19009999999999999</v>
      </c>
      <c r="D53" s="60">
        <f>+C53+C53*$H$4</f>
        <v>0.203407</v>
      </c>
      <c r="E53" s="35">
        <v>0.33424826759999998</v>
      </c>
      <c r="F53" s="35">
        <v>0.40260000000000001</v>
      </c>
      <c r="G53" s="36">
        <v>0.53</v>
      </c>
      <c r="H53" s="35">
        <f>+G53*$H$5</f>
        <v>7.4200000000000016E-2</v>
      </c>
      <c r="I53" s="35">
        <f>SUM(G53:H53)</f>
        <v>0.60420000000000007</v>
      </c>
      <c r="J53" s="133">
        <f>FLOOR(I53,0.0005)</f>
        <v>0.60399999999999998</v>
      </c>
      <c r="L53" s="61">
        <v>0.40260000000000001</v>
      </c>
    </row>
    <row r="54" spans="1:12" s="38" customFormat="1" ht="20.25" x14ac:dyDescent="0.3">
      <c r="A54" s="32"/>
      <c r="B54" s="48" t="s">
        <v>49</v>
      </c>
      <c r="C54" s="59">
        <v>61.16</v>
      </c>
      <c r="D54" s="35">
        <f>+C54+C54*$H$4</f>
        <v>65.441199999999995</v>
      </c>
      <c r="E54" s="35">
        <v>90</v>
      </c>
      <c r="F54" s="35">
        <v>109.8</v>
      </c>
      <c r="G54" s="36">
        <v>133</v>
      </c>
      <c r="H54" s="35">
        <f>+G54*$H$5</f>
        <v>18.62</v>
      </c>
      <c r="I54" s="35">
        <f>SUM(G54:H54)</f>
        <v>151.62</v>
      </c>
      <c r="J54" s="128">
        <f>FLOOR(I54,0.05)</f>
        <v>151.6</v>
      </c>
      <c r="L54" s="57">
        <v>109.8</v>
      </c>
    </row>
    <row r="55" spans="1:12" s="38" customFormat="1" ht="20.25" x14ac:dyDescent="0.3">
      <c r="A55" s="32"/>
      <c r="C55" s="49"/>
      <c r="D55" s="35"/>
      <c r="E55" s="35"/>
      <c r="F55" s="35"/>
      <c r="G55" s="36"/>
      <c r="H55" s="35"/>
      <c r="I55" s="35"/>
      <c r="J55" s="128"/>
      <c r="L55" s="57"/>
    </row>
    <row r="56" spans="1:12" s="38" customFormat="1" ht="20.25" x14ac:dyDescent="0.3">
      <c r="A56" s="32">
        <v>151601</v>
      </c>
      <c r="B56" s="55" t="s">
        <v>50</v>
      </c>
      <c r="C56" s="49"/>
      <c r="D56" s="35"/>
      <c r="E56" s="35"/>
      <c r="F56" s="35"/>
      <c r="G56" s="36"/>
      <c r="H56" s="35"/>
      <c r="I56" s="35"/>
      <c r="J56" s="128"/>
      <c r="L56" s="57"/>
    </row>
    <row r="57" spans="1:12" s="38" customFormat="1" ht="20.25" x14ac:dyDescent="0.3">
      <c r="A57" s="32"/>
      <c r="B57" s="48" t="s">
        <v>51</v>
      </c>
      <c r="C57" s="62">
        <v>209.75</v>
      </c>
      <c r="D57" s="35">
        <v>234.92</v>
      </c>
      <c r="E57" s="36">
        <v>250</v>
      </c>
      <c r="F57" s="46">
        <v>305</v>
      </c>
      <c r="G57" s="36">
        <v>360</v>
      </c>
      <c r="H57" s="35">
        <f>+G57*$H$5</f>
        <v>50.400000000000006</v>
      </c>
      <c r="I57" s="35">
        <f>SUM(G57:H57)</f>
        <v>410.4</v>
      </c>
      <c r="J57" s="131">
        <f>FLOOR(I57,0.05)</f>
        <v>410.40000000000003</v>
      </c>
      <c r="L57" s="57">
        <v>305</v>
      </c>
    </row>
    <row r="58" spans="1:12" s="38" customFormat="1" ht="20.25" x14ac:dyDescent="0.3">
      <c r="A58" s="32"/>
      <c r="B58" s="48" t="s">
        <v>52</v>
      </c>
      <c r="C58" s="62"/>
      <c r="D58" s="35"/>
      <c r="E58" s="36">
        <v>0.63</v>
      </c>
      <c r="F58" s="46">
        <v>0.76800000000000002</v>
      </c>
      <c r="G58" s="36">
        <v>0.93</v>
      </c>
      <c r="H58" s="35">
        <f>+G58*$H$5</f>
        <v>0.13020000000000001</v>
      </c>
      <c r="I58" s="35">
        <f>SUM(G58:H58)</f>
        <v>1.0602</v>
      </c>
      <c r="J58" s="131">
        <f>FLOOR(I58,0.05)</f>
        <v>1.05</v>
      </c>
      <c r="L58" s="61">
        <v>0.76800000000000002</v>
      </c>
    </row>
    <row r="59" spans="1:12" s="38" customFormat="1" ht="20.25" x14ac:dyDescent="0.3">
      <c r="A59" s="32"/>
      <c r="B59" s="48" t="s">
        <v>53</v>
      </c>
      <c r="C59" s="62"/>
      <c r="D59" s="35"/>
      <c r="E59" s="36"/>
      <c r="F59" s="46"/>
      <c r="G59" s="36"/>
      <c r="H59" s="35"/>
      <c r="I59" s="35"/>
      <c r="J59" s="131"/>
      <c r="L59" s="57"/>
    </row>
    <row r="60" spans="1:12" s="38" customFormat="1" ht="20.25" x14ac:dyDescent="0.3">
      <c r="A60" s="32"/>
      <c r="B60" s="48" t="s">
        <v>54</v>
      </c>
      <c r="C60" s="59">
        <v>301.27999999999997</v>
      </c>
      <c r="D60" s="35">
        <v>337.43</v>
      </c>
      <c r="E60" s="35">
        <v>400</v>
      </c>
      <c r="F60" s="35">
        <v>488</v>
      </c>
      <c r="G60" s="36">
        <v>580</v>
      </c>
      <c r="H60" s="35">
        <f>+G60*$H$5</f>
        <v>81.2</v>
      </c>
      <c r="I60" s="35">
        <f>SUM(G60:H60)</f>
        <v>661.2</v>
      </c>
      <c r="J60" s="128">
        <f>FLOOR(I60,0.05)</f>
        <v>661.2</v>
      </c>
      <c r="L60" s="57">
        <v>488</v>
      </c>
    </row>
    <row r="61" spans="1:12" s="38" customFormat="1" ht="20.25" x14ac:dyDescent="0.3">
      <c r="A61" s="32"/>
      <c r="B61" s="48" t="s">
        <v>52</v>
      </c>
      <c r="C61" s="58">
        <v>0.48580000000000001</v>
      </c>
      <c r="D61" s="60">
        <f>+C61+C61*$H$4</f>
        <v>0.51980599999999999</v>
      </c>
      <c r="E61" s="35">
        <v>0.59</v>
      </c>
      <c r="F61" s="35">
        <v>0.7198</v>
      </c>
      <c r="G61" s="36">
        <v>0.9</v>
      </c>
      <c r="H61" s="35">
        <f>+G61*$H$5</f>
        <v>0.12600000000000003</v>
      </c>
      <c r="I61" s="35">
        <f>SUM(G61:H61)</f>
        <v>1.026</v>
      </c>
      <c r="J61" s="133">
        <f>FLOOR(I61,0.0005)</f>
        <v>1.026</v>
      </c>
      <c r="L61" s="61">
        <v>0.7198</v>
      </c>
    </row>
    <row r="62" spans="1:12" s="38" customFormat="1" ht="20.25" x14ac:dyDescent="0.3">
      <c r="A62" s="32"/>
      <c r="B62" s="48"/>
      <c r="C62" s="58">
        <v>0.30599999999999999</v>
      </c>
      <c r="D62" s="42">
        <f>+C62+C62*$H$4</f>
        <v>0.32741999999999999</v>
      </c>
      <c r="E62" s="42"/>
      <c r="F62" s="35"/>
      <c r="G62" s="36"/>
      <c r="H62" s="35"/>
      <c r="I62" s="35"/>
      <c r="J62" s="133"/>
      <c r="L62" s="57"/>
    </row>
    <row r="63" spans="1:12" s="38" customFormat="1" ht="20.25" x14ac:dyDescent="0.3">
      <c r="A63" s="32"/>
      <c r="C63" s="49"/>
      <c r="D63" s="35"/>
      <c r="E63" s="35"/>
      <c r="F63" s="35"/>
      <c r="G63" s="36"/>
      <c r="H63" s="35"/>
      <c r="I63" s="35"/>
      <c r="J63" s="128"/>
      <c r="L63" s="57"/>
    </row>
    <row r="64" spans="1:12" s="38" customFormat="1" ht="20.25" x14ac:dyDescent="0.3">
      <c r="A64" s="32">
        <v>151601</v>
      </c>
      <c r="B64" s="55" t="s">
        <v>55</v>
      </c>
      <c r="C64" s="49"/>
      <c r="D64" s="35"/>
      <c r="E64" s="35"/>
      <c r="F64" s="35"/>
      <c r="G64" s="36"/>
      <c r="H64" s="35"/>
      <c r="I64" s="35"/>
      <c r="J64" s="128"/>
      <c r="L64" s="57"/>
    </row>
    <row r="65" spans="1:12" s="38" customFormat="1" ht="20.25" x14ac:dyDescent="0.3">
      <c r="A65" s="32"/>
      <c r="B65" s="48" t="s">
        <v>35</v>
      </c>
      <c r="C65" s="59">
        <v>275.86</v>
      </c>
      <c r="D65" s="35">
        <v>308.95999999999998</v>
      </c>
      <c r="E65" s="36">
        <v>500</v>
      </c>
      <c r="F65" s="35">
        <v>605</v>
      </c>
      <c r="G65" s="36">
        <v>700</v>
      </c>
      <c r="H65" s="35">
        <f>+G65*$H$5</f>
        <v>98.000000000000014</v>
      </c>
      <c r="I65" s="35">
        <f>SUM(G65:H65)</f>
        <v>798</v>
      </c>
      <c r="J65" s="131">
        <f>FLOOR(I65,0.05)</f>
        <v>798</v>
      </c>
      <c r="L65" s="57">
        <v>605</v>
      </c>
    </row>
    <row r="66" spans="1:12" s="38" customFormat="1" ht="20.25" x14ac:dyDescent="0.3">
      <c r="A66" s="32"/>
      <c r="B66" s="48" t="s">
        <v>56</v>
      </c>
      <c r="C66" s="58">
        <v>0.19009999999999999</v>
      </c>
      <c r="D66" s="60">
        <f>+C66+C66*$H$4</f>
        <v>0.203407</v>
      </c>
      <c r="E66" s="35">
        <v>0.34</v>
      </c>
      <c r="F66" s="35">
        <v>0.44</v>
      </c>
      <c r="G66" s="36">
        <v>0.52</v>
      </c>
      <c r="H66" s="35">
        <f>+G66*$H$5</f>
        <v>7.2800000000000004E-2</v>
      </c>
      <c r="I66" s="35">
        <f>SUM(G66:H66)</f>
        <v>0.59279999999999999</v>
      </c>
      <c r="J66" s="133">
        <f>FLOOR(I66,0.0005)</f>
        <v>0.59250000000000003</v>
      </c>
      <c r="L66" s="57">
        <v>0.44</v>
      </c>
    </row>
    <row r="67" spans="1:12" s="38" customFormat="1" ht="20.25" x14ac:dyDescent="0.3">
      <c r="A67" s="32"/>
      <c r="B67" s="48" t="s">
        <v>49</v>
      </c>
      <c r="C67" s="59">
        <v>64.75</v>
      </c>
      <c r="D67" s="35">
        <f>+C67+C67*$H$4</f>
        <v>69.282499999999999</v>
      </c>
      <c r="E67" s="35">
        <v>95</v>
      </c>
      <c r="F67" s="35">
        <v>110</v>
      </c>
      <c r="G67" s="36">
        <v>130</v>
      </c>
      <c r="H67" s="35">
        <f>+G67*$H$5</f>
        <v>18.200000000000003</v>
      </c>
      <c r="I67" s="35">
        <f>SUM(G67:H67)</f>
        <v>148.19999999999999</v>
      </c>
      <c r="J67" s="128">
        <f>FLOOR(I67,0.05)</f>
        <v>148.20000000000002</v>
      </c>
      <c r="L67" s="57">
        <v>110</v>
      </c>
    </row>
    <row r="68" spans="1:12" s="38" customFormat="1" ht="20.25" x14ac:dyDescent="0.3">
      <c r="A68" s="32"/>
      <c r="C68" s="49"/>
      <c r="D68" s="35"/>
      <c r="E68" s="35"/>
      <c r="F68" s="35"/>
      <c r="G68" s="36"/>
      <c r="H68" s="35"/>
      <c r="I68" s="35"/>
      <c r="J68" s="128"/>
      <c r="L68" s="57"/>
    </row>
    <row r="69" spans="1:12" s="38" customFormat="1" ht="20.25" x14ac:dyDescent="0.3">
      <c r="A69" s="32">
        <v>151605</v>
      </c>
      <c r="B69" s="55" t="s">
        <v>57</v>
      </c>
      <c r="C69" s="49"/>
      <c r="D69" s="35"/>
      <c r="E69" s="35"/>
      <c r="F69" s="35"/>
      <c r="G69" s="36"/>
      <c r="H69" s="35"/>
      <c r="I69" s="35"/>
      <c r="J69" s="128"/>
      <c r="L69" s="57"/>
    </row>
    <row r="70" spans="1:12" s="38" customFormat="1" ht="20.25" x14ac:dyDescent="0.3">
      <c r="A70" s="32"/>
      <c r="B70" s="48"/>
      <c r="C70" s="63">
        <v>0.47699999999999998</v>
      </c>
      <c r="D70" s="35">
        <f>+C70+C70*$H$4</f>
        <v>0.51039000000000001</v>
      </c>
      <c r="E70" s="35">
        <v>0</v>
      </c>
      <c r="F70" s="35"/>
      <c r="G70" s="36"/>
      <c r="H70" s="35"/>
      <c r="I70" s="35"/>
      <c r="J70" s="133"/>
      <c r="L70" s="57"/>
    </row>
    <row r="71" spans="1:12" s="38" customFormat="1" ht="20.25" x14ac:dyDescent="0.3">
      <c r="A71" s="32"/>
      <c r="B71" s="48" t="s">
        <v>36</v>
      </c>
      <c r="C71" s="63">
        <v>0.47699999999999998</v>
      </c>
      <c r="D71" s="35">
        <f>C71*114.2/100</f>
        <v>0.54473399999999994</v>
      </c>
      <c r="E71" s="35">
        <v>0.79</v>
      </c>
      <c r="F71" s="35">
        <v>0.6</v>
      </c>
      <c r="G71" s="36">
        <v>0.63</v>
      </c>
      <c r="H71" s="35">
        <f t="shared" ref="H71:H80" si="3">+G71*$H$5</f>
        <v>8.8200000000000014E-2</v>
      </c>
      <c r="I71" s="35">
        <f t="shared" ref="I71:I80" si="4">SUM(G71:H71)</f>
        <v>0.71820000000000006</v>
      </c>
      <c r="J71" s="133">
        <f>FLOOR(I71,0.0005)</f>
        <v>0.71799999999999997</v>
      </c>
      <c r="L71" s="57">
        <v>0.6</v>
      </c>
    </row>
    <row r="72" spans="1:12" s="38" customFormat="1" ht="20.25" x14ac:dyDescent="0.3">
      <c r="A72" s="32"/>
      <c r="B72" s="48" t="s">
        <v>37</v>
      </c>
      <c r="C72" s="63">
        <v>0.47699999999999998</v>
      </c>
      <c r="D72" s="35">
        <f>C72*114.2/100</f>
        <v>0.54473399999999994</v>
      </c>
      <c r="E72" s="35">
        <v>0.79</v>
      </c>
      <c r="F72" s="35">
        <v>0.64</v>
      </c>
      <c r="G72" s="36">
        <v>0.72</v>
      </c>
      <c r="H72" s="35">
        <f t="shared" si="3"/>
        <v>0.1008</v>
      </c>
      <c r="I72" s="35">
        <f t="shared" si="4"/>
        <v>0.82079999999999997</v>
      </c>
      <c r="J72" s="133">
        <f>FLOOR(I72,0.0005)</f>
        <v>0.82050000000000001</v>
      </c>
      <c r="L72" s="57">
        <v>0.64</v>
      </c>
    </row>
    <row r="73" spans="1:12" s="38" customFormat="1" ht="20.25" x14ac:dyDescent="0.3">
      <c r="A73" s="32"/>
      <c r="B73" s="48" t="s">
        <v>38</v>
      </c>
      <c r="C73" s="56">
        <v>5</v>
      </c>
      <c r="D73" s="56">
        <v>5</v>
      </c>
      <c r="E73" s="35">
        <v>0.79</v>
      </c>
      <c r="F73" s="35">
        <v>0.77</v>
      </c>
      <c r="G73" s="36">
        <v>0.98</v>
      </c>
      <c r="H73" s="35">
        <f t="shared" si="3"/>
        <v>0.13720000000000002</v>
      </c>
      <c r="I73" s="35">
        <f t="shared" si="4"/>
        <v>1.1172</v>
      </c>
      <c r="J73" s="131">
        <f>FLOOR(I73,0.05)</f>
        <v>1.1000000000000001</v>
      </c>
      <c r="L73" s="57">
        <v>0.77</v>
      </c>
    </row>
    <row r="74" spans="1:12" s="38" customFormat="1" ht="20.25" x14ac:dyDescent="0.3">
      <c r="A74" s="32"/>
      <c r="B74" s="48" t="s">
        <v>39</v>
      </c>
      <c r="C74" s="49"/>
      <c r="D74" s="35"/>
      <c r="E74" s="35">
        <v>0.79</v>
      </c>
      <c r="F74" s="35">
        <v>0.92</v>
      </c>
      <c r="G74" s="36">
        <v>1.1399999999999999</v>
      </c>
      <c r="H74" s="35">
        <f t="shared" si="3"/>
        <v>0.15959999999999999</v>
      </c>
      <c r="I74" s="35">
        <f t="shared" si="4"/>
        <v>1.2995999999999999</v>
      </c>
      <c r="J74" s="128"/>
      <c r="L74" s="57">
        <v>0.92</v>
      </c>
    </row>
    <row r="75" spans="1:12" s="38" customFormat="1" ht="20.25" x14ac:dyDescent="0.3">
      <c r="A75" s="32"/>
      <c r="B75" s="48"/>
      <c r="C75" s="56">
        <v>5</v>
      </c>
      <c r="D75" s="56">
        <v>5</v>
      </c>
      <c r="E75" s="35">
        <v>0</v>
      </c>
      <c r="F75" s="35"/>
      <c r="G75" s="36"/>
      <c r="H75" s="35"/>
      <c r="I75" s="35"/>
      <c r="J75" s="131"/>
      <c r="L75" s="57"/>
    </row>
    <row r="76" spans="1:12" s="38" customFormat="1" ht="20.25" x14ac:dyDescent="0.3">
      <c r="A76" s="32"/>
      <c r="B76" s="48" t="s">
        <v>41</v>
      </c>
      <c r="C76" s="56">
        <v>5</v>
      </c>
      <c r="D76" s="56">
        <v>5</v>
      </c>
      <c r="E76" s="35">
        <v>0.62</v>
      </c>
      <c r="F76" s="35">
        <v>0.54</v>
      </c>
      <c r="G76" s="36">
        <v>0.57999999999999996</v>
      </c>
      <c r="H76" s="35">
        <f t="shared" si="3"/>
        <v>8.1200000000000008E-2</v>
      </c>
      <c r="I76" s="35">
        <f t="shared" si="4"/>
        <v>0.66120000000000001</v>
      </c>
      <c r="J76" s="131">
        <f>FLOOR(I76,0.05)</f>
        <v>0.65</v>
      </c>
      <c r="L76" s="57">
        <v>0.54</v>
      </c>
    </row>
    <row r="77" spans="1:12" s="38" customFormat="1" ht="20.25" x14ac:dyDescent="0.3">
      <c r="A77" s="32"/>
      <c r="B77" s="48" t="s">
        <v>42</v>
      </c>
      <c r="C77" s="49"/>
      <c r="D77" s="35"/>
      <c r="E77" s="35">
        <v>0.62</v>
      </c>
      <c r="F77" s="35">
        <v>0.57999999999999996</v>
      </c>
      <c r="G77" s="36">
        <v>0.68</v>
      </c>
      <c r="H77" s="35">
        <f t="shared" si="3"/>
        <v>9.5200000000000021E-2</v>
      </c>
      <c r="I77" s="35">
        <f t="shared" si="4"/>
        <v>0.77520000000000011</v>
      </c>
      <c r="J77" s="131">
        <f>FLOOR(I77,0.05)</f>
        <v>0.75</v>
      </c>
      <c r="L77" s="57">
        <v>0.57999999999999996</v>
      </c>
    </row>
    <row r="78" spans="1:12" s="38" customFormat="1" ht="20.25" x14ac:dyDescent="0.3">
      <c r="A78" s="32"/>
      <c r="B78" s="48" t="s">
        <v>43</v>
      </c>
      <c r="C78" s="56">
        <v>5</v>
      </c>
      <c r="D78" s="56">
        <v>5</v>
      </c>
      <c r="E78" s="35">
        <v>0.62</v>
      </c>
      <c r="F78" s="35">
        <v>0.76</v>
      </c>
      <c r="G78" s="36">
        <v>0.98</v>
      </c>
      <c r="H78" s="35">
        <f t="shared" si="3"/>
        <v>0.13720000000000002</v>
      </c>
      <c r="I78" s="35">
        <f t="shared" si="4"/>
        <v>1.1172</v>
      </c>
      <c r="J78" s="131">
        <f>FLOOR(I78,0.05)</f>
        <v>1.1000000000000001</v>
      </c>
      <c r="L78" s="57">
        <v>0.76</v>
      </c>
    </row>
    <row r="79" spans="1:12" s="38" customFormat="1" ht="20.25" x14ac:dyDescent="0.3">
      <c r="A79" s="32"/>
      <c r="B79" s="48" t="s">
        <v>44</v>
      </c>
      <c r="C79" s="49"/>
      <c r="D79" s="35"/>
      <c r="E79" s="35">
        <v>0.62</v>
      </c>
      <c r="F79" s="35">
        <v>0.92</v>
      </c>
      <c r="G79" s="36">
        <v>1.1399999999999999</v>
      </c>
      <c r="H79" s="35">
        <f t="shared" si="3"/>
        <v>0.15959999999999999</v>
      </c>
      <c r="I79" s="35">
        <f t="shared" si="4"/>
        <v>1.2995999999999999</v>
      </c>
      <c r="J79" s="131">
        <f>FLOOR(I79,0.05)</f>
        <v>1.25</v>
      </c>
      <c r="L79" s="57">
        <v>0.92</v>
      </c>
    </row>
    <row r="80" spans="1:12" s="38" customFormat="1" ht="20.25" x14ac:dyDescent="0.3">
      <c r="A80" s="32"/>
      <c r="B80" s="48" t="s">
        <v>58</v>
      </c>
      <c r="C80" s="49"/>
      <c r="D80" s="35"/>
      <c r="E80" s="56">
        <v>5</v>
      </c>
      <c r="F80" s="35">
        <v>5.5</v>
      </c>
      <c r="G80" s="36">
        <f>+F80+F80*$H$3</f>
        <v>5.8849999999999998</v>
      </c>
      <c r="H80" s="35">
        <f t="shared" si="3"/>
        <v>0.82390000000000008</v>
      </c>
      <c r="I80" s="35">
        <f t="shared" si="4"/>
        <v>6.7088999999999999</v>
      </c>
      <c r="J80" s="131">
        <f>FLOOR(I80,0.05)</f>
        <v>6.7</v>
      </c>
      <c r="L80" s="57"/>
    </row>
    <row r="81" spans="1:12" s="38" customFormat="1" ht="20.25" x14ac:dyDescent="0.3">
      <c r="A81" s="32"/>
      <c r="B81" s="48"/>
      <c r="C81" s="49"/>
      <c r="D81" s="35"/>
      <c r="E81" s="35"/>
      <c r="F81" s="35"/>
      <c r="G81" s="36"/>
      <c r="H81" s="35"/>
      <c r="I81" s="35"/>
      <c r="J81" s="128"/>
      <c r="L81" s="57"/>
    </row>
    <row r="82" spans="1:12" s="38" customFormat="1" ht="20.25" x14ac:dyDescent="0.3">
      <c r="A82" s="32">
        <v>151605</v>
      </c>
      <c r="B82" s="55" t="s">
        <v>59</v>
      </c>
      <c r="C82" s="49"/>
      <c r="D82" s="35"/>
      <c r="E82" s="36"/>
      <c r="F82" s="35"/>
      <c r="G82" s="36"/>
      <c r="H82" s="35"/>
      <c r="I82" s="35"/>
      <c r="J82" s="128"/>
      <c r="L82" s="57"/>
    </row>
    <row r="83" spans="1:12" s="38" customFormat="1" ht="20.25" x14ac:dyDescent="0.3">
      <c r="A83" s="32"/>
      <c r="B83" s="48" t="s">
        <v>60</v>
      </c>
      <c r="C83" s="59">
        <v>170.33</v>
      </c>
      <c r="D83" s="35">
        <v>190.77</v>
      </c>
      <c r="E83" s="36">
        <v>220</v>
      </c>
      <c r="F83" s="35">
        <v>267</v>
      </c>
      <c r="G83" s="36" t="s">
        <v>609</v>
      </c>
      <c r="H83" s="35"/>
      <c r="I83" s="35">
        <f>SUM(G83:H83)</f>
        <v>0</v>
      </c>
      <c r="J83" s="131">
        <f>FLOOR(I83,0.05)</f>
        <v>0</v>
      </c>
      <c r="L83" s="57">
        <v>267</v>
      </c>
    </row>
    <row r="84" spans="1:12" s="38" customFormat="1" ht="20.25" x14ac:dyDescent="0.3">
      <c r="A84" s="32"/>
      <c r="B84" s="48" t="s">
        <v>56</v>
      </c>
      <c r="C84" s="63">
        <v>0.48699999999999999</v>
      </c>
      <c r="D84" s="35">
        <f>+C84+C84*$H$4</f>
        <v>0.52108999999999994</v>
      </c>
      <c r="E84" s="35">
        <v>0.67</v>
      </c>
      <c r="F84" s="35">
        <v>0.82</v>
      </c>
      <c r="G84" s="36">
        <v>1.1499999999999999</v>
      </c>
      <c r="H84" s="35">
        <f>+G84*$H$5</f>
        <v>0.161</v>
      </c>
      <c r="I84" s="35">
        <f>SUM(G84:H84)</f>
        <v>1.3109999999999999</v>
      </c>
      <c r="J84" s="133">
        <f>FLOOR(I84,0.0005)</f>
        <v>1.3109999999999999</v>
      </c>
      <c r="L84" s="57">
        <v>0.82</v>
      </c>
    </row>
    <row r="85" spans="1:12" s="38" customFormat="1" ht="20.25" x14ac:dyDescent="0.3">
      <c r="A85" s="32"/>
      <c r="B85" s="48" t="s">
        <v>61</v>
      </c>
      <c r="C85" s="59">
        <v>52.8</v>
      </c>
      <c r="D85" s="35">
        <f>+C85+C85*$H$4</f>
        <v>56.495999999999995</v>
      </c>
      <c r="E85" s="35">
        <v>92</v>
      </c>
      <c r="F85" s="35">
        <f>+D85+D85*$H$3</f>
        <v>60.450719999999997</v>
      </c>
      <c r="G85" s="36">
        <f>+F85+F85*$H$3</f>
        <v>64.682270399999993</v>
      </c>
      <c r="H85" s="35">
        <f>+G85*$H$5</f>
        <v>9.0555178559999998</v>
      </c>
      <c r="I85" s="35">
        <f>SUM(G85:H85)</f>
        <v>73.737788255999988</v>
      </c>
      <c r="J85" s="131">
        <f>FLOOR(I85,0.05)</f>
        <v>73.7</v>
      </c>
      <c r="L85" s="57"/>
    </row>
    <row r="86" spans="1:12" s="38" customFormat="1" ht="20.25" x14ac:dyDescent="0.3">
      <c r="A86" s="32"/>
      <c r="C86" s="49"/>
      <c r="D86" s="35"/>
      <c r="E86" s="35"/>
      <c r="F86" s="35"/>
      <c r="G86" s="36"/>
      <c r="H86" s="35"/>
      <c r="I86" s="35"/>
      <c r="J86" s="128"/>
      <c r="L86" s="57"/>
    </row>
    <row r="87" spans="1:12" s="38" customFormat="1" ht="20.25" x14ac:dyDescent="0.3">
      <c r="A87" s="32"/>
      <c r="B87" s="48"/>
      <c r="C87" s="63"/>
      <c r="D87" s="35"/>
      <c r="E87" s="35"/>
      <c r="F87" s="35"/>
      <c r="G87" s="36"/>
      <c r="H87" s="35"/>
      <c r="I87" s="35"/>
      <c r="J87" s="131"/>
      <c r="L87" s="64"/>
    </row>
    <row r="88" spans="1:12" s="38" customFormat="1" ht="20.25" x14ac:dyDescent="0.3">
      <c r="A88" s="32">
        <v>151788</v>
      </c>
      <c r="B88" s="55" t="s">
        <v>62</v>
      </c>
      <c r="C88" s="49"/>
      <c r="D88" s="35"/>
      <c r="E88" s="35"/>
      <c r="F88" s="35"/>
      <c r="G88" s="36"/>
      <c r="H88" s="35"/>
      <c r="I88" s="35"/>
      <c r="J88" s="128"/>
    </row>
    <row r="89" spans="1:12" s="38" customFormat="1" ht="20.25" x14ac:dyDescent="0.3">
      <c r="A89" s="32"/>
      <c r="B89" s="48" t="s">
        <v>63</v>
      </c>
      <c r="C89" s="59">
        <v>12.71</v>
      </c>
      <c r="D89" s="35">
        <v>13.98</v>
      </c>
      <c r="E89" s="35">
        <v>18.45</v>
      </c>
      <c r="F89" s="35">
        <v>20.3</v>
      </c>
      <c r="G89" s="36" t="s">
        <v>609</v>
      </c>
      <c r="H89" s="35" t="e">
        <f>+G89*$H$5</f>
        <v>#VALUE!</v>
      </c>
      <c r="I89" s="35" t="e">
        <f>SUM(G89:H89)</f>
        <v>#VALUE!</v>
      </c>
      <c r="J89" s="128" t="e">
        <f>FLOOR(I89,0.05)</f>
        <v>#VALUE!</v>
      </c>
    </row>
    <row r="90" spans="1:12" s="38" customFormat="1" ht="20.25" x14ac:dyDescent="0.3">
      <c r="A90" s="32"/>
      <c r="C90" s="49"/>
      <c r="D90" s="35"/>
      <c r="E90" s="35"/>
      <c r="F90" s="35"/>
      <c r="G90" s="36"/>
      <c r="H90" s="35"/>
      <c r="I90" s="35"/>
      <c r="J90" s="128"/>
    </row>
    <row r="91" spans="1:12" s="38" customFormat="1" ht="20.25" x14ac:dyDescent="0.3">
      <c r="A91" s="32">
        <v>151601</v>
      </c>
      <c r="B91" s="55" t="s">
        <v>64</v>
      </c>
      <c r="C91" s="49"/>
      <c r="D91" s="35"/>
      <c r="E91" s="35"/>
      <c r="F91" s="35"/>
      <c r="G91" s="36"/>
      <c r="H91" s="35"/>
      <c r="I91" s="35"/>
      <c r="J91" s="128"/>
    </row>
    <row r="92" spans="1:12" s="38" customFormat="1" ht="20.25" x14ac:dyDescent="0.3">
      <c r="A92" s="32"/>
      <c r="B92" s="48" t="s">
        <v>65</v>
      </c>
      <c r="C92" s="59">
        <v>7.33</v>
      </c>
      <c r="D92" s="35">
        <v>9.7200000000000006</v>
      </c>
      <c r="E92" s="35">
        <v>12.83</v>
      </c>
      <c r="F92" s="35">
        <v>14.11</v>
      </c>
      <c r="G92" s="36"/>
      <c r="H92" s="35">
        <f>+G92*$H$5</f>
        <v>0</v>
      </c>
      <c r="I92" s="35">
        <f>SUM(G92:H92)</f>
        <v>0</v>
      </c>
      <c r="J92" s="128">
        <f>FLOOR(I92,0.05)</f>
        <v>0</v>
      </c>
    </row>
    <row r="93" spans="1:12" s="38" customFormat="1" ht="20.25" x14ac:dyDescent="0.3">
      <c r="A93" s="32"/>
      <c r="B93" s="48" t="s">
        <v>66</v>
      </c>
      <c r="C93" s="59">
        <v>26.89</v>
      </c>
      <c r="D93" s="35">
        <f>+C93+C93*$H$4</f>
        <v>28.772300000000001</v>
      </c>
      <c r="E93" s="35">
        <v>46.85</v>
      </c>
      <c r="F93" s="35">
        <v>51.54</v>
      </c>
      <c r="G93" s="36"/>
      <c r="H93" s="35">
        <f>+G93*$H$5</f>
        <v>0</v>
      </c>
      <c r="I93" s="35">
        <f>SUM(G93:H93)</f>
        <v>0</v>
      </c>
      <c r="J93" s="131">
        <f>FLOOR(I93,0.05)</f>
        <v>0</v>
      </c>
    </row>
    <row r="94" spans="1:12" s="38" customFormat="1" ht="20.25" x14ac:dyDescent="0.3">
      <c r="A94" s="32"/>
      <c r="B94" s="48" t="s">
        <v>67</v>
      </c>
      <c r="C94" s="59">
        <v>0.1</v>
      </c>
      <c r="D94" s="35">
        <f>+C94+C94*$H$4</f>
        <v>0.10700000000000001</v>
      </c>
      <c r="E94" s="35">
        <v>0.17</v>
      </c>
      <c r="F94" s="35">
        <v>0.19</v>
      </c>
      <c r="G94" s="36"/>
      <c r="H94" s="35">
        <f>+G94*$H$5</f>
        <v>0</v>
      </c>
      <c r="I94" s="35">
        <f>SUM(G94:H94)</f>
        <v>0</v>
      </c>
      <c r="J94" s="131">
        <f>FLOOR(I94,0.05)</f>
        <v>0</v>
      </c>
    </row>
    <row r="95" spans="1:12" s="38" customFormat="1" ht="20.25" x14ac:dyDescent="0.3">
      <c r="A95" s="32"/>
      <c r="B95" s="48"/>
      <c r="C95" s="56"/>
      <c r="D95" s="35"/>
      <c r="E95" s="35"/>
      <c r="F95" s="35"/>
      <c r="G95" s="36"/>
      <c r="H95" s="35"/>
      <c r="I95" s="35"/>
      <c r="J95" s="131"/>
    </row>
    <row r="96" spans="1:12" s="38" customFormat="1" ht="20.25" x14ac:dyDescent="0.3">
      <c r="A96" s="32"/>
      <c r="B96" s="48" t="s">
        <v>68</v>
      </c>
      <c r="C96" s="59">
        <v>43.38</v>
      </c>
      <c r="D96" s="35">
        <f>+C96+C96*$H$4</f>
        <v>46.416600000000003</v>
      </c>
      <c r="E96" s="35">
        <v>75.59</v>
      </c>
      <c r="F96" s="35">
        <v>83.15</v>
      </c>
      <c r="G96" s="36"/>
      <c r="H96" s="35">
        <f>+G96*$H$5</f>
        <v>0</v>
      </c>
      <c r="I96" s="35">
        <f>SUM(G96:H96)</f>
        <v>0</v>
      </c>
      <c r="J96" s="131">
        <f>FLOOR(I96,0.05)</f>
        <v>0</v>
      </c>
    </row>
    <row r="97" spans="1:10" s="38" customFormat="1" ht="20.25" x14ac:dyDescent="0.3">
      <c r="A97" s="32"/>
      <c r="C97" s="49"/>
      <c r="D97" s="35"/>
      <c r="E97" s="35"/>
      <c r="F97" s="35"/>
      <c r="G97" s="36"/>
      <c r="H97" s="35"/>
      <c r="I97" s="35"/>
      <c r="J97" s="131"/>
    </row>
    <row r="98" spans="1:10" s="38" customFormat="1" ht="20.25" x14ac:dyDescent="0.3">
      <c r="A98" s="32">
        <v>151788</v>
      </c>
      <c r="B98" s="55" t="s">
        <v>69</v>
      </c>
      <c r="C98" s="49"/>
      <c r="D98" s="35"/>
      <c r="E98" s="35"/>
      <c r="F98" s="35"/>
      <c r="G98" s="36"/>
      <c r="H98" s="35"/>
      <c r="I98" s="35"/>
      <c r="J98" s="131"/>
    </row>
    <row r="99" spans="1:10" s="38" customFormat="1" ht="20.25" x14ac:dyDescent="0.3">
      <c r="A99" s="32"/>
      <c r="B99" s="48" t="s">
        <v>70</v>
      </c>
      <c r="C99" s="59">
        <v>91.58</v>
      </c>
      <c r="D99" s="35">
        <f>+C99+C99*$H$3</f>
        <v>97.990600000000001</v>
      </c>
      <c r="E99" s="35">
        <v>110.81180000000001</v>
      </c>
      <c r="F99" s="35">
        <v>121.89</v>
      </c>
      <c r="G99" s="36">
        <f>+F99+F99*$H$3</f>
        <v>130.42230000000001</v>
      </c>
      <c r="H99" s="35">
        <f>+G99*$H$5</f>
        <v>18.259122000000001</v>
      </c>
      <c r="I99" s="35">
        <f>SUM(G99:H99)</f>
        <v>148.681422</v>
      </c>
      <c r="J99" s="131">
        <f>FLOOR(I99,0.05)</f>
        <v>148.65</v>
      </c>
    </row>
    <row r="100" spans="1:10" s="38" customFormat="1" ht="40.5" x14ac:dyDescent="0.3">
      <c r="A100" s="32"/>
      <c r="B100" s="48" t="s">
        <v>71</v>
      </c>
      <c r="C100" s="49" t="s">
        <v>72</v>
      </c>
      <c r="D100" s="35" t="s">
        <v>73</v>
      </c>
      <c r="H100" s="35"/>
      <c r="I100" s="35"/>
      <c r="J100" s="134" t="s">
        <v>73</v>
      </c>
    </row>
    <row r="101" spans="1:10" s="38" customFormat="1" ht="20.25" x14ac:dyDescent="0.3">
      <c r="A101" s="32"/>
      <c r="C101" s="49"/>
      <c r="D101" s="35"/>
      <c r="E101" s="35"/>
      <c r="F101" s="35"/>
      <c r="G101" s="36"/>
      <c r="H101" s="35"/>
      <c r="I101" s="35"/>
      <c r="J101" s="131"/>
    </row>
    <row r="102" spans="1:10" s="38" customFormat="1" ht="20.25" x14ac:dyDescent="0.3">
      <c r="A102" s="32">
        <v>141734</v>
      </c>
      <c r="B102" s="55" t="s">
        <v>74</v>
      </c>
      <c r="C102" s="49"/>
      <c r="D102" s="35"/>
      <c r="E102" s="35"/>
      <c r="F102" s="35"/>
      <c r="G102" s="36"/>
      <c r="H102" s="35"/>
      <c r="I102" s="35"/>
      <c r="J102" s="131"/>
    </row>
    <row r="103" spans="1:10" s="38" customFormat="1" ht="20.25" x14ac:dyDescent="0.3">
      <c r="A103" s="32"/>
      <c r="B103" s="48" t="s">
        <v>75</v>
      </c>
      <c r="C103" s="59">
        <v>91.58</v>
      </c>
      <c r="D103" s="35">
        <f>+C103+C103*$H$3</f>
        <v>97.990600000000001</v>
      </c>
      <c r="E103" s="35">
        <v>110.81180000000001</v>
      </c>
      <c r="F103" s="35">
        <v>121.89</v>
      </c>
      <c r="G103" s="36">
        <f>+F103+F103*$H$3</f>
        <v>130.42230000000001</v>
      </c>
      <c r="H103" s="35">
        <f>+G103*$H$5</f>
        <v>18.259122000000001</v>
      </c>
      <c r="I103" s="35">
        <f>SUM(G103:H103)</f>
        <v>148.681422</v>
      </c>
      <c r="J103" s="131">
        <f>FLOOR(I103,0.05)</f>
        <v>148.65</v>
      </c>
    </row>
    <row r="104" spans="1:10" s="38" customFormat="1" ht="40.5" x14ac:dyDescent="0.3">
      <c r="A104" s="32"/>
      <c r="B104" s="48" t="s">
        <v>76</v>
      </c>
      <c r="C104" s="49" t="s">
        <v>72</v>
      </c>
      <c r="D104" s="35" t="s">
        <v>77</v>
      </c>
      <c r="E104" s="35" t="s">
        <v>77</v>
      </c>
      <c r="F104" s="35"/>
      <c r="H104" s="35"/>
      <c r="I104" s="35"/>
      <c r="J104" s="134" t="s">
        <v>77</v>
      </c>
    </row>
    <row r="105" spans="1:10" s="38" customFormat="1" ht="20.25" x14ac:dyDescent="0.3">
      <c r="A105" s="32"/>
      <c r="B105" s="48" t="s">
        <v>78</v>
      </c>
      <c r="C105" s="59">
        <v>56.04</v>
      </c>
      <c r="D105" s="35">
        <f>+C105+C105*$H$4</f>
        <v>59.962800000000001</v>
      </c>
      <c r="E105" s="35">
        <v>97.64</v>
      </c>
      <c r="F105" s="35">
        <v>107.4</v>
      </c>
      <c r="G105" s="36">
        <f>+F105+F105*$H$3</f>
        <v>114.91800000000001</v>
      </c>
      <c r="H105" s="35">
        <f>+G105*$H$5</f>
        <v>16.088520000000003</v>
      </c>
      <c r="I105" s="35">
        <f>SUM(G105:H105)</f>
        <v>131.00652000000002</v>
      </c>
      <c r="J105" s="128">
        <f>FLOOR(I105,0.05)</f>
        <v>131</v>
      </c>
    </row>
    <row r="106" spans="1:10" s="38" customFormat="1" ht="20.25" x14ac:dyDescent="0.3">
      <c r="A106" s="32"/>
      <c r="C106" s="49"/>
      <c r="D106" s="35"/>
      <c r="E106" s="35"/>
      <c r="F106" s="35"/>
      <c r="G106" s="36"/>
      <c r="H106" s="35"/>
      <c r="I106" s="35"/>
      <c r="J106" s="128"/>
    </row>
    <row r="107" spans="1:10" s="38" customFormat="1" ht="20.25" x14ac:dyDescent="0.3">
      <c r="A107" s="32">
        <v>141734</v>
      </c>
      <c r="B107" s="55" t="s">
        <v>79</v>
      </c>
      <c r="C107" s="49"/>
      <c r="D107" s="35"/>
      <c r="E107" s="35"/>
      <c r="F107" s="35"/>
      <c r="G107" s="36"/>
      <c r="H107" s="35"/>
      <c r="I107" s="35"/>
      <c r="J107" s="128"/>
    </row>
    <row r="108" spans="1:10" s="38" customFormat="1" ht="20.25" x14ac:dyDescent="0.3">
      <c r="A108" s="32"/>
      <c r="B108" s="48" t="s">
        <v>70</v>
      </c>
      <c r="C108" s="62">
        <v>91.58</v>
      </c>
      <c r="D108" s="35">
        <f>+C108+C108*$H$3</f>
        <v>97.990600000000001</v>
      </c>
      <c r="E108" s="35">
        <v>110.81180000000001</v>
      </c>
      <c r="F108" s="35">
        <v>121.89</v>
      </c>
      <c r="G108" s="36">
        <f>+F108+F108*$H$3</f>
        <v>130.42230000000001</v>
      </c>
      <c r="H108" s="35">
        <f>+G108*$H$5</f>
        <v>18.259122000000001</v>
      </c>
      <c r="I108" s="35">
        <f>SUM(G108:H108)</f>
        <v>148.681422</v>
      </c>
      <c r="J108" s="131">
        <f>FLOOR(I108,0.05)</f>
        <v>148.65</v>
      </c>
    </row>
    <row r="109" spans="1:10" s="38" customFormat="1" ht="40.5" x14ac:dyDescent="0.3">
      <c r="A109" s="32"/>
      <c r="B109" s="48" t="s">
        <v>76</v>
      </c>
      <c r="C109" s="49" t="s">
        <v>72</v>
      </c>
      <c r="D109" s="35" t="s">
        <v>73</v>
      </c>
      <c r="E109" s="35" t="s">
        <v>73</v>
      </c>
      <c r="F109" s="35"/>
      <c r="H109" s="35"/>
      <c r="I109" s="35"/>
      <c r="J109" s="134" t="s">
        <v>73</v>
      </c>
    </row>
    <row r="110" spans="1:10" s="38" customFormat="1" ht="20.25" x14ac:dyDescent="0.3">
      <c r="A110" s="32"/>
      <c r="B110" s="48" t="s">
        <v>78</v>
      </c>
      <c r="C110" s="59">
        <v>56.04</v>
      </c>
      <c r="D110" s="35">
        <f>+C110+C110*$H$4</f>
        <v>59.962800000000001</v>
      </c>
      <c r="E110" s="35">
        <v>97.64</v>
      </c>
      <c r="F110" s="35">
        <v>107.4</v>
      </c>
      <c r="G110" s="36">
        <f>+F110+F110*$H$3</f>
        <v>114.91800000000001</v>
      </c>
      <c r="H110" s="35">
        <f>+G110*$H$5</f>
        <v>16.088520000000003</v>
      </c>
      <c r="I110" s="35">
        <f>SUM(G110:H110)</f>
        <v>131.00652000000002</v>
      </c>
      <c r="J110" s="128">
        <f>FLOOR(I110,0.05)</f>
        <v>131</v>
      </c>
    </row>
    <row r="111" spans="1:10" s="38" customFormat="1" ht="20.25" x14ac:dyDescent="0.3">
      <c r="A111" s="32"/>
      <c r="C111" s="34"/>
      <c r="D111" s="42"/>
      <c r="E111" s="42"/>
      <c r="F111" s="42"/>
      <c r="G111" s="36"/>
      <c r="H111" s="35"/>
      <c r="I111" s="42"/>
      <c r="J111" s="128"/>
    </row>
    <row r="112" spans="1:10" s="38" customFormat="1" ht="51" customHeight="1" x14ac:dyDescent="0.3">
      <c r="A112" s="32"/>
      <c r="B112" s="50" t="s">
        <v>80</v>
      </c>
      <c r="C112" s="50"/>
      <c r="D112" s="50"/>
      <c r="E112" s="50"/>
      <c r="F112" s="50"/>
      <c r="G112" s="50"/>
      <c r="H112" s="50"/>
      <c r="I112" s="50"/>
      <c r="J112" s="128"/>
    </row>
    <row r="113" spans="1:10" s="38" customFormat="1" ht="20.25" x14ac:dyDescent="0.3">
      <c r="A113" s="32"/>
      <c r="C113" s="34"/>
      <c r="D113" s="42"/>
      <c r="E113" s="42"/>
      <c r="F113" s="42"/>
      <c r="G113" s="36"/>
      <c r="H113" s="35"/>
      <c r="I113" s="42"/>
      <c r="J113" s="128"/>
    </row>
    <row r="114" spans="1:10" s="38" customFormat="1" ht="20.25" x14ac:dyDescent="0.3">
      <c r="A114" s="32" t="s">
        <v>81</v>
      </c>
      <c r="B114" s="55" t="s">
        <v>82</v>
      </c>
      <c r="C114" s="34"/>
      <c r="D114" s="42"/>
      <c r="E114" s="42"/>
      <c r="F114" s="42"/>
      <c r="G114" s="36"/>
      <c r="H114" s="35"/>
      <c r="I114" s="42"/>
      <c r="J114" s="128"/>
    </row>
    <row r="115" spans="1:10" s="38" customFormat="1" ht="20.25" x14ac:dyDescent="0.3">
      <c r="A115" s="32"/>
      <c r="B115" s="889" t="s">
        <v>83</v>
      </c>
      <c r="C115" s="889"/>
      <c r="D115" s="889"/>
      <c r="E115" s="889"/>
      <c r="F115" s="889"/>
      <c r="G115" s="889"/>
      <c r="H115" s="889"/>
      <c r="I115" s="889"/>
      <c r="J115" s="128"/>
    </row>
    <row r="116" spans="1:10" s="38" customFormat="1" ht="20.25" x14ac:dyDescent="0.3">
      <c r="A116" s="32"/>
      <c r="B116" s="66" t="s">
        <v>84</v>
      </c>
      <c r="C116" s="67"/>
      <c r="D116" s="35"/>
      <c r="E116" s="35"/>
      <c r="F116" s="35"/>
      <c r="G116" s="36"/>
      <c r="H116" s="35"/>
      <c r="I116" s="35"/>
      <c r="J116" s="128"/>
    </row>
    <row r="117" spans="1:10" s="38" customFormat="1" ht="20.25" x14ac:dyDescent="0.3">
      <c r="A117" s="32"/>
      <c r="B117" s="48" t="s">
        <v>85</v>
      </c>
      <c r="C117" s="35">
        <v>50</v>
      </c>
      <c r="D117" s="35">
        <f t="shared" ref="D117:D125" si="5">+C117+C117*$H$3</f>
        <v>53.5</v>
      </c>
      <c r="E117" s="35">
        <v>60.5</v>
      </c>
      <c r="F117" s="35">
        <v>66.55</v>
      </c>
      <c r="G117" s="36">
        <f t="shared" ref="G117:G125" si="6">+F117+F117*$H$3</f>
        <v>71.208500000000001</v>
      </c>
      <c r="H117" s="35"/>
      <c r="I117" s="35">
        <f t="shared" ref="I117:I125" si="7">SUM(G117:H117)</f>
        <v>71.208500000000001</v>
      </c>
      <c r="J117" s="131">
        <f t="shared" ref="J117:J125" si="8">FLOOR(I117,0.05)</f>
        <v>71.2</v>
      </c>
    </row>
    <row r="118" spans="1:10" s="38" customFormat="1" ht="20.25" x14ac:dyDescent="0.3">
      <c r="A118" s="32"/>
      <c r="B118" s="48" t="s">
        <v>86</v>
      </c>
      <c r="C118" s="35">
        <v>100</v>
      </c>
      <c r="D118" s="35">
        <f t="shared" si="5"/>
        <v>107</v>
      </c>
      <c r="E118" s="35">
        <v>121</v>
      </c>
      <c r="F118" s="35">
        <v>133.1</v>
      </c>
      <c r="G118" s="36">
        <f t="shared" si="6"/>
        <v>142.417</v>
      </c>
      <c r="H118" s="35"/>
      <c r="I118" s="35">
        <f t="shared" si="7"/>
        <v>142.417</v>
      </c>
      <c r="J118" s="131">
        <f t="shared" si="8"/>
        <v>142.4</v>
      </c>
    </row>
    <row r="119" spans="1:10" s="38" customFormat="1" ht="20.25" x14ac:dyDescent="0.3">
      <c r="A119" s="32"/>
      <c r="B119" s="48" t="s">
        <v>87</v>
      </c>
      <c r="C119" s="35">
        <v>200</v>
      </c>
      <c r="D119" s="35">
        <f t="shared" si="5"/>
        <v>214</v>
      </c>
      <c r="E119" s="35">
        <v>242</v>
      </c>
      <c r="F119" s="35">
        <v>266.2</v>
      </c>
      <c r="G119" s="36">
        <f t="shared" si="6"/>
        <v>284.834</v>
      </c>
      <c r="H119" s="35"/>
      <c r="I119" s="35">
        <f t="shared" si="7"/>
        <v>284.834</v>
      </c>
      <c r="J119" s="131">
        <f t="shared" si="8"/>
        <v>284.8</v>
      </c>
    </row>
    <row r="120" spans="1:10" s="38" customFormat="1" ht="20.25" x14ac:dyDescent="0.3">
      <c r="A120" s="32"/>
      <c r="B120" s="48" t="s">
        <v>88</v>
      </c>
      <c r="C120" s="35">
        <v>450</v>
      </c>
      <c r="D120" s="35">
        <f t="shared" si="5"/>
        <v>481.5</v>
      </c>
      <c r="E120" s="35">
        <v>544.5</v>
      </c>
      <c r="F120" s="35">
        <v>598.95000000000005</v>
      </c>
      <c r="G120" s="36">
        <f t="shared" si="6"/>
        <v>640.87650000000008</v>
      </c>
      <c r="H120" s="35"/>
      <c r="I120" s="35">
        <f t="shared" si="7"/>
        <v>640.87650000000008</v>
      </c>
      <c r="J120" s="131">
        <f t="shared" si="8"/>
        <v>640.85</v>
      </c>
    </row>
    <row r="121" spans="1:10" s="38" customFormat="1" ht="20.25" x14ac:dyDescent="0.3">
      <c r="A121" s="32"/>
      <c r="B121" s="66" t="s">
        <v>89</v>
      </c>
      <c r="C121" s="35">
        <v>800</v>
      </c>
      <c r="D121" s="35">
        <f t="shared" si="5"/>
        <v>856</v>
      </c>
      <c r="E121" s="35">
        <v>968</v>
      </c>
      <c r="F121" s="35">
        <v>1064.8</v>
      </c>
      <c r="G121" s="36">
        <f t="shared" si="6"/>
        <v>1139.336</v>
      </c>
      <c r="H121" s="35"/>
      <c r="I121" s="35">
        <f t="shared" si="7"/>
        <v>1139.336</v>
      </c>
      <c r="J121" s="131">
        <f t="shared" si="8"/>
        <v>1139.3</v>
      </c>
    </row>
    <row r="122" spans="1:10" s="38" customFormat="1" ht="20.25" x14ac:dyDescent="0.3">
      <c r="A122" s="32"/>
      <c r="B122" s="66" t="s">
        <v>90</v>
      </c>
      <c r="C122" s="35">
        <v>1500</v>
      </c>
      <c r="D122" s="35">
        <f t="shared" si="5"/>
        <v>1605</v>
      </c>
      <c r="E122" s="35">
        <v>1815</v>
      </c>
      <c r="F122" s="35">
        <v>1996.5</v>
      </c>
      <c r="G122" s="36">
        <f t="shared" si="6"/>
        <v>2136.2550000000001</v>
      </c>
      <c r="H122" s="35"/>
      <c r="I122" s="35">
        <f t="shared" si="7"/>
        <v>2136.2550000000001</v>
      </c>
      <c r="J122" s="131">
        <f t="shared" si="8"/>
        <v>2136.25</v>
      </c>
    </row>
    <row r="123" spans="1:10" s="38" customFormat="1" ht="20.25" x14ac:dyDescent="0.3">
      <c r="A123" s="32"/>
      <c r="B123" s="66" t="s">
        <v>91</v>
      </c>
      <c r="C123" s="35">
        <v>1500</v>
      </c>
      <c r="D123" s="35">
        <f t="shared" si="5"/>
        <v>1605</v>
      </c>
      <c r="E123" s="35">
        <v>1815</v>
      </c>
      <c r="F123" s="35">
        <v>1996.5</v>
      </c>
      <c r="G123" s="36">
        <f t="shared" si="6"/>
        <v>2136.2550000000001</v>
      </c>
      <c r="H123" s="35"/>
      <c r="I123" s="35">
        <f t="shared" si="7"/>
        <v>2136.2550000000001</v>
      </c>
      <c r="J123" s="131">
        <f t="shared" si="8"/>
        <v>2136.25</v>
      </c>
    </row>
    <row r="124" spans="1:10" s="38" customFormat="1" ht="20.25" x14ac:dyDescent="0.3">
      <c r="A124" s="32"/>
      <c r="B124" s="66" t="s">
        <v>92</v>
      </c>
      <c r="C124" s="35">
        <v>1500</v>
      </c>
      <c r="D124" s="35">
        <f t="shared" si="5"/>
        <v>1605</v>
      </c>
      <c r="E124" s="35">
        <v>1815</v>
      </c>
      <c r="F124" s="35">
        <v>1996.5</v>
      </c>
      <c r="G124" s="36">
        <f t="shared" si="6"/>
        <v>2136.2550000000001</v>
      </c>
      <c r="H124" s="35"/>
      <c r="I124" s="35">
        <f t="shared" si="7"/>
        <v>2136.2550000000001</v>
      </c>
      <c r="J124" s="131">
        <f t="shared" si="8"/>
        <v>2136.25</v>
      </c>
    </row>
    <row r="125" spans="1:10" s="38" customFormat="1" ht="20.25" x14ac:dyDescent="0.3">
      <c r="A125" s="32"/>
      <c r="B125" s="66" t="s">
        <v>93</v>
      </c>
      <c r="C125" s="35">
        <v>1500</v>
      </c>
      <c r="D125" s="35">
        <f t="shared" si="5"/>
        <v>1605</v>
      </c>
      <c r="E125" s="35">
        <v>1815</v>
      </c>
      <c r="F125" s="35">
        <v>1996.5</v>
      </c>
      <c r="G125" s="36">
        <f t="shared" si="6"/>
        <v>2136.2550000000001</v>
      </c>
      <c r="H125" s="35"/>
      <c r="I125" s="35">
        <f t="shared" si="7"/>
        <v>2136.2550000000001</v>
      </c>
      <c r="J125" s="131">
        <f t="shared" si="8"/>
        <v>2136.25</v>
      </c>
    </row>
    <row r="126" spans="1:10" s="38" customFormat="1" ht="20.25" x14ac:dyDescent="0.3">
      <c r="A126" s="32"/>
      <c r="C126" s="49"/>
      <c r="D126" s="42"/>
      <c r="E126" s="42"/>
      <c r="F126" s="42"/>
      <c r="G126" s="36"/>
      <c r="H126" s="35"/>
      <c r="I126" s="42"/>
      <c r="J126" s="131"/>
    </row>
    <row r="127" spans="1:10" s="38" customFormat="1" ht="20.25" x14ac:dyDescent="0.3">
      <c r="A127" s="32"/>
      <c r="C127" s="49"/>
      <c r="D127" s="42"/>
      <c r="E127" s="42"/>
      <c r="F127" s="42"/>
      <c r="G127" s="36"/>
      <c r="H127" s="35"/>
      <c r="I127" s="42"/>
      <c r="J127" s="131"/>
    </row>
    <row r="128" spans="1:10" s="38" customFormat="1" ht="20.25" x14ac:dyDescent="0.3">
      <c r="A128" s="32">
        <v>151788</v>
      </c>
      <c r="B128" s="55" t="s">
        <v>94</v>
      </c>
      <c r="C128" s="49"/>
      <c r="D128" s="42"/>
      <c r="E128" s="42"/>
      <c r="F128" s="42"/>
      <c r="G128" s="36"/>
      <c r="H128" s="35"/>
      <c r="I128" s="42"/>
      <c r="J128" s="131"/>
    </row>
    <row r="129" spans="1:12" s="38" customFormat="1" ht="20.25" x14ac:dyDescent="0.3">
      <c r="A129" s="32"/>
      <c r="B129" s="48" t="s">
        <v>95</v>
      </c>
      <c r="C129" s="59">
        <v>123.13</v>
      </c>
      <c r="D129" s="35">
        <f>+C129+C129*$H$3</f>
        <v>131.7491</v>
      </c>
      <c r="E129" s="35">
        <v>148.98729999999998</v>
      </c>
      <c r="F129" s="35">
        <v>163.89</v>
      </c>
      <c r="G129" s="36">
        <f>+F129+F129*$H$3</f>
        <v>175.36229999999998</v>
      </c>
      <c r="H129" s="35">
        <f>+G129*$H$5</f>
        <v>24.550722</v>
      </c>
      <c r="I129" s="35">
        <f>SUM(G129:H129)</f>
        <v>199.91302199999998</v>
      </c>
      <c r="J129" s="131">
        <f>FLOOR(I129,0.05)</f>
        <v>199.9</v>
      </c>
    </row>
    <row r="130" spans="1:12" s="38" customFormat="1" ht="20.25" x14ac:dyDescent="0.3">
      <c r="A130" s="32"/>
      <c r="B130" s="48" t="s">
        <v>96</v>
      </c>
      <c r="C130" s="59">
        <v>190.29</v>
      </c>
      <c r="D130" s="35">
        <f>+C130+C130*$H$3</f>
        <v>203.6103</v>
      </c>
      <c r="E130" s="35">
        <v>230.2509</v>
      </c>
      <c r="F130" s="35">
        <v>253.28</v>
      </c>
      <c r="G130" s="36">
        <f>+F130+F130*$H$3</f>
        <v>271.00959999999998</v>
      </c>
      <c r="H130" s="35">
        <f>+G130*$H$5</f>
        <v>37.941344000000001</v>
      </c>
      <c r="I130" s="35">
        <f>SUM(G130:H130)</f>
        <v>308.95094399999999</v>
      </c>
      <c r="J130" s="131">
        <f>FLOOR(I130,0.05)</f>
        <v>308.95000000000005</v>
      </c>
    </row>
    <row r="131" spans="1:12" s="38" customFormat="1" ht="20.25" x14ac:dyDescent="0.3">
      <c r="A131" s="32"/>
      <c r="B131" s="48" t="s">
        <v>97</v>
      </c>
      <c r="C131" s="59">
        <v>246.26</v>
      </c>
      <c r="D131" s="35">
        <f>+C131+C131*$H$3</f>
        <v>263.4982</v>
      </c>
      <c r="E131" s="35">
        <v>297.97459999999995</v>
      </c>
      <c r="F131" s="35">
        <v>327.77</v>
      </c>
      <c r="G131" s="36">
        <f>+F131+F131*$H$3</f>
        <v>350.71389999999997</v>
      </c>
      <c r="H131" s="35">
        <f>+G131*$H$5</f>
        <v>49.099946000000003</v>
      </c>
      <c r="I131" s="35">
        <f>SUM(G131:H131)</f>
        <v>399.81384599999996</v>
      </c>
      <c r="J131" s="131">
        <f>FLOOR(I131,0.05)</f>
        <v>399.8</v>
      </c>
    </row>
    <row r="132" spans="1:12" s="38" customFormat="1" ht="20.25" x14ac:dyDescent="0.3">
      <c r="A132" s="32"/>
      <c r="C132" s="49"/>
      <c r="D132" s="42"/>
      <c r="E132" s="42"/>
      <c r="F132" s="42"/>
      <c r="G132" s="36"/>
      <c r="H132" s="35"/>
      <c r="I132" s="42"/>
      <c r="J132" s="131"/>
    </row>
    <row r="133" spans="1:12" s="38" customFormat="1" ht="20.25" x14ac:dyDescent="0.3">
      <c r="A133" s="32"/>
      <c r="B133" s="38" t="s">
        <v>98</v>
      </c>
      <c r="C133" s="49"/>
      <c r="D133" s="42"/>
      <c r="E133" s="42"/>
      <c r="F133" s="42"/>
      <c r="G133" s="36"/>
      <c r="H133" s="35"/>
      <c r="I133" s="42"/>
      <c r="J133" s="131"/>
    </row>
    <row r="134" spans="1:12" s="38" customFormat="1" ht="20.25" x14ac:dyDescent="0.3">
      <c r="A134" s="32"/>
      <c r="C134" s="49"/>
      <c r="D134" s="42"/>
      <c r="E134" s="42"/>
      <c r="F134" s="42"/>
      <c r="G134" s="36"/>
      <c r="H134" s="35"/>
      <c r="I134" s="42"/>
      <c r="J134" s="131"/>
    </row>
    <row r="135" spans="1:12" s="38" customFormat="1" ht="20.25" x14ac:dyDescent="0.3">
      <c r="A135" s="32">
        <v>151788</v>
      </c>
      <c r="B135" s="55" t="s">
        <v>545</v>
      </c>
      <c r="C135" s="49"/>
      <c r="D135" s="42"/>
      <c r="E135" s="42"/>
      <c r="F135" s="42"/>
      <c r="G135" s="36"/>
      <c r="H135" s="35"/>
      <c r="I135" s="42"/>
      <c r="J135" s="131"/>
    </row>
    <row r="136" spans="1:12" s="38" customFormat="1" ht="20.25" x14ac:dyDescent="0.3">
      <c r="A136" s="32"/>
      <c r="B136" s="48" t="s">
        <v>99</v>
      </c>
      <c r="C136" s="59">
        <v>2238.7199999999998</v>
      </c>
      <c r="D136" s="35">
        <f>+C136+C136*H3</f>
        <v>2395.4303999999997</v>
      </c>
      <c r="E136" s="35">
        <v>2708.8511999999996</v>
      </c>
      <c r="F136" s="35">
        <v>2979.74</v>
      </c>
      <c r="G136" s="36">
        <f>+F136+F136*$H$3</f>
        <v>3188.3217999999997</v>
      </c>
      <c r="H136" s="35">
        <f>+G136*$H$5</f>
        <v>446.36505199999999</v>
      </c>
      <c r="I136" s="35">
        <f>SUM(G136:H136)</f>
        <v>3634.6868519999998</v>
      </c>
      <c r="J136" s="131">
        <f>FLOOR(I136,0.05)</f>
        <v>3634.65</v>
      </c>
    </row>
    <row r="137" spans="1:12" s="38" customFormat="1" ht="20.25" x14ac:dyDescent="0.3">
      <c r="A137" s="32"/>
      <c r="B137" s="68" t="s">
        <v>100</v>
      </c>
      <c r="C137" s="35" t="s">
        <v>101</v>
      </c>
      <c r="D137" s="35"/>
      <c r="E137" s="35"/>
      <c r="F137" s="35"/>
      <c r="G137" s="36"/>
      <c r="H137" s="35"/>
      <c r="I137" s="35"/>
      <c r="J137" s="131"/>
      <c r="L137" s="38">
        <f>84.9*7%</f>
        <v>5.9430000000000014</v>
      </c>
    </row>
    <row r="138" spans="1:12" s="38" customFormat="1" ht="20.25" x14ac:dyDescent="0.3">
      <c r="A138" s="32"/>
      <c r="B138" s="48" t="s">
        <v>102</v>
      </c>
      <c r="C138" s="35" t="s">
        <v>103</v>
      </c>
      <c r="D138" s="35"/>
      <c r="E138" s="35"/>
      <c r="F138" s="35"/>
      <c r="G138" s="36"/>
      <c r="H138" s="35"/>
      <c r="I138" s="35"/>
      <c r="J138" s="131"/>
      <c r="L138" s="38">
        <v>84.9</v>
      </c>
    </row>
    <row r="139" spans="1:12" s="38" customFormat="1" ht="20.25" x14ac:dyDescent="0.3">
      <c r="A139" s="32"/>
      <c r="B139" s="48" t="s">
        <v>104</v>
      </c>
      <c r="C139" s="35" t="s">
        <v>103</v>
      </c>
      <c r="D139" s="35"/>
      <c r="E139" s="35"/>
      <c r="F139" s="35"/>
      <c r="G139" s="36"/>
      <c r="H139" s="35"/>
      <c r="I139" s="35"/>
      <c r="J139" s="131"/>
      <c r="L139" s="38">
        <f>84.9*14%</f>
        <v>11.886000000000003</v>
      </c>
    </row>
    <row r="140" spans="1:12" s="38" customFormat="1" ht="20.25" x14ac:dyDescent="0.3">
      <c r="A140" s="32"/>
      <c r="B140" s="48" t="s">
        <v>105</v>
      </c>
      <c r="C140" s="35" t="s">
        <v>106</v>
      </c>
      <c r="D140" s="35"/>
      <c r="E140" s="35"/>
      <c r="F140" s="35"/>
      <c r="G140" s="36"/>
      <c r="H140" s="35"/>
      <c r="I140" s="35"/>
      <c r="J140" s="131"/>
      <c r="L140" s="38">
        <f>SUM(L137:L139)</f>
        <v>102.72900000000001</v>
      </c>
    </row>
    <row r="141" spans="1:12" s="38" customFormat="1" ht="20.25" x14ac:dyDescent="0.3">
      <c r="A141" s="32"/>
      <c r="C141" s="49"/>
      <c r="D141" s="35"/>
      <c r="E141" s="35"/>
      <c r="F141" s="35"/>
      <c r="G141" s="36"/>
      <c r="H141" s="35"/>
      <c r="I141" s="35"/>
      <c r="J141" s="131"/>
    </row>
    <row r="142" spans="1:12" s="38" customFormat="1" ht="20.25" x14ac:dyDescent="0.3">
      <c r="A142" s="32">
        <v>151788</v>
      </c>
      <c r="B142" s="55" t="s">
        <v>107</v>
      </c>
      <c r="C142" s="49"/>
      <c r="D142" s="42"/>
      <c r="E142" s="42"/>
      <c r="F142" s="42"/>
      <c r="G142" s="36"/>
      <c r="H142" s="35"/>
      <c r="I142" s="42"/>
      <c r="J142" s="131"/>
    </row>
    <row r="143" spans="1:12" s="38" customFormat="1" ht="20.25" x14ac:dyDescent="0.3">
      <c r="A143" s="32"/>
      <c r="B143" s="48" t="s">
        <v>108</v>
      </c>
      <c r="C143" s="59">
        <v>727.58</v>
      </c>
      <c r="D143" s="35">
        <f>+C143+C143*$H$3</f>
        <v>778.51060000000007</v>
      </c>
      <c r="E143" s="35">
        <v>880.37180000000012</v>
      </c>
      <c r="F143" s="35">
        <v>968.41</v>
      </c>
      <c r="G143" s="36">
        <f>+F143+F143*$H$3</f>
        <v>1036.1986999999999</v>
      </c>
      <c r="H143" s="35">
        <f>+G143*$H$5</f>
        <v>145.06781799999999</v>
      </c>
      <c r="I143" s="35">
        <f>SUM(G143:H143)</f>
        <v>1181.2665179999999</v>
      </c>
      <c r="J143" s="131">
        <f>FLOOR(I143,0.05)</f>
        <v>1181.25</v>
      </c>
    </row>
    <row r="144" spans="1:12" s="38" customFormat="1" ht="20.25" x14ac:dyDescent="0.3">
      <c r="A144" s="32"/>
      <c r="B144" s="48" t="s">
        <v>109</v>
      </c>
      <c r="C144" s="59">
        <v>906.68</v>
      </c>
      <c r="D144" s="35">
        <f>+C144+C144*$H$3</f>
        <v>970.14760000000001</v>
      </c>
      <c r="E144" s="35">
        <v>1097.0827999999999</v>
      </c>
      <c r="F144" s="35">
        <v>1206.79</v>
      </c>
      <c r="G144" s="36">
        <f>+F144+F144*$H$3</f>
        <v>1291.2653</v>
      </c>
      <c r="H144" s="35">
        <f>+G144*$H$5</f>
        <v>180.77714200000003</v>
      </c>
      <c r="I144" s="35">
        <f>SUM(G144:H144)</f>
        <v>1472.0424419999999</v>
      </c>
      <c r="J144" s="131">
        <f>FLOOR(I144,0.05)</f>
        <v>1472</v>
      </c>
    </row>
    <row r="145" spans="1:12" s="38" customFormat="1" ht="20.25" x14ac:dyDescent="0.3">
      <c r="A145" s="32"/>
      <c r="B145" s="48" t="s">
        <v>110</v>
      </c>
      <c r="C145" s="59">
        <v>200</v>
      </c>
      <c r="D145" s="35">
        <f>+C145+C145*$H$3</f>
        <v>214</v>
      </c>
      <c r="E145" s="35">
        <v>242</v>
      </c>
      <c r="F145" s="35">
        <v>266.2</v>
      </c>
      <c r="G145" s="36">
        <f>+F145+F145*$H$3</f>
        <v>284.834</v>
      </c>
      <c r="H145" s="35">
        <f>+G145*$H$5</f>
        <v>39.876760000000004</v>
      </c>
      <c r="I145" s="35">
        <f>SUM(G145:H145)</f>
        <v>324.71075999999999</v>
      </c>
      <c r="J145" s="131">
        <f>FLOOR(I145,0.05)</f>
        <v>324.70000000000005</v>
      </c>
    </row>
    <row r="146" spans="1:12" s="38" customFormat="1" ht="20.25" x14ac:dyDescent="0.3">
      <c r="A146" s="32"/>
      <c r="B146" s="48" t="s">
        <v>111</v>
      </c>
      <c r="C146" s="59">
        <v>626.84</v>
      </c>
      <c r="D146" s="35">
        <f>+C146+C146*$H$3</f>
        <v>670.71879999999999</v>
      </c>
      <c r="E146" s="35">
        <v>758.47640000000001</v>
      </c>
      <c r="F146" s="35">
        <v>834.32</v>
      </c>
      <c r="G146" s="36">
        <f>+F146+F146*$H$3</f>
        <v>892.72240000000011</v>
      </c>
      <c r="H146" s="35">
        <f>+G146*$H$5</f>
        <v>124.98113600000002</v>
      </c>
      <c r="I146" s="35">
        <f>SUM(G146:H146)</f>
        <v>1017.7035360000001</v>
      </c>
      <c r="J146" s="131">
        <f>FLOOR(I146,0.05)</f>
        <v>1017.7</v>
      </c>
    </row>
    <row r="147" spans="1:12" s="70" customFormat="1" ht="20.25" x14ac:dyDescent="0.3">
      <c r="A147" s="69"/>
      <c r="B147" s="48" t="s">
        <v>112</v>
      </c>
      <c r="C147" s="35">
        <v>65</v>
      </c>
      <c r="D147" s="35">
        <v>77.180000000000007</v>
      </c>
      <c r="E147" s="35">
        <v>77.180000000000007</v>
      </c>
      <c r="F147" s="35">
        <v>84.9</v>
      </c>
      <c r="G147" s="36">
        <f>+F147+F147*$H$3</f>
        <v>90.843000000000004</v>
      </c>
      <c r="H147" s="35">
        <f>+G147*$H$5</f>
        <v>12.718020000000001</v>
      </c>
      <c r="I147" s="35">
        <f>SUM(G147:H147)</f>
        <v>103.56102</v>
      </c>
      <c r="J147" s="131">
        <v>103.55</v>
      </c>
      <c r="L147" s="70">
        <f>84.9*14%</f>
        <v>11.886000000000003</v>
      </c>
    </row>
    <row r="148" spans="1:12" s="38" customFormat="1" ht="20.25" x14ac:dyDescent="0.3">
      <c r="A148" s="32"/>
      <c r="B148" s="48"/>
      <c r="C148" s="56"/>
      <c r="D148" s="35"/>
      <c r="E148" s="35"/>
      <c r="F148" s="35"/>
      <c r="G148" s="36"/>
      <c r="H148" s="35"/>
      <c r="I148" s="35"/>
      <c r="J148" s="131"/>
      <c r="L148" s="35">
        <f>+F147+L147</f>
        <v>96.786000000000001</v>
      </c>
    </row>
    <row r="149" spans="1:12" s="38" customFormat="1" ht="20.25" x14ac:dyDescent="0.3">
      <c r="A149" s="32">
        <v>151788</v>
      </c>
      <c r="B149" s="55" t="s">
        <v>113</v>
      </c>
      <c r="C149" s="35" t="s">
        <v>103</v>
      </c>
      <c r="D149" s="35"/>
      <c r="E149" s="35"/>
      <c r="F149" s="35"/>
      <c r="G149" s="36"/>
      <c r="H149" s="35"/>
      <c r="I149" s="35"/>
      <c r="J149" s="131"/>
    </row>
    <row r="150" spans="1:12" s="38" customFormat="1" ht="20.25" x14ac:dyDescent="0.3">
      <c r="A150" s="32"/>
      <c r="B150" s="48"/>
      <c r="C150" s="56"/>
      <c r="D150" s="35"/>
      <c r="E150" s="35"/>
      <c r="F150" s="35"/>
      <c r="G150" s="36"/>
      <c r="H150" s="35"/>
      <c r="I150" s="35"/>
      <c r="J150" s="131"/>
      <c r="L150" s="38">
        <f>84.9+12.72</f>
        <v>97.62</v>
      </c>
    </row>
    <row r="151" spans="1:12" s="38" customFormat="1" ht="20.25" x14ac:dyDescent="0.3">
      <c r="A151" s="32">
        <v>151788</v>
      </c>
      <c r="B151" s="55" t="s">
        <v>114</v>
      </c>
      <c r="C151" s="49"/>
      <c r="D151" s="42"/>
      <c r="E151" s="42"/>
      <c r="F151" s="42"/>
      <c r="G151" s="36"/>
      <c r="H151" s="35"/>
      <c r="I151" s="42"/>
      <c r="J151" s="131"/>
    </row>
    <row r="152" spans="1:12" s="38" customFormat="1" ht="20.25" x14ac:dyDescent="0.3">
      <c r="A152" s="32"/>
      <c r="B152" s="48" t="s">
        <v>115</v>
      </c>
      <c r="C152" s="59">
        <v>1119.3599999999999</v>
      </c>
      <c r="D152" s="35">
        <f>+C152+C152*$H$3</f>
        <v>1197.7151999999999</v>
      </c>
      <c r="E152" s="35">
        <v>1354.4255999999998</v>
      </c>
      <c r="F152" s="35">
        <v>1489.87</v>
      </c>
      <c r="G152" s="36">
        <f>+F152+F152*$H$3</f>
        <v>1594.1608999999999</v>
      </c>
      <c r="H152" s="35">
        <f>+G152*$H$5</f>
        <v>223.182526</v>
      </c>
      <c r="I152" s="35">
        <f>SUM(G152:H152)</f>
        <v>1817.3434259999999</v>
      </c>
      <c r="J152" s="131">
        <f>FLOOR(I152,0.05)</f>
        <v>1817.3000000000002</v>
      </c>
    </row>
    <row r="153" spans="1:12" s="38" customFormat="1" ht="20.25" x14ac:dyDescent="0.3">
      <c r="A153" s="32"/>
      <c r="B153" s="48" t="s">
        <v>116</v>
      </c>
      <c r="C153" s="59">
        <v>2238.7199999999998</v>
      </c>
      <c r="D153" s="35">
        <f>+C153+C153*$H$3</f>
        <v>2395.4303999999997</v>
      </c>
      <c r="E153" s="35">
        <v>2708.8511999999996</v>
      </c>
      <c r="F153" s="35">
        <v>2979.74</v>
      </c>
      <c r="G153" s="36">
        <f>+F153+F153*$H$3</f>
        <v>3188.3217999999997</v>
      </c>
      <c r="H153" s="35">
        <f>+G153*$H$5</f>
        <v>446.36505199999999</v>
      </c>
      <c r="I153" s="35">
        <f>SUM(G153:H153)</f>
        <v>3634.6868519999998</v>
      </c>
      <c r="J153" s="131">
        <f>FLOOR(I153,0.05)</f>
        <v>3634.65</v>
      </c>
    </row>
    <row r="154" spans="1:12" s="38" customFormat="1" ht="20.25" x14ac:dyDescent="0.3">
      <c r="A154" s="32"/>
      <c r="B154" s="48" t="s">
        <v>117</v>
      </c>
      <c r="C154" s="59">
        <v>3358.08</v>
      </c>
      <c r="D154" s="35">
        <f>+C154+C154*$H$3</f>
        <v>3593.1455999999998</v>
      </c>
      <c r="E154" s="35">
        <v>4063.2768000000001</v>
      </c>
      <c r="F154" s="35">
        <v>4469.6000000000004</v>
      </c>
      <c r="G154" s="36">
        <f>+F154+F154*$H$3</f>
        <v>4782.4720000000007</v>
      </c>
      <c r="H154" s="35">
        <f>+G154*$H$5</f>
        <v>669.54608000000019</v>
      </c>
      <c r="I154" s="35">
        <f>SUM(G154:H154)</f>
        <v>5452.0180800000007</v>
      </c>
      <c r="J154" s="131">
        <f>FLOOR(I154,0.05)</f>
        <v>5452</v>
      </c>
    </row>
    <row r="155" spans="1:12" s="38" customFormat="1" ht="20.25" x14ac:dyDescent="0.3">
      <c r="A155" s="32"/>
      <c r="B155" s="48" t="s">
        <v>96</v>
      </c>
      <c r="C155" s="59">
        <v>3370.8</v>
      </c>
      <c r="D155" s="35">
        <f>+C155+C155*$H$3</f>
        <v>3606.7560000000003</v>
      </c>
      <c r="E155" s="35">
        <v>4078.6680000000001</v>
      </c>
      <c r="F155" s="35">
        <v>4486.53</v>
      </c>
      <c r="G155" s="36">
        <f>+F155+F155*$H$3</f>
        <v>4800.5870999999997</v>
      </c>
      <c r="H155" s="35">
        <f>+G155*$H$5</f>
        <v>672.08219400000007</v>
      </c>
      <c r="I155" s="35">
        <f>SUM(G155:H155)</f>
        <v>5472.6692939999994</v>
      </c>
      <c r="J155" s="131">
        <f>FLOOR(I155,0.05)</f>
        <v>5472.6500000000005</v>
      </c>
    </row>
    <row r="156" spans="1:12" s="38" customFormat="1" ht="20.25" x14ac:dyDescent="0.3">
      <c r="A156" s="32"/>
      <c r="B156" s="48"/>
      <c r="C156" s="56"/>
      <c r="D156" s="35"/>
      <c r="E156" s="35"/>
      <c r="F156" s="35"/>
      <c r="G156" s="36"/>
      <c r="H156" s="35"/>
      <c r="I156" s="35"/>
      <c r="J156" s="131"/>
    </row>
    <row r="157" spans="1:12" s="38" customFormat="1" ht="20.25" x14ac:dyDescent="0.3">
      <c r="A157" s="32">
        <v>151788</v>
      </c>
      <c r="B157" s="55" t="s">
        <v>118</v>
      </c>
      <c r="C157" s="42" t="s">
        <v>119</v>
      </c>
      <c r="D157" s="35"/>
      <c r="E157" s="35"/>
      <c r="F157" s="35"/>
      <c r="G157" s="36"/>
      <c r="H157" s="35"/>
      <c r="I157" s="42"/>
      <c r="J157" s="131"/>
    </row>
    <row r="158" spans="1:12" s="38" customFormat="1" ht="20.25" x14ac:dyDescent="0.3">
      <c r="A158" s="32"/>
      <c r="C158" s="49"/>
      <c r="D158" s="42"/>
      <c r="E158" s="42"/>
      <c r="F158" s="42"/>
      <c r="G158" s="36"/>
      <c r="H158" s="35"/>
      <c r="I158" s="42"/>
      <c r="J158" s="131"/>
    </row>
    <row r="159" spans="1:12" s="38" customFormat="1" ht="20.25" x14ac:dyDescent="0.3">
      <c r="A159" s="32">
        <v>151762</v>
      </c>
      <c r="B159" s="71" t="s">
        <v>120</v>
      </c>
      <c r="C159" s="62"/>
      <c r="D159" s="72"/>
      <c r="E159" s="72"/>
      <c r="F159" s="72"/>
      <c r="G159" s="73"/>
      <c r="H159" s="74"/>
      <c r="I159" s="72"/>
      <c r="J159" s="131"/>
    </row>
    <row r="160" spans="1:12" s="38" customFormat="1" ht="20.25" x14ac:dyDescent="0.3">
      <c r="A160" s="32"/>
      <c r="B160" s="75" t="s">
        <v>121</v>
      </c>
      <c r="C160" s="59"/>
      <c r="D160" s="72"/>
      <c r="E160" s="72"/>
      <c r="F160" s="72"/>
      <c r="G160" s="73"/>
      <c r="H160" s="74"/>
      <c r="I160" s="72"/>
      <c r="J160" s="131"/>
    </row>
    <row r="161" spans="1:10" s="38" customFormat="1" ht="20.25" x14ac:dyDescent="0.3">
      <c r="A161" s="32"/>
      <c r="B161" s="76" t="s">
        <v>122</v>
      </c>
      <c r="C161" s="59">
        <v>117.53</v>
      </c>
      <c r="D161" s="74">
        <f>+C161+C161*$H$3</f>
        <v>125.75710000000001</v>
      </c>
      <c r="E161" s="74">
        <v>142.21130000000002</v>
      </c>
      <c r="F161" s="74">
        <v>156.43</v>
      </c>
      <c r="G161" s="36">
        <f>+F161+F161*$H$3</f>
        <v>167.3801</v>
      </c>
      <c r="H161" s="35">
        <f>+G161*$H$5</f>
        <v>23.433214000000003</v>
      </c>
      <c r="I161" s="35">
        <f>SUM(G161:H161)</f>
        <v>190.81331399999999</v>
      </c>
      <c r="J161" s="131">
        <f t="shared" ref="J161:J170" si="9">FLOOR(I161,0.05)</f>
        <v>190.8</v>
      </c>
    </row>
    <row r="162" spans="1:10" s="38" customFormat="1" ht="20.25" x14ac:dyDescent="0.3">
      <c r="A162" s="32"/>
      <c r="B162" s="76" t="s">
        <v>123</v>
      </c>
      <c r="C162" s="59">
        <v>32.46</v>
      </c>
      <c r="D162" s="74">
        <f>+C162+C162*$H$3</f>
        <v>34.732199999999999</v>
      </c>
      <c r="E162" s="74">
        <v>39.276600000000002</v>
      </c>
      <c r="F162" s="74">
        <v>43.2</v>
      </c>
      <c r="G162" s="36">
        <f>+F162+F162*$H$3</f>
        <v>46.224000000000004</v>
      </c>
      <c r="H162" s="35">
        <f>+G162*$H$5</f>
        <v>6.4713600000000016</v>
      </c>
      <c r="I162" s="35">
        <f>SUM(G162:H162)</f>
        <v>52.695360000000008</v>
      </c>
      <c r="J162" s="131">
        <v>52.7</v>
      </c>
    </row>
    <row r="163" spans="1:10" s="38" customFormat="1" ht="20.25" x14ac:dyDescent="0.3">
      <c r="A163" s="32"/>
      <c r="B163" s="77"/>
      <c r="C163" s="62"/>
      <c r="D163" s="74"/>
      <c r="E163" s="74"/>
      <c r="F163" s="74"/>
      <c r="G163" s="73"/>
      <c r="H163" s="74"/>
      <c r="I163" s="74"/>
      <c r="J163" s="131"/>
    </row>
    <row r="164" spans="1:10" s="38" customFormat="1" ht="20.25" x14ac:dyDescent="0.3">
      <c r="A164" s="32"/>
      <c r="B164" s="75" t="s">
        <v>124</v>
      </c>
      <c r="C164" s="59"/>
      <c r="D164" s="74"/>
      <c r="E164" s="74"/>
      <c r="F164" s="74"/>
      <c r="G164" s="73"/>
      <c r="H164" s="74"/>
      <c r="I164" s="74"/>
      <c r="J164" s="131"/>
    </row>
    <row r="165" spans="1:10" s="38" customFormat="1" ht="20.25" x14ac:dyDescent="0.3">
      <c r="A165" s="32"/>
      <c r="B165" s="76" t="s">
        <v>122</v>
      </c>
      <c r="C165" s="59">
        <v>100.74</v>
      </c>
      <c r="D165" s="74">
        <f>+C165+C165*$H$3</f>
        <v>107.79179999999999</v>
      </c>
      <c r="E165" s="74">
        <v>121.8954</v>
      </c>
      <c r="F165" s="74">
        <v>134.08000000000001</v>
      </c>
      <c r="G165" s="36">
        <f>+F165+F165*$H$3</f>
        <v>143.46560000000002</v>
      </c>
      <c r="H165" s="35">
        <f>+G165*$H$5</f>
        <v>20.085184000000005</v>
      </c>
      <c r="I165" s="35">
        <f>SUM(G165:H165)</f>
        <v>163.55078400000002</v>
      </c>
      <c r="J165" s="131">
        <f t="shared" si="9"/>
        <v>163.55000000000001</v>
      </c>
    </row>
    <row r="166" spans="1:10" s="38" customFormat="1" ht="20.25" x14ac:dyDescent="0.3">
      <c r="A166" s="32"/>
      <c r="B166" s="76" t="s">
        <v>123</v>
      </c>
      <c r="C166" s="59">
        <v>29.1</v>
      </c>
      <c r="D166" s="74">
        <f>+C166+C166*$H$3</f>
        <v>31.137</v>
      </c>
      <c r="E166" s="74">
        <v>35.211000000000006</v>
      </c>
      <c r="F166" s="74">
        <v>38.729999999999997</v>
      </c>
      <c r="G166" s="36">
        <f>+F166+F166*$H$3</f>
        <v>41.441099999999999</v>
      </c>
      <c r="H166" s="35">
        <f>+G166*$H$5</f>
        <v>5.8017540000000007</v>
      </c>
      <c r="I166" s="35">
        <f>SUM(G166:H166)</f>
        <v>47.242854000000001</v>
      </c>
      <c r="J166" s="131">
        <f t="shared" si="9"/>
        <v>47.2</v>
      </c>
    </row>
    <row r="167" spans="1:10" s="38" customFormat="1" ht="20.25" x14ac:dyDescent="0.3">
      <c r="A167" s="32"/>
      <c r="B167" s="77"/>
      <c r="C167" s="62"/>
      <c r="D167" s="74"/>
      <c r="E167" s="74"/>
      <c r="F167" s="74"/>
      <c r="G167" s="73"/>
      <c r="H167" s="74"/>
      <c r="I167" s="74"/>
      <c r="J167" s="131"/>
    </row>
    <row r="168" spans="1:10" s="38" customFormat="1" ht="20.25" x14ac:dyDescent="0.3">
      <c r="A168" s="32"/>
      <c r="B168" s="75" t="s">
        <v>125</v>
      </c>
      <c r="C168" s="59">
        <v>189.17</v>
      </c>
      <c r="D168" s="74">
        <f>+C168+C168*H3</f>
        <v>202.4119</v>
      </c>
      <c r="E168" s="74">
        <v>228.89569999999998</v>
      </c>
      <c r="F168" s="74">
        <v>251.79</v>
      </c>
      <c r="G168" s="36">
        <f>+F168+F168*$H$3</f>
        <v>269.4153</v>
      </c>
      <c r="H168" s="35">
        <f>+G168*$H$5</f>
        <v>37.718142000000007</v>
      </c>
      <c r="I168" s="35">
        <f>SUM(G168:H168)</f>
        <v>307.133442</v>
      </c>
      <c r="J168" s="131">
        <f t="shared" si="9"/>
        <v>307.10000000000002</v>
      </c>
    </row>
    <row r="169" spans="1:10" s="38" customFormat="1" ht="20.25" x14ac:dyDescent="0.3">
      <c r="A169" s="32"/>
      <c r="C169" s="62"/>
      <c r="D169" s="35"/>
      <c r="E169" s="35"/>
      <c r="F169" s="35"/>
      <c r="G169" s="36"/>
      <c r="H169" s="35"/>
      <c r="I169" s="35"/>
      <c r="J169" s="131"/>
    </row>
    <row r="170" spans="1:10" s="38" customFormat="1" ht="20.25" x14ac:dyDescent="0.3">
      <c r="A170" s="32">
        <v>151788</v>
      </c>
      <c r="B170" s="55" t="s">
        <v>126</v>
      </c>
      <c r="C170" s="62">
        <v>61.56</v>
      </c>
      <c r="D170" s="35">
        <f>+C170+C170*H3</f>
        <v>65.869200000000006</v>
      </c>
      <c r="E170" s="74">
        <v>74.487600000000015</v>
      </c>
      <c r="F170" s="74">
        <v>81.94</v>
      </c>
      <c r="G170" s="36">
        <f>+F170+F170*$H$3</f>
        <v>87.675799999999995</v>
      </c>
      <c r="H170" s="35">
        <f>+G170*$H$5</f>
        <v>12.274612000000001</v>
      </c>
      <c r="I170" s="35">
        <f>SUM(G170:H170)</f>
        <v>99.950412</v>
      </c>
      <c r="J170" s="131">
        <f t="shared" si="9"/>
        <v>99.95</v>
      </c>
    </row>
    <row r="171" spans="1:10" s="38" customFormat="1" ht="20.25" x14ac:dyDescent="0.3">
      <c r="A171" s="32"/>
      <c r="B171" s="38" t="s">
        <v>607</v>
      </c>
      <c r="C171" s="49"/>
      <c r="D171" s="42"/>
      <c r="E171" s="42"/>
      <c r="F171" s="42"/>
      <c r="G171" s="36"/>
      <c r="H171" s="35"/>
      <c r="I171" s="42"/>
      <c r="J171" s="131">
        <v>13.4</v>
      </c>
    </row>
    <row r="172" spans="1:10" s="38" customFormat="1" ht="20.25" x14ac:dyDescent="0.3">
      <c r="A172" s="32"/>
      <c r="B172" s="38" t="s">
        <v>608</v>
      </c>
      <c r="C172" s="49"/>
      <c r="D172" s="42"/>
      <c r="E172" s="42"/>
      <c r="F172" s="42"/>
      <c r="G172" s="36"/>
      <c r="H172" s="35"/>
      <c r="I172" s="42"/>
      <c r="J172" s="131">
        <v>147.6</v>
      </c>
    </row>
    <row r="173" spans="1:10" s="38" customFormat="1" ht="20.25" x14ac:dyDescent="0.3">
      <c r="A173" s="54"/>
      <c r="B173" s="51"/>
      <c r="C173" s="78"/>
      <c r="D173" s="53"/>
      <c r="E173" s="53"/>
      <c r="F173" s="53"/>
      <c r="G173" s="53"/>
      <c r="H173" s="53"/>
      <c r="I173" s="53"/>
      <c r="J173" s="53"/>
    </row>
    <row r="174" spans="1:10" s="38" customFormat="1" ht="20.25" x14ac:dyDescent="0.3">
      <c r="A174" s="32"/>
      <c r="B174" s="33" t="s">
        <v>127</v>
      </c>
      <c r="C174" s="49"/>
      <c r="D174" s="42"/>
      <c r="E174" s="42"/>
      <c r="F174" s="42"/>
      <c r="G174" s="36"/>
      <c r="H174" s="35"/>
      <c r="I174" s="42"/>
      <c r="J174" s="131"/>
    </row>
    <row r="175" spans="1:10" s="38" customFormat="1" ht="20.25" x14ac:dyDescent="0.3">
      <c r="A175" s="32"/>
      <c r="C175" s="49"/>
      <c r="D175" s="42"/>
      <c r="E175" s="42"/>
      <c r="F175" s="42"/>
      <c r="G175" s="36"/>
      <c r="H175" s="35"/>
      <c r="I175" s="42"/>
      <c r="J175" s="131"/>
    </row>
    <row r="176" spans="1:10" s="38" customFormat="1" ht="20.25" x14ac:dyDescent="0.3">
      <c r="A176" s="32">
        <v>152625</v>
      </c>
      <c r="B176" s="55" t="s">
        <v>128</v>
      </c>
      <c r="C176" s="49"/>
      <c r="D176" s="42"/>
      <c r="E176" s="42"/>
      <c r="F176" s="42"/>
      <c r="G176" s="36"/>
      <c r="H176" s="35"/>
      <c r="I176" s="42"/>
      <c r="J176" s="131"/>
    </row>
    <row r="177" spans="1:10" s="38" customFormat="1" ht="20.25" x14ac:dyDescent="0.3">
      <c r="A177" s="32"/>
      <c r="B177" s="66" t="s">
        <v>129</v>
      </c>
      <c r="C177" s="56"/>
      <c r="D177" s="42"/>
      <c r="E177" s="42"/>
      <c r="F177" s="42"/>
      <c r="G177" s="36"/>
      <c r="H177" s="35"/>
      <c r="I177" s="42"/>
      <c r="J177" s="131"/>
    </row>
    <row r="178" spans="1:10" s="38" customFormat="1" ht="20.25" x14ac:dyDescent="0.3">
      <c r="A178" s="32"/>
      <c r="B178" s="48" t="s">
        <v>130</v>
      </c>
      <c r="C178" s="56">
        <v>27.96</v>
      </c>
      <c r="D178" s="35">
        <f>+C178+C178*$H$3</f>
        <v>29.917200000000001</v>
      </c>
      <c r="E178" s="35">
        <v>43</v>
      </c>
      <c r="F178" s="35">
        <v>47.3</v>
      </c>
      <c r="G178" s="36">
        <f>+F178+F178*$H$3</f>
        <v>50.610999999999997</v>
      </c>
      <c r="H178" s="35">
        <f>+G178*$H$5</f>
        <v>7.0855399999999999</v>
      </c>
      <c r="I178" s="35">
        <f>SUM(G178:H178)</f>
        <v>57.696539999999999</v>
      </c>
      <c r="J178" s="131">
        <f>+I178</f>
        <v>57.696539999999999</v>
      </c>
    </row>
    <row r="179" spans="1:10" s="38" customFormat="1" ht="20.25" x14ac:dyDescent="0.3">
      <c r="A179" s="32"/>
      <c r="B179" s="48" t="s">
        <v>131</v>
      </c>
      <c r="C179" s="56">
        <v>27.96</v>
      </c>
      <c r="D179" s="35">
        <f>+C179+C179*$H$3</f>
        <v>29.917200000000001</v>
      </c>
      <c r="E179" s="35">
        <v>43</v>
      </c>
      <c r="F179" s="35">
        <v>47.3</v>
      </c>
      <c r="G179" s="36">
        <f>+F179+F179*$H$3</f>
        <v>50.610999999999997</v>
      </c>
      <c r="H179" s="35">
        <f>+G179*$H$5</f>
        <v>7.0855399999999999</v>
      </c>
      <c r="I179" s="35">
        <f>SUM(G179:H179)</f>
        <v>57.696539999999999</v>
      </c>
      <c r="J179" s="131">
        <f>+I179</f>
        <v>57.696539999999999</v>
      </c>
    </row>
    <row r="180" spans="1:10" s="38" customFormat="1" ht="20.25" x14ac:dyDescent="0.3">
      <c r="A180" s="32"/>
      <c r="B180" s="48"/>
      <c r="C180" s="56"/>
      <c r="D180" s="35"/>
      <c r="E180" s="35"/>
      <c r="F180" s="35"/>
      <c r="G180" s="36"/>
      <c r="H180" s="35"/>
      <c r="I180" s="35"/>
      <c r="J180" s="131"/>
    </row>
    <row r="181" spans="1:10" s="38" customFormat="1" ht="20.25" x14ac:dyDescent="0.3">
      <c r="A181" s="32"/>
      <c r="B181" s="32" t="s">
        <v>132</v>
      </c>
      <c r="C181" s="49"/>
      <c r="D181" s="35"/>
      <c r="E181" s="35"/>
      <c r="F181" s="35"/>
      <c r="G181" s="36"/>
      <c r="H181" s="35"/>
      <c r="I181" s="35"/>
      <c r="J181" s="131"/>
    </row>
    <row r="182" spans="1:10" s="38" customFormat="1" ht="20.25" x14ac:dyDescent="0.3">
      <c r="A182" s="32"/>
      <c r="C182" s="49"/>
      <c r="D182" s="35"/>
      <c r="E182" s="35"/>
      <c r="F182" s="35"/>
      <c r="G182" s="36"/>
      <c r="H182" s="35"/>
      <c r="I182" s="35"/>
      <c r="J182" s="131"/>
    </row>
    <row r="183" spans="1:10" s="38" customFormat="1" ht="20.25" x14ac:dyDescent="0.3">
      <c r="A183" s="32"/>
      <c r="B183" s="66" t="s">
        <v>133</v>
      </c>
      <c r="C183" s="56"/>
      <c r="D183" s="35"/>
      <c r="E183" s="35"/>
      <c r="F183" s="35"/>
      <c r="G183" s="36"/>
      <c r="H183" s="35"/>
      <c r="I183" s="35"/>
      <c r="J183" s="131"/>
    </row>
    <row r="184" spans="1:10" s="38" customFormat="1" ht="20.25" x14ac:dyDescent="0.3">
      <c r="A184" s="32"/>
      <c r="B184" s="48" t="s">
        <v>134</v>
      </c>
      <c r="C184" s="56">
        <v>3.32</v>
      </c>
      <c r="D184" s="35">
        <f>+C184+C184*$H$3</f>
        <v>3.5524</v>
      </c>
      <c r="E184" s="35">
        <v>3.1</v>
      </c>
      <c r="F184" s="35">
        <v>3.41</v>
      </c>
      <c r="G184" s="36">
        <f>+F184+F184*$H$3</f>
        <v>3.6487000000000003</v>
      </c>
      <c r="H184" s="35">
        <f>+G184*$H$5</f>
        <v>0.51081800000000011</v>
      </c>
      <c r="I184" s="35">
        <f>SUM(G184:H184)</f>
        <v>4.1595180000000003</v>
      </c>
      <c r="J184" s="131">
        <f>FLOOR(I184,0.05)</f>
        <v>4.1500000000000004</v>
      </c>
    </row>
    <row r="185" spans="1:10" s="38" customFormat="1" ht="20.25" x14ac:dyDescent="0.3">
      <c r="A185" s="32"/>
      <c r="B185" s="48" t="s">
        <v>135</v>
      </c>
      <c r="C185" s="56">
        <v>3.86</v>
      </c>
      <c r="D185" s="35">
        <f>+C185+C185*$H$3</f>
        <v>4.1302000000000003</v>
      </c>
      <c r="E185" s="35">
        <v>4.4000000000000004</v>
      </c>
      <c r="F185" s="35">
        <v>4.84</v>
      </c>
      <c r="G185" s="36">
        <f>+F185+F185*$H$3</f>
        <v>5.1787999999999998</v>
      </c>
      <c r="H185" s="35">
        <f>+G185*$H$5</f>
        <v>0.72503200000000001</v>
      </c>
      <c r="I185" s="35">
        <f>SUM(G185:H185)</f>
        <v>5.9038319999999995</v>
      </c>
      <c r="J185" s="131">
        <f>FLOOR(I185,0.05)</f>
        <v>5.9</v>
      </c>
    </row>
    <row r="186" spans="1:10" s="38" customFormat="1" ht="20.25" x14ac:dyDescent="0.3">
      <c r="A186" s="32"/>
      <c r="B186" s="48" t="s">
        <v>136</v>
      </c>
      <c r="C186" s="56">
        <v>3.86</v>
      </c>
      <c r="D186" s="35">
        <f>+C186+C186*$H$3</f>
        <v>4.1302000000000003</v>
      </c>
      <c r="E186" s="35">
        <v>6.5</v>
      </c>
      <c r="F186" s="35">
        <v>7.15</v>
      </c>
      <c r="G186" s="36">
        <f>+F186+F186*$H$3</f>
        <v>7.6505000000000001</v>
      </c>
      <c r="H186" s="35">
        <f>+G186*$H$5</f>
        <v>1.0710700000000002</v>
      </c>
      <c r="I186" s="35">
        <f>SUM(G186:H186)</f>
        <v>8.7215699999999998</v>
      </c>
      <c r="J186" s="131">
        <f>FLOOR(I186,0.05)</f>
        <v>8.7000000000000011</v>
      </c>
    </row>
    <row r="187" spans="1:10" s="38" customFormat="1" ht="20.25" x14ac:dyDescent="0.3">
      <c r="A187" s="32"/>
      <c r="C187" s="49"/>
      <c r="D187" s="35"/>
      <c r="E187" s="35"/>
      <c r="F187" s="35"/>
      <c r="G187" s="36"/>
      <c r="H187" s="35"/>
      <c r="I187" s="35"/>
      <c r="J187" s="131"/>
    </row>
    <row r="188" spans="1:10" s="38" customFormat="1" ht="20.25" x14ac:dyDescent="0.3">
      <c r="A188" s="32">
        <v>152625</v>
      </c>
      <c r="B188" s="71" t="s">
        <v>137</v>
      </c>
      <c r="C188" s="62"/>
      <c r="D188" s="74"/>
      <c r="E188" s="74"/>
      <c r="F188" s="74"/>
      <c r="G188" s="73"/>
      <c r="H188" s="35"/>
      <c r="I188" s="35"/>
      <c r="J188" s="131"/>
    </row>
    <row r="189" spans="1:10" s="38" customFormat="1" ht="20.25" x14ac:dyDescent="0.3">
      <c r="A189" s="32"/>
      <c r="B189" s="76" t="s">
        <v>129</v>
      </c>
      <c r="C189" s="59">
        <v>55.92</v>
      </c>
      <c r="D189" s="35">
        <f>+C189+C189*$H$3</f>
        <v>59.834400000000002</v>
      </c>
      <c r="E189" s="35">
        <v>85</v>
      </c>
      <c r="F189" s="35">
        <v>93.5</v>
      </c>
      <c r="G189" s="36">
        <f>+F189+F189*$H$3</f>
        <v>100.045</v>
      </c>
      <c r="H189" s="35">
        <f>+G189*$H$5</f>
        <v>14.006300000000001</v>
      </c>
      <c r="I189" s="35">
        <f>SUM(G189:H189)</f>
        <v>114.0513</v>
      </c>
      <c r="J189" s="131">
        <f>FLOOR(I189,0.05)</f>
        <v>114.05000000000001</v>
      </c>
    </row>
    <row r="190" spans="1:10" s="38" customFormat="1" ht="20.25" x14ac:dyDescent="0.3">
      <c r="A190" s="32"/>
      <c r="B190" s="66" t="s">
        <v>133</v>
      </c>
      <c r="C190" s="56"/>
      <c r="D190" s="35"/>
      <c r="E190" s="35"/>
      <c r="F190" s="35"/>
      <c r="G190" s="36"/>
      <c r="H190" s="35"/>
      <c r="I190" s="35"/>
      <c r="J190" s="131"/>
    </row>
    <row r="191" spans="1:10" s="38" customFormat="1" ht="20.25" x14ac:dyDescent="0.3">
      <c r="A191" s="32"/>
      <c r="B191" s="48" t="s">
        <v>138</v>
      </c>
      <c r="C191" s="56">
        <v>3.86</v>
      </c>
      <c r="D191" s="35">
        <f>+C191+C191*$H$3</f>
        <v>4.1302000000000003</v>
      </c>
      <c r="E191" s="35">
        <v>3.1</v>
      </c>
      <c r="F191" s="35">
        <v>3.41</v>
      </c>
      <c r="G191" s="36">
        <f>+F191+F191*$H$3</f>
        <v>3.6487000000000003</v>
      </c>
      <c r="H191" s="35">
        <f>+G191*$H$5</f>
        <v>0.51081800000000011</v>
      </c>
      <c r="I191" s="35">
        <f>SUM(G191:H191)</f>
        <v>4.1595180000000003</v>
      </c>
      <c r="J191" s="131">
        <f>FLOOR(I191,0.05)</f>
        <v>4.1500000000000004</v>
      </c>
    </row>
    <row r="192" spans="1:10" s="38" customFormat="1" ht="20.25" x14ac:dyDescent="0.3">
      <c r="A192" s="32"/>
      <c r="B192" s="48" t="s">
        <v>139</v>
      </c>
      <c r="C192" s="56">
        <v>3.86</v>
      </c>
      <c r="D192" s="35">
        <f>+C192+C192*$H$3</f>
        <v>4.1302000000000003</v>
      </c>
      <c r="E192" s="35">
        <v>4.4000000000000004</v>
      </c>
      <c r="F192" s="35">
        <v>4.84</v>
      </c>
      <c r="G192" s="36">
        <f>+F192+F192*$H$3</f>
        <v>5.1787999999999998</v>
      </c>
      <c r="H192" s="35">
        <f>+G192*$H$5</f>
        <v>0.72503200000000001</v>
      </c>
      <c r="I192" s="35">
        <f>SUM(G192:H192)</f>
        <v>5.9038319999999995</v>
      </c>
      <c r="J192" s="131">
        <f>FLOOR(I192,0.05)</f>
        <v>5.9</v>
      </c>
    </row>
    <row r="193" spans="1:10" s="38" customFormat="1" ht="20.25" x14ac:dyDescent="0.3">
      <c r="A193" s="32"/>
      <c r="B193" s="48" t="s">
        <v>136</v>
      </c>
      <c r="C193" s="56">
        <v>3.86</v>
      </c>
      <c r="D193" s="35">
        <f>+C193+C193*$H$3</f>
        <v>4.1302000000000003</v>
      </c>
      <c r="E193" s="35">
        <v>6.5</v>
      </c>
      <c r="F193" s="35">
        <v>7.15</v>
      </c>
      <c r="G193" s="36">
        <f>+F193+F193*$H$3</f>
        <v>7.6505000000000001</v>
      </c>
      <c r="H193" s="35">
        <f>+G193*$H$5</f>
        <v>1.0710700000000002</v>
      </c>
      <c r="I193" s="35">
        <f>SUM(G193:H193)</f>
        <v>8.7215699999999998</v>
      </c>
      <c r="J193" s="131">
        <f>FLOOR(I193,0.05)</f>
        <v>8.7000000000000011</v>
      </c>
    </row>
    <row r="194" spans="1:10" s="38" customFormat="1" ht="20.25" x14ac:dyDescent="0.3">
      <c r="A194" s="32"/>
      <c r="C194" s="49"/>
      <c r="D194" s="35"/>
      <c r="E194" s="35"/>
      <c r="F194" s="35"/>
      <c r="G194" s="36"/>
      <c r="H194" s="35"/>
      <c r="I194" s="35"/>
      <c r="J194" s="131"/>
    </row>
    <row r="195" spans="1:10" s="38" customFormat="1" ht="20.25" x14ac:dyDescent="0.3">
      <c r="A195" s="32">
        <v>152625</v>
      </c>
      <c r="B195" s="71" t="s">
        <v>140</v>
      </c>
      <c r="C195" s="62"/>
      <c r="D195" s="74"/>
      <c r="E195" s="74"/>
      <c r="F195" s="74"/>
      <c r="G195" s="73"/>
      <c r="H195" s="35"/>
      <c r="I195" s="35"/>
      <c r="J195" s="131"/>
    </row>
    <row r="196" spans="1:10" s="38" customFormat="1" ht="20.25" x14ac:dyDescent="0.3">
      <c r="A196" s="32"/>
      <c r="B196" s="76" t="s">
        <v>141</v>
      </c>
      <c r="C196" s="59">
        <v>55.92</v>
      </c>
      <c r="D196" s="35">
        <f>+C196+C196*$H$3</f>
        <v>59.834400000000002</v>
      </c>
      <c r="E196" s="35">
        <v>85</v>
      </c>
      <c r="F196" s="35">
        <v>93.5</v>
      </c>
      <c r="G196" s="36">
        <f>+F196+F196*$H$3</f>
        <v>100.045</v>
      </c>
      <c r="H196" s="35">
        <f>+G196*$H$5</f>
        <v>14.006300000000001</v>
      </c>
      <c r="I196" s="35">
        <f>SUM(G196:H196)</f>
        <v>114.0513</v>
      </c>
      <c r="J196" s="131">
        <f>FLOOR(I196,0.05)</f>
        <v>114.05000000000001</v>
      </c>
    </row>
    <row r="197" spans="1:10" s="38" customFormat="1" ht="20.25" x14ac:dyDescent="0.3">
      <c r="A197" s="32"/>
      <c r="B197" s="48" t="s">
        <v>133</v>
      </c>
      <c r="C197" s="56">
        <v>3.86</v>
      </c>
      <c r="D197" s="35">
        <f>+C197+C197*$H$3</f>
        <v>4.1302000000000003</v>
      </c>
      <c r="E197" s="35">
        <v>4.4000000000000004</v>
      </c>
      <c r="F197" s="35">
        <v>4.84</v>
      </c>
      <c r="G197" s="36">
        <f>+F197+F197*$H$3</f>
        <v>5.1787999999999998</v>
      </c>
      <c r="H197" s="35">
        <f>+G197*$H$5</f>
        <v>0.72503200000000001</v>
      </c>
      <c r="I197" s="35">
        <f>SUM(G197:H197)</f>
        <v>5.9038319999999995</v>
      </c>
      <c r="J197" s="131">
        <f>FLOOR(I197,0.05)</f>
        <v>5.9</v>
      </c>
    </row>
    <row r="198" spans="1:10" s="38" customFormat="1" ht="20.25" x14ac:dyDescent="0.3">
      <c r="A198" s="32"/>
      <c r="C198" s="49"/>
      <c r="D198" s="35"/>
      <c r="E198" s="35"/>
      <c r="F198" s="35"/>
      <c r="G198" s="36"/>
      <c r="H198" s="35"/>
      <c r="I198" s="35"/>
      <c r="J198" s="131"/>
    </row>
    <row r="199" spans="1:10" s="38" customFormat="1" ht="20.25" x14ac:dyDescent="0.3">
      <c r="A199" s="32">
        <v>152625</v>
      </c>
      <c r="B199" s="71" t="s">
        <v>142</v>
      </c>
      <c r="C199" s="80"/>
      <c r="D199" s="74"/>
      <c r="E199" s="74"/>
      <c r="F199" s="74"/>
      <c r="G199" s="73"/>
      <c r="H199" s="74"/>
      <c r="I199" s="74"/>
      <c r="J199" s="131"/>
    </row>
    <row r="200" spans="1:10" s="38" customFormat="1" ht="20.25" x14ac:dyDescent="0.3">
      <c r="A200" s="32"/>
      <c r="B200" s="76" t="s">
        <v>129</v>
      </c>
      <c r="C200" s="62">
        <v>55.92</v>
      </c>
      <c r="D200" s="35">
        <f>+C200+C200*$H$3</f>
        <v>59.834400000000002</v>
      </c>
      <c r="E200" s="35">
        <v>85</v>
      </c>
      <c r="F200" s="35">
        <v>93.5</v>
      </c>
      <c r="G200" s="36">
        <f>+F200+F200*$H$3</f>
        <v>100.045</v>
      </c>
      <c r="H200" s="35">
        <f>+G200*$H$5</f>
        <v>14.006300000000001</v>
      </c>
      <c r="I200" s="35">
        <f>SUM(G200:H200)</f>
        <v>114.0513</v>
      </c>
      <c r="J200" s="131">
        <f>FLOOR(I200,0.05)</f>
        <v>114.05000000000001</v>
      </c>
    </row>
    <row r="201" spans="1:10" s="38" customFormat="1" ht="20.25" x14ac:dyDescent="0.3">
      <c r="A201" s="32"/>
      <c r="B201" s="66" t="s">
        <v>133</v>
      </c>
      <c r="C201" s="56"/>
      <c r="D201" s="35"/>
      <c r="E201" s="35"/>
      <c r="F201" s="35"/>
      <c r="G201" s="36"/>
      <c r="H201" s="35"/>
      <c r="I201" s="35"/>
      <c r="J201" s="131"/>
    </row>
    <row r="202" spans="1:10" s="38" customFormat="1" ht="20.25" x14ac:dyDescent="0.3">
      <c r="A202" s="32"/>
      <c r="B202" s="48" t="s">
        <v>138</v>
      </c>
      <c r="C202" s="56">
        <v>3.86</v>
      </c>
      <c r="D202" s="35">
        <f>+C202+C202*$H$3</f>
        <v>4.1302000000000003</v>
      </c>
      <c r="E202" s="35">
        <v>3.1</v>
      </c>
      <c r="F202" s="35">
        <v>3.41</v>
      </c>
      <c r="G202" s="36">
        <f>+F202+F202*$H$3</f>
        <v>3.6487000000000003</v>
      </c>
      <c r="H202" s="35">
        <f>+G202*$H$5</f>
        <v>0.51081800000000011</v>
      </c>
      <c r="I202" s="35">
        <f>SUM(G202:H202)</f>
        <v>4.1595180000000003</v>
      </c>
      <c r="J202" s="131">
        <f>FLOOR(I202,0.05)</f>
        <v>4.1500000000000004</v>
      </c>
    </row>
    <row r="203" spans="1:10" s="38" customFormat="1" ht="20.25" x14ac:dyDescent="0.3">
      <c r="A203" s="32"/>
      <c r="B203" s="48" t="s">
        <v>139</v>
      </c>
      <c r="C203" s="56">
        <v>3.86</v>
      </c>
      <c r="D203" s="35">
        <f>+C203+C203*$H$3</f>
        <v>4.1302000000000003</v>
      </c>
      <c r="E203" s="35">
        <v>4.4000000000000004</v>
      </c>
      <c r="F203" s="35">
        <v>4.84</v>
      </c>
      <c r="G203" s="36">
        <f>+F203+F203*$H$3</f>
        <v>5.1787999999999998</v>
      </c>
      <c r="H203" s="35">
        <f>+G203*$H$5</f>
        <v>0.72503200000000001</v>
      </c>
      <c r="I203" s="35">
        <f>SUM(G203:H203)</f>
        <v>5.9038319999999995</v>
      </c>
      <c r="J203" s="131">
        <f>FLOOR(I203,0.05)</f>
        <v>5.9</v>
      </c>
    </row>
    <row r="204" spans="1:10" s="38" customFormat="1" ht="20.25" x14ac:dyDescent="0.3">
      <c r="A204" s="32"/>
      <c r="B204" s="48" t="s">
        <v>136</v>
      </c>
      <c r="C204" s="56">
        <v>3.86</v>
      </c>
      <c r="D204" s="35">
        <f>+C204+C204*$H$3</f>
        <v>4.1302000000000003</v>
      </c>
      <c r="E204" s="35">
        <v>6.5</v>
      </c>
      <c r="F204" s="35">
        <v>7.15</v>
      </c>
      <c r="G204" s="36">
        <f>+F204+F204*$H$3</f>
        <v>7.6505000000000001</v>
      </c>
      <c r="H204" s="35">
        <f>+G204*$H$5</f>
        <v>1.0710700000000002</v>
      </c>
      <c r="I204" s="35">
        <f>SUM(G204:H204)</f>
        <v>8.7215699999999998</v>
      </c>
      <c r="J204" s="131">
        <f>FLOOR(I204,0.05)</f>
        <v>8.7000000000000011</v>
      </c>
    </row>
    <row r="205" spans="1:10" s="38" customFormat="1" ht="20.25" x14ac:dyDescent="0.3">
      <c r="A205" s="32"/>
      <c r="B205" s="48"/>
      <c r="C205" s="56"/>
      <c r="D205" s="35"/>
      <c r="E205" s="35"/>
      <c r="F205" s="35"/>
      <c r="G205" s="36"/>
      <c r="H205" s="35"/>
      <c r="I205" s="35"/>
      <c r="J205" s="131"/>
    </row>
    <row r="206" spans="1:10" s="38" customFormat="1" ht="20.25" x14ac:dyDescent="0.3">
      <c r="A206" s="32">
        <v>152625</v>
      </c>
      <c r="B206" s="55" t="s">
        <v>143</v>
      </c>
      <c r="C206" s="49"/>
      <c r="D206" s="35"/>
      <c r="E206" s="35"/>
      <c r="F206" s="35"/>
      <c r="G206" s="36"/>
      <c r="H206" s="35"/>
      <c r="I206" s="35"/>
      <c r="J206" s="131"/>
    </row>
    <row r="207" spans="1:10" s="38" customFormat="1" ht="20.25" x14ac:dyDescent="0.3">
      <c r="A207" s="32"/>
      <c r="B207" s="48" t="s">
        <v>144</v>
      </c>
      <c r="C207" s="56">
        <v>199.2</v>
      </c>
      <c r="D207" s="35">
        <f>+C207+C207*$H$3</f>
        <v>213.14399999999998</v>
      </c>
      <c r="E207" s="35">
        <v>241.03200000000001</v>
      </c>
      <c r="F207" s="35">
        <v>265.14</v>
      </c>
      <c r="G207" s="36">
        <f>+F207+F207*$H$3</f>
        <v>283.69979999999998</v>
      </c>
      <c r="H207" s="35">
        <f>+G207*$H$5</f>
        <v>39.717972000000003</v>
      </c>
      <c r="I207" s="35">
        <f>SUM(G207:H207)</f>
        <v>323.41777200000001</v>
      </c>
      <c r="J207" s="131">
        <f>FLOOR(I207,0.05)</f>
        <v>323.40000000000003</v>
      </c>
    </row>
    <row r="208" spans="1:10" s="38" customFormat="1" ht="20.25" x14ac:dyDescent="0.3">
      <c r="A208" s="32"/>
      <c r="B208" s="48" t="s">
        <v>133</v>
      </c>
      <c r="C208" s="56">
        <v>3.86</v>
      </c>
      <c r="D208" s="35">
        <f>+C208+C208*$H$3</f>
        <v>4.1302000000000003</v>
      </c>
      <c r="E208" s="35">
        <v>4.4000000000000004</v>
      </c>
      <c r="F208" s="35">
        <v>4.84</v>
      </c>
      <c r="G208" s="36">
        <f>+F208+F208*$H$3</f>
        <v>5.1787999999999998</v>
      </c>
      <c r="H208" s="35">
        <f>+G208*$H$5</f>
        <v>0.72503200000000001</v>
      </c>
      <c r="I208" s="35">
        <f>SUM(G208:H208)</f>
        <v>5.9038319999999995</v>
      </c>
      <c r="J208" s="131">
        <f>FLOOR(I208,0.05)</f>
        <v>5.9</v>
      </c>
    </row>
    <row r="209" spans="1:10" s="38" customFormat="1" ht="20.25" x14ac:dyDescent="0.3">
      <c r="A209" s="32"/>
      <c r="C209" s="49"/>
      <c r="D209" s="35"/>
      <c r="E209" s="35"/>
      <c r="F209" s="35"/>
      <c r="G209" s="36"/>
      <c r="H209" s="35"/>
      <c r="I209" s="35"/>
      <c r="J209" s="131"/>
    </row>
    <row r="210" spans="1:10" s="38" customFormat="1" ht="20.25" x14ac:dyDescent="0.3">
      <c r="A210" s="32">
        <v>152625</v>
      </c>
      <c r="B210" s="55" t="s">
        <v>145</v>
      </c>
      <c r="C210" s="49"/>
      <c r="D210" s="35"/>
      <c r="E210" s="35"/>
      <c r="F210" s="35"/>
      <c r="G210" s="36"/>
      <c r="H210" s="35"/>
      <c r="I210" s="35"/>
      <c r="J210" s="131"/>
    </row>
    <row r="211" spans="1:10" s="38" customFormat="1" ht="20.25" x14ac:dyDescent="0.3">
      <c r="A211" s="32"/>
      <c r="B211" s="48" t="s">
        <v>146</v>
      </c>
      <c r="C211" s="56">
        <v>55.92</v>
      </c>
      <c r="D211" s="35">
        <f>+C211+C211*$H$3</f>
        <v>59.834400000000002</v>
      </c>
      <c r="E211" s="35">
        <v>85</v>
      </c>
      <c r="F211" s="35">
        <v>93.5</v>
      </c>
      <c r="G211" s="36">
        <f>+F211+F211*$H$3</f>
        <v>100.045</v>
      </c>
      <c r="H211" s="35">
        <f>+G211*$H$5</f>
        <v>14.006300000000001</v>
      </c>
      <c r="I211" s="35">
        <f>SUM(G211:H211)</f>
        <v>114.0513</v>
      </c>
      <c r="J211" s="131">
        <f>FLOOR(I211,0.05)</f>
        <v>114.05000000000001</v>
      </c>
    </row>
    <row r="212" spans="1:10" s="38" customFormat="1" ht="20.25" x14ac:dyDescent="0.3">
      <c r="A212" s="32"/>
      <c r="B212" s="48" t="s">
        <v>147</v>
      </c>
      <c r="C212" s="56">
        <v>1.99</v>
      </c>
      <c r="D212" s="35">
        <f>+C212+C212*$H$3</f>
        <v>2.1293000000000002</v>
      </c>
      <c r="E212" s="35">
        <v>2.2000000000000002</v>
      </c>
      <c r="F212" s="35">
        <v>2.42</v>
      </c>
      <c r="G212" s="36">
        <f>+F212+F212*$H$3</f>
        <v>2.5893999999999999</v>
      </c>
      <c r="H212" s="35">
        <f>+G212*$H$5</f>
        <v>0.362516</v>
      </c>
      <c r="I212" s="35">
        <f>SUM(G212:H212)</f>
        <v>2.9519159999999998</v>
      </c>
      <c r="J212" s="131">
        <f>FLOOR(I212,0.05)</f>
        <v>2.95</v>
      </c>
    </row>
    <row r="213" spans="1:10" s="38" customFormat="1" ht="20.25" x14ac:dyDescent="0.3">
      <c r="A213" s="32"/>
      <c r="B213" s="48" t="s">
        <v>148</v>
      </c>
      <c r="C213" s="56">
        <v>3.86</v>
      </c>
      <c r="D213" s="35">
        <f>+C213+C213*$H$3</f>
        <v>4.1302000000000003</v>
      </c>
      <c r="E213" s="35">
        <v>3.25</v>
      </c>
      <c r="F213" s="35">
        <v>3.58</v>
      </c>
      <c r="G213" s="36">
        <f>+F213+F213*$H$3</f>
        <v>3.8306</v>
      </c>
      <c r="H213" s="35">
        <f>+G213*$H$5</f>
        <v>0.53628400000000009</v>
      </c>
      <c r="I213" s="35">
        <f>SUM(G213:H213)</f>
        <v>4.3668839999999998</v>
      </c>
      <c r="J213" s="131">
        <f>FLOOR(I213,0.05)</f>
        <v>4.3500000000000005</v>
      </c>
    </row>
    <row r="214" spans="1:10" s="38" customFormat="1" ht="20.25" x14ac:dyDescent="0.3">
      <c r="A214" s="32"/>
      <c r="C214" s="49"/>
      <c r="D214" s="35"/>
      <c r="E214" s="35"/>
      <c r="F214" s="35"/>
      <c r="G214" s="36"/>
      <c r="H214" s="35"/>
      <c r="I214" s="35"/>
      <c r="J214" s="131"/>
    </row>
    <row r="215" spans="1:10" s="38" customFormat="1" ht="20.25" x14ac:dyDescent="0.3">
      <c r="A215" s="32">
        <v>152625</v>
      </c>
      <c r="B215" s="55" t="s">
        <v>149</v>
      </c>
      <c r="C215" s="49"/>
      <c r="D215" s="35"/>
      <c r="E215" s="35"/>
      <c r="F215" s="35"/>
      <c r="G215" s="36"/>
      <c r="H215" s="35"/>
      <c r="I215" s="35"/>
      <c r="J215" s="131"/>
    </row>
    <row r="216" spans="1:10" s="38" customFormat="1" ht="20.25" x14ac:dyDescent="0.3">
      <c r="A216" s="32"/>
      <c r="B216" s="48" t="s">
        <v>129</v>
      </c>
      <c r="C216" s="56">
        <v>27.96</v>
      </c>
      <c r="D216" s="35">
        <f>+C216+C216*$H$3</f>
        <v>29.917200000000001</v>
      </c>
      <c r="E216" s="35">
        <v>40</v>
      </c>
      <c r="F216" s="35">
        <v>44</v>
      </c>
      <c r="G216" s="36">
        <f>+F216+F216*$H$3</f>
        <v>47.08</v>
      </c>
      <c r="H216" s="35">
        <f>+G216*$H$5</f>
        <v>6.5912000000000006</v>
      </c>
      <c r="I216" s="35">
        <f>SUM(G216:H216)</f>
        <v>53.671199999999999</v>
      </c>
      <c r="J216" s="131">
        <f>FLOOR(I216,0.05)</f>
        <v>53.650000000000006</v>
      </c>
    </row>
    <row r="217" spans="1:10" s="38" customFormat="1" ht="20.25" x14ac:dyDescent="0.3">
      <c r="A217" s="32"/>
      <c r="B217" s="66" t="s">
        <v>133</v>
      </c>
      <c r="C217" s="56"/>
      <c r="D217" s="35"/>
      <c r="E217" s="35"/>
      <c r="F217" s="35"/>
      <c r="G217" s="36"/>
      <c r="H217" s="35"/>
      <c r="I217" s="35"/>
      <c r="J217" s="131"/>
    </row>
    <row r="218" spans="1:10" s="38" customFormat="1" ht="20.25" x14ac:dyDescent="0.3">
      <c r="A218" s="32"/>
      <c r="B218" s="48" t="s">
        <v>150</v>
      </c>
      <c r="C218" s="56">
        <v>1.99</v>
      </c>
      <c r="D218" s="35">
        <f>+C218+C218*$H$3</f>
        <v>2.1293000000000002</v>
      </c>
      <c r="E218" s="35">
        <v>2.2000000000000002</v>
      </c>
      <c r="F218" s="35">
        <v>2.42</v>
      </c>
      <c r="G218" s="36">
        <f>+F218+F218*$H$3</f>
        <v>2.5893999999999999</v>
      </c>
      <c r="H218" s="35">
        <f>+G218*$H$5</f>
        <v>0.362516</v>
      </c>
      <c r="I218" s="35">
        <f>SUM(G218:H218)</f>
        <v>2.9519159999999998</v>
      </c>
      <c r="J218" s="131">
        <f>FLOOR(I218,0.05)</f>
        <v>2.95</v>
      </c>
    </row>
    <row r="219" spans="1:10" s="38" customFormat="1" ht="20.25" x14ac:dyDescent="0.3">
      <c r="A219" s="32"/>
      <c r="B219" s="48" t="s">
        <v>151</v>
      </c>
      <c r="C219" s="56">
        <v>3.86</v>
      </c>
      <c r="D219" s="35">
        <f>+C219+C219*$H$3</f>
        <v>4.1302000000000003</v>
      </c>
      <c r="E219" s="35">
        <v>3.25</v>
      </c>
      <c r="F219" s="35">
        <v>3.58</v>
      </c>
      <c r="G219" s="36">
        <f>+F219+F219*$H$3</f>
        <v>3.8306</v>
      </c>
      <c r="H219" s="35">
        <f>+G219*$H$5</f>
        <v>0.53628400000000009</v>
      </c>
      <c r="I219" s="35">
        <f>SUM(G219:H219)</f>
        <v>4.3668839999999998</v>
      </c>
      <c r="J219" s="131">
        <f>FLOOR(I219,0.05)</f>
        <v>4.3500000000000005</v>
      </c>
    </row>
    <row r="220" spans="1:10" s="38" customFormat="1" ht="20.25" x14ac:dyDescent="0.3">
      <c r="A220" s="32"/>
      <c r="C220" s="49"/>
      <c r="D220" s="35"/>
      <c r="E220" s="35"/>
      <c r="F220" s="35"/>
      <c r="G220" s="36"/>
      <c r="H220" s="35"/>
      <c r="I220" s="35"/>
      <c r="J220" s="131"/>
    </row>
    <row r="221" spans="1:10" s="38" customFormat="1" ht="20.25" x14ac:dyDescent="0.3">
      <c r="A221" s="32">
        <v>152625</v>
      </c>
      <c r="B221" s="55" t="s">
        <v>152</v>
      </c>
      <c r="C221" s="49"/>
      <c r="D221" s="35"/>
      <c r="E221" s="35"/>
      <c r="F221" s="35"/>
      <c r="G221" s="36"/>
      <c r="H221" s="35"/>
      <c r="I221" s="35"/>
      <c r="J221" s="131"/>
    </row>
    <row r="222" spans="1:10" s="38" customFormat="1" ht="20.25" x14ac:dyDescent="0.3">
      <c r="A222" s="32"/>
      <c r="B222" s="66" t="s">
        <v>153</v>
      </c>
      <c r="C222" s="56"/>
      <c r="D222" s="35"/>
      <c r="E222" s="35"/>
      <c r="F222" s="35"/>
      <c r="G222" s="36"/>
      <c r="H222" s="35"/>
      <c r="I222" s="35"/>
      <c r="J222" s="131"/>
    </row>
    <row r="223" spans="1:10" s="38" customFormat="1" ht="20.25" x14ac:dyDescent="0.3">
      <c r="A223" s="32"/>
      <c r="B223" s="48" t="s">
        <v>154</v>
      </c>
      <c r="C223" s="56">
        <v>27.96</v>
      </c>
      <c r="D223" s="35">
        <f>+C223+C223*$H$3</f>
        <v>29.917200000000001</v>
      </c>
      <c r="E223" s="35">
        <v>40</v>
      </c>
      <c r="F223" s="35">
        <v>44</v>
      </c>
      <c r="G223" s="36">
        <f>+F223+F223*$H$3</f>
        <v>47.08</v>
      </c>
      <c r="H223" s="35">
        <f>+G223*$H$5</f>
        <v>6.5912000000000006</v>
      </c>
      <c r="I223" s="35">
        <f>SUM(G223:H223)</f>
        <v>53.671199999999999</v>
      </c>
      <c r="J223" s="131">
        <f>FLOOR(I223,0.05)</f>
        <v>53.650000000000006</v>
      </c>
    </row>
    <row r="224" spans="1:10" s="38" customFormat="1" ht="20.25" x14ac:dyDescent="0.3">
      <c r="A224" s="32"/>
      <c r="C224" s="49"/>
      <c r="D224" s="35"/>
      <c r="E224" s="35"/>
      <c r="F224" s="35"/>
      <c r="G224" s="36"/>
      <c r="H224" s="35"/>
      <c r="I224" s="35"/>
      <c r="J224" s="131"/>
    </row>
    <row r="225" spans="1:10" s="38" customFormat="1" ht="20.25" x14ac:dyDescent="0.3">
      <c r="A225" s="32"/>
      <c r="B225" s="66" t="s">
        <v>155</v>
      </c>
      <c r="C225" s="56"/>
      <c r="D225" s="35"/>
      <c r="E225" s="35"/>
      <c r="F225" s="35"/>
      <c r="G225" s="36"/>
      <c r="H225" s="35"/>
      <c r="I225" s="35"/>
      <c r="J225" s="131"/>
    </row>
    <row r="226" spans="1:10" s="38" customFormat="1" ht="20.25" x14ac:dyDescent="0.3">
      <c r="A226" s="32"/>
      <c r="B226" s="48" t="s">
        <v>154</v>
      </c>
      <c r="C226" s="56">
        <v>55.92</v>
      </c>
      <c r="D226" s="35">
        <f>+C226+C226*$H$3</f>
        <v>59.834400000000002</v>
      </c>
      <c r="E226" s="35">
        <v>85</v>
      </c>
      <c r="F226" s="35">
        <v>93.5</v>
      </c>
      <c r="G226" s="36">
        <f>+F226+F226*$H$3</f>
        <v>100.045</v>
      </c>
      <c r="H226" s="35">
        <f>+G226*$H$5</f>
        <v>14.006300000000001</v>
      </c>
      <c r="I226" s="35">
        <f>SUM(G226:H226)</f>
        <v>114.0513</v>
      </c>
      <c r="J226" s="131">
        <f>FLOOR(I226,0.05)</f>
        <v>114.05000000000001</v>
      </c>
    </row>
    <row r="227" spans="1:10" s="38" customFormat="1" ht="20.25" x14ac:dyDescent="0.3">
      <c r="A227" s="32"/>
      <c r="C227" s="49"/>
      <c r="D227" s="35"/>
      <c r="E227" s="35"/>
      <c r="F227" s="35"/>
      <c r="G227" s="36"/>
      <c r="H227" s="35"/>
      <c r="I227" s="35"/>
      <c r="J227" s="131"/>
    </row>
    <row r="228" spans="1:10" s="38" customFormat="1" ht="20.25" x14ac:dyDescent="0.3">
      <c r="A228" s="32">
        <v>152625</v>
      </c>
      <c r="B228" s="55" t="s">
        <v>156</v>
      </c>
      <c r="C228" s="49"/>
      <c r="D228" s="35"/>
      <c r="E228" s="35"/>
      <c r="F228" s="35"/>
      <c r="G228" s="36"/>
      <c r="H228" s="35"/>
      <c r="I228" s="35"/>
      <c r="J228" s="131"/>
    </row>
    <row r="229" spans="1:10" s="38" customFormat="1" ht="20.25" x14ac:dyDescent="0.3">
      <c r="A229" s="32"/>
      <c r="B229" s="66" t="s">
        <v>153</v>
      </c>
      <c r="C229" s="56"/>
      <c r="D229" s="35"/>
      <c r="E229" s="35"/>
      <c r="F229" s="35"/>
      <c r="G229" s="36"/>
      <c r="H229" s="35"/>
      <c r="I229" s="35"/>
      <c r="J229" s="131"/>
    </row>
    <row r="230" spans="1:10" s="38" customFormat="1" ht="20.25" x14ac:dyDescent="0.3">
      <c r="A230" s="32"/>
      <c r="B230" s="48" t="s">
        <v>154</v>
      </c>
      <c r="C230" s="56">
        <v>13.8</v>
      </c>
      <c r="D230" s="35">
        <f>+C230+C230*$H$3</f>
        <v>14.766000000000002</v>
      </c>
      <c r="E230" s="35">
        <v>30</v>
      </c>
      <c r="F230" s="35">
        <v>33</v>
      </c>
      <c r="G230" s="36">
        <f>+F230+F230*$H$3</f>
        <v>35.31</v>
      </c>
      <c r="H230" s="35">
        <f>+G230*$H$5</f>
        <v>4.9434000000000005</v>
      </c>
      <c r="I230" s="35">
        <f>SUM(G230:H230)</f>
        <v>40.253399999999999</v>
      </c>
      <c r="J230" s="131">
        <f>FLOOR(I230,0.05)</f>
        <v>40.25</v>
      </c>
    </row>
    <row r="231" spans="1:10" s="38" customFormat="1" ht="20.25" x14ac:dyDescent="0.3">
      <c r="A231" s="32"/>
      <c r="C231" s="49"/>
      <c r="D231" s="35"/>
      <c r="E231" s="35"/>
      <c r="F231" s="35"/>
      <c r="G231" s="36"/>
      <c r="H231" s="35"/>
      <c r="I231" s="35"/>
      <c r="J231" s="131"/>
    </row>
    <row r="232" spans="1:10" s="38" customFormat="1" ht="20.25" x14ac:dyDescent="0.3">
      <c r="A232" s="32"/>
      <c r="B232" s="66" t="s">
        <v>155</v>
      </c>
      <c r="C232" s="56"/>
      <c r="D232" s="35"/>
      <c r="E232" s="35"/>
      <c r="F232" s="35"/>
      <c r="G232" s="36"/>
      <c r="H232" s="35"/>
      <c r="I232" s="35"/>
      <c r="J232" s="131"/>
    </row>
    <row r="233" spans="1:10" s="38" customFormat="1" ht="20.25" x14ac:dyDescent="0.3">
      <c r="A233" s="32"/>
      <c r="B233" s="48" t="s">
        <v>154</v>
      </c>
      <c r="C233" s="56">
        <v>27.62</v>
      </c>
      <c r="D233" s="35">
        <f>+C233+C233*$H$3</f>
        <v>29.5534</v>
      </c>
      <c r="E233" s="35">
        <v>42.5</v>
      </c>
      <c r="F233" s="35">
        <v>46.75</v>
      </c>
      <c r="G233" s="36">
        <f>+F233+F233*$H$3</f>
        <v>50.022500000000001</v>
      </c>
      <c r="H233" s="35">
        <f>+G233*$H$5</f>
        <v>7.0031500000000007</v>
      </c>
      <c r="I233" s="35">
        <f>SUM(G233:H233)</f>
        <v>57.025649999999999</v>
      </c>
      <c r="J233" s="131">
        <f>FLOOR(I233,0.05)</f>
        <v>57</v>
      </c>
    </row>
    <row r="234" spans="1:10" s="38" customFormat="1" ht="20.25" x14ac:dyDescent="0.3">
      <c r="A234" s="32"/>
      <c r="C234" s="49"/>
      <c r="D234" s="35"/>
      <c r="E234" s="35"/>
      <c r="F234" s="35"/>
      <c r="G234" s="36"/>
      <c r="H234" s="35"/>
      <c r="I234" s="35"/>
      <c r="J234" s="131"/>
    </row>
    <row r="235" spans="1:10" s="38" customFormat="1" ht="20.25" x14ac:dyDescent="0.3">
      <c r="A235" s="32">
        <v>152625</v>
      </c>
      <c r="B235" s="55" t="s">
        <v>157</v>
      </c>
      <c r="C235" s="49"/>
      <c r="D235" s="35"/>
      <c r="E235" s="35"/>
      <c r="F235" s="35"/>
      <c r="G235" s="36"/>
      <c r="H235" s="35"/>
      <c r="I235" s="35"/>
      <c r="J235" s="131"/>
    </row>
    <row r="236" spans="1:10" s="38" customFormat="1" ht="20.25" x14ac:dyDescent="0.3">
      <c r="A236" s="32"/>
      <c r="B236" s="38" t="s">
        <v>158</v>
      </c>
      <c r="C236" s="49"/>
      <c r="D236" s="35"/>
      <c r="E236" s="35"/>
      <c r="F236" s="35"/>
      <c r="G236" s="36"/>
      <c r="H236" s="35"/>
      <c r="I236" s="35"/>
      <c r="J236" s="131"/>
    </row>
    <row r="237" spans="1:10" s="38" customFormat="1" ht="20.25" x14ac:dyDescent="0.3">
      <c r="A237" s="32"/>
      <c r="C237" s="49"/>
      <c r="D237" s="35"/>
      <c r="E237" s="35"/>
      <c r="F237" s="35"/>
      <c r="G237" s="36"/>
      <c r="H237" s="35"/>
      <c r="I237" s="35"/>
      <c r="J237" s="131"/>
    </row>
    <row r="238" spans="1:10" s="38" customFormat="1" ht="20.25" x14ac:dyDescent="0.3">
      <c r="A238" s="32"/>
      <c r="B238" s="48" t="s">
        <v>159</v>
      </c>
      <c r="C238" s="56">
        <v>1.78</v>
      </c>
      <c r="D238" s="35">
        <f>+C238+C238*$H$3</f>
        <v>1.9046000000000001</v>
      </c>
      <c r="E238" s="35">
        <v>2.1537999999999999</v>
      </c>
      <c r="F238" s="35">
        <v>2.37</v>
      </c>
      <c r="G238" s="36">
        <f>+F238+F238*$H$3</f>
        <v>2.5359000000000003</v>
      </c>
      <c r="H238" s="35">
        <f>+G238*$H$5</f>
        <v>0.35502600000000006</v>
      </c>
      <c r="I238" s="35">
        <f>SUM(G238:H238)</f>
        <v>2.8909260000000003</v>
      </c>
      <c r="J238" s="131">
        <f>FLOOR(I238,0.05)</f>
        <v>2.85</v>
      </c>
    </row>
    <row r="239" spans="1:10" s="38" customFormat="1" ht="20.25" x14ac:dyDescent="0.3">
      <c r="A239" s="32"/>
      <c r="C239" s="49"/>
      <c r="D239" s="35"/>
      <c r="E239" s="35"/>
      <c r="F239" s="35"/>
      <c r="G239" s="36"/>
      <c r="H239" s="35"/>
      <c r="I239" s="35"/>
      <c r="J239" s="131"/>
    </row>
    <row r="240" spans="1:10" s="38" customFormat="1" ht="20.25" x14ac:dyDescent="0.3">
      <c r="A240" s="32">
        <v>152788</v>
      </c>
      <c r="B240" s="55" t="s">
        <v>160</v>
      </c>
      <c r="C240" s="49"/>
      <c r="D240" s="35"/>
      <c r="E240" s="35"/>
      <c r="F240" s="35"/>
      <c r="G240" s="36"/>
      <c r="H240" s="35"/>
      <c r="I240" s="35"/>
      <c r="J240" s="131"/>
    </row>
    <row r="241" spans="1:10" s="38" customFormat="1" ht="20.25" x14ac:dyDescent="0.3">
      <c r="A241" s="32"/>
      <c r="B241" s="48" t="s">
        <v>161</v>
      </c>
      <c r="C241" s="35" t="s">
        <v>162</v>
      </c>
      <c r="D241" s="35"/>
      <c r="E241" s="35"/>
      <c r="F241" s="35"/>
      <c r="G241" s="36"/>
      <c r="H241" s="35"/>
      <c r="I241" s="35"/>
      <c r="J241" s="131"/>
    </row>
    <row r="242" spans="1:10" s="38" customFormat="1" ht="20.25" x14ac:dyDescent="0.3">
      <c r="A242" s="32"/>
      <c r="B242" s="48" t="s">
        <v>163</v>
      </c>
      <c r="C242" s="35" t="s">
        <v>162</v>
      </c>
      <c r="D242" s="35"/>
      <c r="E242" s="35"/>
      <c r="F242" s="35"/>
      <c r="G242" s="36"/>
      <c r="H242" s="35"/>
      <c r="I242" s="35"/>
      <c r="J242" s="131"/>
    </row>
    <row r="243" spans="1:10" s="38" customFormat="1" ht="20.25" x14ac:dyDescent="0.3">
      <c r="A243" s="32"/>
      <c r="B243" s="48" t="s">
        <v>164</v>
      </c>
      <c r="C243" s="35" t="s">
        <v>162</v>
      </c>
      <c r="D243" s="35"/>
      <c r="E243" s="35"/>
      <c r="F243" s="35"/>
      <c r="G243" s="36"/>
      <c r="H243" s="35"/>
      <c r="I243" s="35"/>
      <c r="J243" s="131"/>
    </row>
    <row r="244" spans="1:10" s="38" customFormat="1" ht="20.25" x14ac:dyDescent="0.3">
      <c r="A244" s="32"/>
      <c r="B244" s="48" t="s">
        <v>165</v>
      </c>
      <c r="C244" s="35" t="s">
        <v>162</v>
      </c>
      <c r="D244" s="35"/>
      <c r="E244" s="35"/>
      <c r="F244" s="35"/>
      <c r="G244" s="36"/>
      <c r="H244" s="35"/>
      <c r="I244" s="35"/>
      <c r="J244" s="131"/>
    </row>
    <row r="245" spans="1:10" s="38" customFormat="1" ht="20.25" x14ac:dyDescent="0.3">
      <c r="A245" s="32"/>
      <c r="C245" s="49"/>
      <c r="D245" s="35"/>
      <c r="E245" s="35"/>
      <c r="F245" s="35"/>
      <c r="G245" s="36"/>
      <c r="H245" s="35"/>
      <c r="I245" s="35"/>
      <c r="J245" s="131"/>
    </row>
    <row r="246" spans="1:10" s="38" customFormat="1" ht="20.25" x14ac:dyDescent="0.3">
      <c r="A246" s="32">
        <v>141734</v>
      </c>
      <c r="B246" s="55" t="s">
        <v>166</v>
      </c>
      <c r="C246" s="49"/>
      <c r="D246" s="35"/>
      <c r="E246" s="35"/>
      <c r="F246" s="35"/>
      <c r="G246" s="36"/>
      <c r="H246" s="35"/>
      <c r="I246" s="35"/>
      <c r="J246" s="131"/>
    </row>
    <row r="247" spans="1:10" s="38" customFormat="1" ht="20.25" x14ac:dyDescent="0.3">
      <c r="A247" s="32"/>
      <c r="B247" s="48" t="s">
        <v>70</v>
      </c>
      <c r="C247" s="56">
        <v>91.58</v>
      </c>
      <c r="D247" s="35">
        <f>+C247+C247*$H$3</f>
        <v>97.990600000000001</v>
      </c>
      <c r="E247" s="35">
        <v>110.81180000000001</v>
      </c>
      <c r="F247" s="35">
        <v>121.89</v>
      </c>
      <c r="G247" s="36">
        <f>+F247+F247*$H$3</f>
        <v>130.42230000000001</v>
      </c>
      <c r="H247" s="35">
        <f>+G247*$H$5</f>
        <v>18.259122000000001</v>
      </c>
      <c r="I247" s="35">
        <f>SUM(G247:H247)</f>
        <v>148.681422</v>
      </c>
      <c r="J247" s="131">
        <f>FLOOR(I247,0.05)</f>
        <v>148.65</v>
      </c>
    </row>
    <row r="248" spans="1:10" s="38" customFormat="1" ht="20.25" x14ac:dyDescent="0.3">
      <c r="A248" s="32"/>
      <c r="B248" s="48" t="s">
        <v>76</v>
      </c>
      <c r="C248" s="56">
        <v>150</v>
      </c>
      <c r="D248" s="35">
        <f>+C248+C248*$H$3</f>
        <v>160.5</v>
      </c>
      <c r="E248" s="35">
        <v>181.5</v>
      </c>
      <c r="F248" s="35">
        <v>199.65</v>
      </c>
      <c r="G248" s="36">
        <f>+F248+F248*$H$3</f>
        <v>213.62550000000002</v>
      </c>
      <c r="H248" s="35">
        <f>+G248*$H$5</f>
        <v>29.907570000000007</v>
      </c>
      <c r="I248" s="35">
        <f>SUM(G248:H248)</f>
        <v>243.53307000000001</v>
      </c>
      <c r="J248" s="131">
        <f>FLOOR(I248,0.05)</f>
        <v>243.5</v>
      </c>
    </row>
    <row r="249" spans="1:10" s="38" customFormat="1" ht="20.25" x14ac:dyDescent="0.3">
      <c r="A249" s="32"/>
      <c r="B249" s="48" t="s">
        <v>167</v>
      </c>
      <c r="C249" s="56">
        <v>57.24</v>
      </c>
      <c r="D249" s="35">
        <f>+C249+C249*$H$3</f>
        <v>61.2468</v>
      </c>
      <c r="E249" s="35">
        <v>69.260400000000004</v>
      </c>
      <c r="F249" s="35">
        <v>76.19</v>
      </c>
      <c r="G249" s="36">
        <f>+F249+F249*$H$3</f>
        <v>81.523299999999992</v>
      </c>
      <c r="H249" s="35">
        <f>+G249*$H$5</f>
        <v>11.413262</v>
      </c>
      <c r="I249" s="35">
        <f>SUM(G249:H249)</f>
        <v>92.936561999999995</v>
      </c>
      <c r="J249" s="131">
        <f>FLOOR(I249,0.05)</f>
        <v>92.9</v>
      </c>
    </row>
    <row r="250" spans="1:10" s="38" customFormat="1" ht="20.25" x14ac:dyDescent="0.3">
      <c r="A250" s="32"/>
      <c r="C250" s="34"/>
      <c r="D250" s="35"/>
      <c r="E250" s="35"/>
      <c r="F250" s="35"/>
      <c r="G250" s="36"/>
      <c r="H250" s="35"/>
      <c r="I250" s="35"/>
      <c r="J250" s="131"/>
    </row>
    <row r="251" spans="1:10" s="38" customFormat="1" ht="20.25" x14ac:dyDescent="0.3">
      <c r="A251" s="32"/>
      <c r="C251" s="34"/>
      <c r="D251" s="35"/>
      <c r="E251" s="35"/>
      <c r="F251" s="35"/>
      <c r="G251" s="36"/>
      <c r="H251" s="35"/>
      <c r="I251" s="35"/>
      <c r="J251" s="131"/>
    </row>
    <row r="252" spans="1:10" s="38" customFormat="1" ht="33" customHeight="1" x14ac:dyDescent="0.3">
      <c r="A252" s="32"/>
      <c r="B252" s="50" t="s">
        <v>168</v>
      </c>
      <c r="C252" s="50"/>
      <c r="D252" s="50"/>
      <c r="E252" s="50"/>
      <c r="F252" s="50"/>
      <c r="G252" s="50"/>
      <c r="H252" s="50"/>
      <c r="I252" s="50"/>
      <c r="J252" s="131"/>
    </row>
    <row r="253" spans="1:10" s="38" customFormat="1" ht="20.25" x14ac:dyDescent="0.3">
      <c r="A253" s="32"/>
      <c r="B253" s="81"/>
      <c r="C253" s="82"/>
      <c r="D253" s="81"/>
      <c r="E253" s="81"/>
      <c r="F253" s="81"/>
      <c r="G253" s="83"/>
      <c r="H253" s="81"/>
      <c r="I253" s="81"/>
      <c r="J253" s="131"/>
    </row>
    <row r="254" spans="1:10" s="38" customFormat="1" ht="20.25" x14ac:dyDescent="0.3">
      <c r="A254" s="32" t="s">
        <v>81</v>
      </c>
      <c r="B254" s="55" t="s">
        <v>82</v>
      </c>
      <c r="C254" s="34"/>
      <c r="D254" s="42"/>
      <c r="E254" s="42"/>
      <c r="F254" s="42"/>
      <c r="G254" s="36"/>
      <c r="H254" s="35"/>
      <c r="I254" s="42"/>
      <c r="J254" s="131"/>
    </row>
    <row r="255" spans="1:10" s="38" customFormat="1" ht="21" customHeight="1" x14ac:dyDescent="0.3">
      <c r="A255" s="32"/>
      <c r="B255" s="50" t="s">
        <v>169</v>
      </c>
      <c r="C255" s="47"/>
      <c r="D255" s="50"/>
      <c r="E255" s="50"/>
      <c r="F255" s="50"/>
      <c r="G255" s="84"/>
      <c r="H255" s="50"/>
      <c r="I255" s="50"/>
      <c r="J255" s="131"/>
    </row>
    <row r="256" spans="1:10" s="38" customFormat="1" ht="20.25" x14ac:dyDescent="0.3">
      <c r="A256" s="32"/>
      <c r="B256" s="66" t="s">
        <v>84</v>
      </c>
      <c r="C256" s="67"/>
      <c r="D256" s="35"/>
      <c r="E256" s="35"/>
      <c r="F256" s="35"/>
      <c r="G256" s="36"/>
      <c r="H256" s="35"/>
      <c r="I256" s="35"/>
      <c r="J256" s="131"/>
    </row>
    <row r="257" spans="1:10" s="38" customFormat="1" ht="20.25" x14ac:dyDescent="0.3">
      <c r="A257" s="32"/>
      <c r="B257" s="48" t="s">
        <v>85</v>
      </c>
      <c r="C257" s="35">
        <v>50</v>
      </c>
      <c r="D257" s="35">
        <f t="shared" ref="D257:D265" si="10">+C257+C257*$H$3</f>
        <v>53.5</v>
      </c>
      <c r="E257" s="35">
        <v>60.5</v>
      </c>
      <c r="F257" s="35">
        <v>66.55</v>
      </c>
      <c r="G257" s="36">
        <f t="shared" ref="G257:G265" si="11">+F257+F257*$H$3</f>
        <v>71.208500000000001</v>
      </c>
      <c r="H257" s="35"/>
      <c r="I257" s="35">
        <f t="shared" ref="I257:I265" si="12">SUM(G257:H257)</f>
        <v>71.208500000000001</v>
      </c>
      <c r="J257" s="131">
        <f t="shared" ref="J257:J265" si="13">FLOOR(I257,0.05)</f>
        <v>71.2</v>
      </c>
    </row>
    <row r="258" spans="1:10" s="38" customFormat="1" ht="20.25" x14ac:dyDescent="0.3">
      <c r="A258" s="32"/>
      <c r="B258" s="48" t="s">
        <v>170</v>
      </c>
      <c r="C258" s="35">
        <v>100</v>
      </c>
      <c r="D258" s="35">
        <f t="shared" si="10"/>
        <v>107</v>
      </c>
      <c r="E258" s="35">
        <v>121</v>
      </c>
      <c r="F258" s="35">
        <v>133.1</v>
      </c>
      <c r="G258" s="36">
        <f t="shared" si="11"/>
        <v>142.417</v>
      </c>
      <c r="H258" s="35"/>
      <c r="I258" s="35">
        <f t="shared" si="12"/>
        <v>142.417</v>
      </c>
      <c r="J258" s="131">
        <f t="shared" si="13"/>
        <v>142.4</v>
      </c>
    </row>
    <row r="259" spans="1:10" s="38" customFormat="1" ht="20.25" x14ac:dyDescent="0.3">
      <c r="A259" s="32"/>
      <c r="B259" s="48" t="s">
        <v>171</v>
      </c>
      <c r="C259" s="35">
        <v>200</v>
      </c>
      <c r="D259" s="35">
        <f t="shared" si="10"/>
        <v>214</v>
      </c>
      <c r="E259" s="35">
        <v>242</v>
      </c>
      <c r="F259" s="35">
        <v>266.2</v>
      </c>
      <c r="G259" s="36">
        <f t="shared" si="11"/>
        <v>284.834</v>
      </c>
      <c r="H259" s="35"/>
      <c r="I259" s="35">
        <f t="shared" si="12"/>
        <v>284.834</v>
      </c>
      <c r="J259" s="131">
        <f t="shared" si="13"/>
        <v>284.8</v>
      </c>
    </row>
    <row r="260" spans="1:10" s="38" customFormat="1" ht="20.25" x14ac:dyDescent="0.3">
      <c r="A260" s="32"/>
      <c r="B260" s="48" t="s">
        <v>172</v>
      </c>
      <c r="C260" s="35">
        <v>450</v>
      </c>
      <c r="D260" s="35">
        <f t="shared" si="10"/>
        <v>481.5</v>
      </c>
      <c r="E260" s="35">
        <v>544.5</v>
      </c>
      <c r="F260" s="35">
        <v>598.5</v>
      </c>
      <c r="G260" s="36">
        <f t="shared" si="11"/>
        <v>640.39499999999998</v>
      </c>
      <c r="H260" s="35"/>
      <c r="I260" s="35">
        <f t="shared" si="12"/>
        <v>640.39499999999998</v>
      </c>
      <c r="J260" s="131">
        <v>640.85</v>
      </c>
    </row>
    <row r="261" spans="1:10" s="38" customFormat="1" ht="20.25" x14ac:dyDescent="0.3">
      <c r="A261" s="32"/>
      <c r="B261" s="66" t="s">
        <v>89</v>
      </c>
      <c r="C261" s="35">
        <v>800</v>
      </c>
      <c r="D261" s="35">
        <f t="shared" si="10"/>
        <v>856</v>
      </c>
      <c r="E261" s="35">
        <v>968</v>
      </c>
      <c r="F261" s="35">
        <v>1064.8</v>
      </c>
      <c r="G261" s="36">
        <f t="shared" si="11"/>
        <v>1139.336</v>
      </c>
      <c r="H261" s="35"/>
      <c r="I261" s="35">
        <f t="shared" si="12"/>
        <v>1139.336</v>
      </c>
      <c r="J261" s="131">
        <f t="shared" si="13"/>
        <v>1139.3</v>
      </c>
    </row>
    <row r="262" spans="1:10" s="38" customFormat="1" ht="20.25" x14ac:dyDescent="0.3">
      <c r="A262" s="32"/>
      <c r="B262" s="66" t="s">
        <v>90</v>
      </c>
      <c r="C262" s="35">
        <v>1500</v>
      </c>
      <c r="D262" s="35">
        <f t="shared" si="10"/>
        <v>1605</v>
      </c>
      <c r="E262" s="35">
        <v>1815</v>
      </c>
      <c r="F262" s="35">
        <v>1996.5</v>
      </c>
      <c r="G262" s="36">
        <f t="shared" si="11"/>
        <v>2136.2550000000001</v>
      </c>
      <c r="H262" s="35"/>
      <c r="I262" s="35">
        <f t="shared" si="12"/>
        <v>2136.2550000000001</v>
      </c>
      <c r="J262" s="131">
        <f t="shared" si="13"/>
        <v>2136.25</v>
      </c>
    </row>
    <row r="263" spans="1:10" s="38" customFormat="1" ht="20.25" x14ac:dyDescent="0.3">
      <c r="A263" s="32"/>
      <c r="B263" s="66" t="s">
        <v>91</v>
      </c>
      <c r="C263" s="35">
        <v>1500</v>
      </c>
      <c r="D263" s="35">
        <f t="shared" si="10"/>
        <v>1605</v>
      </c>
      <c r="E263" s="35">
        <v>1815</v>
      </c>
      <c r="F263" s="35">
        <v>1996.5</v>
      </c>
      <c r="G263" s="36">
        <f t="shared" si="11"/>
        <v>2136.2550000000001</v>
      </c>
      <c r="H263" s="35"/>
      <c r="I263" s="35">
        <f t="shared" si="12"/>
        <v>2136.2550000000001</v>
      </c>
      <c r="J263" s="131">
        <f t="shared" si="13"/>
        <v>2136.25</v>
      </c>
    </row>
    <row r="264" spans="1:10" s="38" customFormat="1" ht="20.25" x14ac:dyDescent="0.3">
      <c r="A264" s="32"/>
      <c r="B264" s="66" t="s">
        <v>92</v>
      </c>
      <c r="C264" s="35">
        <v>1500</v>
      </c>
      <c r="D264" s="35">
        <f t="shared" si="10"/>
        <v>1605</v>
      </c>
      <c r="E264" s="35">
        <v>1815</v>
      </c>
      <c r="F264" s="35">
        <v>1996.5</v>
      </c>
      <c r="G264" s="36">
        <f t="shared" si="11"/>
        <v>2136.2550000000001</v>
      </c>
      <c r="H264" s="35"/>
      <c r="I264" s="35">
        <f t="shared" si="12"/>
        <v>2136.2550000000001</v>
      </c>
      <c r="J264" s="131">
        <f t="shared" si="13"/>
        <v>2136.25</v>
      </c>
    </row>
    <row r="265" spans="1:10" s="38" customFormat="1" ht="20.25" x14ac:dyDescent="0.3">
      <c r="A265" s="32"/>
      <c r="B265" s="66" t="s">
        <v>93</v>
      </c>
      <c r="C265" s="35">
        <v>1500</v>
      </c>
      <c r="D265" s="35">
        <f t="shared" si="10"/>
        <v>1605</v>
      </c>
      <c r="E265" s="35">
        <v>1815</v>
      </c>
      <c r="F265" s="35">
        <v>1996.5</v>
      </c>
      <c r="G265" s="36">
        <f t="shared" si="11"/>
        <v>2136.2550000000001</v>
      </c>
      <c r="H265" s="35"/>
      <c r="I265" s="35">
        <f t="shared" si="12"/>
        <v>2136.2550000000001</v>
      </c>
      <c r="J265" s="131">
        <f t="shared" si="13"/>
        <v>2136.25</v>
      </c>
    </row>
    <row r="266" spans="1:10" s="38" customFormat="1" ht="20.25" x14ac:dyDescent="0.3">
      <c r="A266" s="32"/>
      <c r="B266" s="66"/>
      <c r="C266" s="35"/>
      <c r="D266" s="35"/>
      <c r="E266" s="35"/>
      <c r="F266" s="35"/>
      <c r="G266" s="36"/>
      <c r="H266" s="35"/>
      <c r="I266" s="35"/>
      <c r="J266" s="131"/>
    </row>
    <row r="267" spans="1:10" s="38" customFormat="1" ht="20.25" x14ac:dyDescent="0.3">
      <c r="A267" s="32"/>
      <c r="B267" s="38" t="s">
        <v>542</v>
      </c>
      <c r="C267" s="34"/>
      <c r="D267" s="35"/>
      <c r="E267" s="35"/>
      <c r="F267" s="35">
        <v>121</v>
      </c>
      <c r="G267" s="36">
        <v>129.47</v>
      </c>
      <c r="H267" s="35">
        <v>18.13</v>
      </c>
      <c r="I267" s="35">
        <v>147.6</v>
      </c>
      <c r="J267" s="131">
        <v>147.6</v>
      </c>
    </row>
    <row r="268" spans="1:10" s="38" customFormat="1" ht="20.25" x14ac:dyDescent="0.3">
      <c r="A268" s="32"/>
      <c r="B268" s="51"/>
      <c r="C268" s="52"/>
      <c r="D268" s="79"/>
      <c r="E268" s="79"/>
      <c r="F268" s="79"/>
      <c r="G268" s="79"/>
      <c r="H268" s="79"/>
      <c r="I268" s="79"/>
      <c r="J268" s="135"/>
    </row>
    <row r="269" spans="1:10" s="38" customFormat="1" ht="20.25" x14ac:dyDescent="0.3">
      <c r="A269" s="54"/>
      <c r="C269" s="34"/>
      <c r="D269" s="35"/>
      <c r="E269" s="35"/>
      <c r="F269" s="35"/>
      <c r="G269" s="36"/>
      <c r="H269" s="35"/>
      <c r="I269" s="35"/>
      <c r="J269" s="131"/>
    </row>
    <row r="270" spans="1:10" s="38" customFormat="1" ht="20.25" x14ac:dyDescent="0.3">
      <c r="A270" s="85"/>
      <c r="B270" s="86" t="s">
        <v>173</v>
      </c>
      <c r="C270" s="80"/>
      <c r="D270" s="74"/>
      <c r="E270" s="74"/>
      <c r="F270" s="74"/>
      <c r="G270" s="73"/>
      <c r="H270" s="74"/>
      <c r="I270" s="74"/>
      <c r="J270" s="136"/>
    </row>
    <row r="271" spans="1:10" s="38" customFormat="1" ht="20.25" x14ac:dyDescent="0.3">
      <c r="A271" s="85"/>
      <c r="B271" s="77"/>
      <c r="C271" s="80"/>
      <c r="D271" s="74"/>
      <c r="E271" s="74"/>
      <c r="F271" s="74"/>
      <c r="G271" s="73"/>
      <c r="H271" s="74"/>
      <c r="I271" s="74"/>
      <c r="J271" s="136"/>
    </row>
    <row r="272" spans="1:10" s="38" customFormat="1" ht="20.25" x14ac:dyDescent="0.3">
      <c r="A272" s="85">
        <v>153620</v>
      </c>
      <c r="B272" s="71" t="s">
        <v>174</v>
      </c>
      <c r="C272" s="80"/>
      <c r="D272" s="74"/>
      <c r="E272" s="74"/>
      <c r="F272" s="74"/>
      <c r="G272" s="73"/>
      <c r="H272" s="74"/>
      <c r="I272" s="74"/>
      <c r="J272" s="136"/>
    </row>
    <row r="273" spans="1:10" s="38" customFormat="1" ht="20.25" x14ac:dyDescent="0.3">
      <c r="A273" s="85"/>
      <c r="B273" s="76" t="s">
        <v>175</v>
      </c>
      <c r="C273" s="59">
        <v>37</v>
      </c>
      <c r="D273" s="35">
        <f>+C273+C273*$H$3</f>
        <v>39.590000000000003</v>
      </c>
      <c r="E273" s="35">
        <v>44.77</v>
      </c>
      <c r="F273" s="35">
        <v>49.25</v>
      </c>
      <c r="G273" s="36">
        <f>+F273+F273*$H$3</f>
        <v>52.697499999999998</v>
      </c>
      <c r="H273" s="35">
        <f>+G273*$H$5</f>
        <v>7.37765</v>
      </c>
      <c r="I273" s="35">
        <f>SUM(G273:H273)</f>
        <v>60.075150000000001</v>
      </c>
      <c r="J273" s="131">
        <f>FLOOR(I273,0.05)</f>
        <v>60.050000000000004</v>
      </c>
    </row>
    <row r="274" spans="1:10" s="38" customFormat="1" ht="20.25" x14ac:dyDescent="0.3">
      <c r="A274" s="85"/>
      <c r="B274" s="76" t="s">
        <v>176</v>
      </c>
      <c r="C274" s="59">
        <v>8.27</v>
      </c>
      <c r="D274" s="35">
        <f>+C274+C274*$H$3</f>
        <v>8.8489000000000004</v>
      </c>
      <c r="E274" s="35">
        <v>10.006699999999999</v>
      </c>
      <c r="F274" s="35">
        <v>11.01</v>
      </c>
      <c r="G274" s="36">
        <f>+F274+F274*$H$3</f>
        <v>11.7807</v>
      </c>
      <c r="H274" s="35">
        <f>+G274*$H$5</f>
        <v>1.6492980000000002</v>
      </c>
      <c r="I274" s="35">
        <f>SUM(G274:H274)</f>
        <v>13.429997999999999</v>
      </c>
      <c r="J274" s="131">
        <f>FLOOR(I274,0.05)</f>
        <v>13.4</v>
      </c>
    </row>
    <row r="275" spans="1:10" s="38" customFormat="1" ht="20.25" x14ac:dyDescent="0.3">
      <c r="A275" s="85"/>
      <c r="B275" s="77"/>
      <c r="C275" s="62"/>
      <c r="D275" s="74"/>
      <c r="E275" s="74"/>
      <c r="F275" s="74"/>
      <c r="G275" s="73"/>
      <c r="H275" s="74"/>
      <c r="I275" s="74"/>
      <c r="J275" s="136"/>
    </row>
    <row r="276" spans="1:10" s="38" customFormat="1" ht="20.25" x14ac:dyDescent="0.3">
      <c r="A276" s="85">
        <v>153620</v>
      </c>
      <c r="B276" s="71" t="s">
        <v>177</v>
      </c>
      <c r="C276" s="62"/>
      <c r="D276" s="74"/>
      <c r="E276" s="74"/>
      <c r="F276" s="74"/>
      <c r="G276" s="73"/>
      <c r="H276" s="74"/>
      <c r="I276" s="74"/>
      <c r="J276" s="136"/>
    </row>
    <row r="277" spans="1:10" s="38" customFormat="1" ht="20.25" x14ac:dyDescent="0.3">
      <c r="A277" s="85"/>
      <c r="B277" s="76" t="s">
        <v>178</v>
      </c>
      <c r="C277" s="59">
        <v>23.03</v>
      </c>
      <c r="D277" s="35">
        <f>+C277+C277*$H$3</f>
        <v>24.642100000000003</v>
      </c>
      <c r="E277" s="35">
        <v>27.866300000000003</v>
      </c>
      <c r="F277" s="35">
        <v>30.65</v>
      </c>
      <c r="G277" s="36">
        <f>+F277+F277*$H$3</f>
        <v>32.795499999999997</v>
      </c>
      <c r="H277" s="35">
        <f>+G277*$H$5</f>
        <v>4.5913700000000004</v>
      </c>
      <c r="I277" s="35">
        <f>SUM(G277:H277)</f>
        <v>37.386869999999995</v>
      </c>
      <c r="J277" s="131">
        <f>FLOOR(I277,0.05)</f>
        <v>37.35</v>
      </c>
    </row>
    <row r="278" spans="1:10" s="38" customFormat="1" ht="20.25" x14ac:dyDescent="0.3">
      <c r="A278" s="85"/>
      <c r="B278" s="76" t="s">
        <v>179</v>
      </c>
      <c r="C278" s="59">
        <v>23.03</v>
      </c>
      <c r="D278" s="35">
        <f>+C278+C278*$H$3</f>
        <v>24.642100000000003</v>
      </c>
      <c r="E278" s="35">
        <v>27.866300000000003</v>
      </c>
      <c r="F278" s="35">
        <v>30.65</v>
      </c>
      <c r="G278" s="36">
        <f>+F278+F278*$H$3</f>
        <v>32.795499999999997</v>
      </c>
      <c r="H278" s="35">
        <f>+G278*$H$5</f>
        <v>4.5913700000000004</v>
      </c>
      <c r="I278" s="35">
        <f>SUM(G278:H278)</f>
        <v>37.386869999999995</v>
      </c>
      <c r="J278" s="131">
        <f>FLOOR(I278,0.05)</f>
        <v>37.35</v>
      </c>
    </row>
    <row r="279" spans="1:10" s="38" customFormat="1" ht="20.25" x14ac:dyDescent="0.3">
      <c r="A279" s="85"/>
      <c r="B279" s="76" t="s">
        <v>180</v>
      </c>
      <c r="C279" s="59">
        <v>12.42</v>
      </c>
      <c r="D279" s="35">
        <f>+C279+C279*$H$3</f>
        <v>13.289400000000001</v>
      </c>
      <c r="E279" s="35">
        <v>15.028199999999998</v>
      </c>
      <c r="F279" s="35">
        <v>16.53</v>
      </c>
      <c r="G279" s="36">
        <f>+F279+F279*$H$3</f>
        <v>17.687100000000001</v>
      </c>
      <c r="H279" s="35">
        <f>+G279*$H$5</f>
        <v>2.4761940000000005</v>
      </c>
      <c r="I279" s="35">
        <f>SUM(G279:H279)</f>
        <v>20.163294</v>
      </c>
      <c r="J279" s="131">
        <f>FLOOR(I279,0.05)</f>
        <v>20.150000000000002</v>
      </c>
    </row>
    <row r="280" spans="1:10" s="38" customFormat="1" ht="20.25" x14ac:dyDescent="0.3">
      <c r="A280" s="85"/>
      <c r="B280" s="76" t="s">
        <v>181</v>
      </c>
      <c r="C280" s="59">
        <v>7.69</v>
      </c>
      <c r="D280" s="35">
        <f>+C280+C280*$H$3</f>
        <v>8.2283000000000008</v>
      </c>
      <c r="E280" s="35">
        <v>9.3048999999999999</v>
      </c>
      <c r="F280" s="35">
        <v>10.24</v>
      </c>
      <c r="G280" s="36">
        <f>+F280+F280*$H$3</f>
        <v>10.956800000000001</v>
      </c>
      <c r="H280" s="35">
        <f>+G280*$H$5</f>
        <v>1.5339520000000002</v>
      </c>
      <c r="I280" s="35">
        <f>SUM(G280:H280)</f>
        <v>12.490752000000001</v>
      </c>
      <c r="J280" s="131">
        <f>FLOOR(I280,0.05)</f>
        <v>12.450000000000001</v>
      </c>
    </row>
    <row r="281" spans="1:10" s="38" customFormat="1" ht="20.25" x14ac:dyDescent="0.3">
      <c r="A281" s="85"/>
      <c r="B281" s="77" t="s">
        <v>182</v>
      </c>
      <c r="C281" s="62">
        <v>12.42</v>
      </c>
      <c r="D281" s="35">
        <f>+C281+C281*$H$3</f>
        <v>13.289400000000001</v>
      </c>
      <c r="E281" s="35">
        <v>15.028199999999998</v>
      </c>
      <c r="F281" s="35">
        <v>16.53</v>
      </c>
      <c r="G281" s="36">
        <f>+F281+F281*$H$3</f>
        <v>17.687100000000001</v>
      </c>
      <c r="H281" s="35">
        <f>+G281*$H$5</f>
        <v>2.4761940000000005</v>
      </c>
      <c r="I281" s="35">
        <f>SUM(G281:H281)</f>
        <v>20.163294</v>
      </c>
      <c r="J281" s="131">
        <f>FLOOR(I281,0.05)</f>
        <v>20.150000000000002</v>
      </c>
    </row>
    <row r="282" spans="1:10" s="38" customFormat="1" ht="20.25" x14ac:dyDescent="0.3">
      <c r="A282" s="85"/>
      <c r="B282" s="77"/>
      <c r="C282" s="62"/>
      <c r="D282" s="74"/>
      <c r="E282" s="74"/>
      <c r="F282" s="74"/>
      <c r="G282" s="73"/>
      <c r="H282" s="74"/>
      <c r="I282" s="74"/>
      <c r="J282" s="136"/>
    </row>
    <row r="283" spans="1:10" s="38" customFormat="1" ht="18.75" customHeight="1" x14ac:dyDescent="0.3">
      <c r="A283" s="85">
        <v>153620</v>
      </c>
      <c r="B283" s="87" t="s">
        <v>183</v>
      </c>
      <c r="C283" s="88"/>
      <c r="D283" s="74"/>
      <c r="E283" s="74"/>
      <c r="F283" s="74"/>
      <c r="G283" s="73"/>
      <c r="H283" s="74"/>
      <c r="I283" s="74"/>
      <c r="J283" s="136"/>
    </row>
    <row r="284" spans="1:10" s="38" customFormat="1" ht="20.25" x14ac:dyDescent="0.3">
      <c r="A284" s="85"/>
      <c r="B284" s="76" t="s">
        <v>178</v>
      </c>
      <c r="C284" s="59">
        <v>23.03</v>
      </c>
      <c r="D284" s="35">
        <f>+C284+C284*$H$3</f>
        <v>24.642100000000003</v>
      </c>
      <c r="E284" s="35">
        <v>27.866300000000003</v>
      </c>
      <c r="F284" s="35">
        <v>30.65</v>
      </c>
      <c r="G284" s="36">
        <f>+F284+F284*$H$3</f>
        <v>32.795499999999997</v>
      </c>
      <c r="H284" s="35">
        <f>+G284*$H$5</f>
        <v>4.5913700000000004</v>
      </c>
      <c r="I284" s="35">
        <f>SUM(G284:H284)</f>
        <v>37.386869999999995</v>
      </c>
      <c r="J284" s="131">
        <f>FLOOR(I284,0.05)</f>
        <v>37.35</v>
      </c>
    </row>
    <row r="285" spans="1:10" s="38" customFormat="1" ht="20.25" x14ac:dyDescent="0.3">
      <c r="A285" s="85"/>
      <c r="B285" s="76" t="s">
        <v>180</v>
      </c>
      <c r="C285" s="59">
        <v>56.51</v>
      </c>
      <c r="D285" s="35">
        <f>+C285+C285*$H$3</f>
        <v>60.465699999999998</v>
      </c>
      <c r="E285" s="35">
        <v>68.377099999999999</v>
      </c>
      <c r="F285" s="35">
        <v>75.209999999999994</v>
      </c>
      <c r="G285" s="36">
        <f>+F285+F285*$H$3</f>
        <v>80.474699999999999</v>
      </c>
      <c r="H285" s="35">
        <f>+G285*$H$5</f>
        <v>11.266458</v>
      </c>
      <c r="I285" s="35">
        <f>SUM(G285:H285)</f>
        <v>91.741157999999999</v>
      </c>
      <c r="J285" s="131">
        <f>FLOOR(I285,0.05)</f>
        <v>91.7</v>
      </c>
    </row>
    <row r="286" spans="1:10" s="38" customFormat="1" ht="20.25" x14ac:dyDescent="0.3">
      <c r="A286" s="85"/>
      <c r="B286" s="76" t="s">
        <v>181</v>
      </c>
      <c r="C286" s="59">
        <v>25.2</v>
      </c>
      <c r="D286" s="35">
        <f>+C286+C286*$H$3</f>
        <v>26.963999999999999</v>
      </c>
      <c r="E286" s="35">
        <v>30.491999999999997</v>
      </c>
      <c r="F286" s="35">
        <v>33.54</v>
      </c>
      <c r="G286" s="36">
        <f>+F286+F286*$H$3</f>
        <v>35.887799999999999</v>
      </c>
      <c r="H286" s="35">
        <f>+G286*$H$5</f>
        <v>5.024292</v>
      </c>
      <c r="I286" s="35">
        <f>SUM(G286:H286)</f>
        <v>40.912092000000001</v>
      </c>
      <c r="J286" s="131">
        <f>FLOOR(I286,0.05)</f>
        <v>40.900000000000006</v>
      </c>
    </row>
    <row r="287" spans="1:10" s="38" customFormat="1" ht="20.25" x14ac:dyDescent="0.3">
      <c r="A287" s="85"/>
      <c r="B287" s="77"/>
      <c r="C287" s="62"/>
      <c r="D287" s="72"/>
      <c r="E287" s="72"/>
      <c r="F287" s="72"/>
      <c r="G287" s="73"/>
      <c r="H287" s="74"/>
      <c r="I287" s="74"/>
      <c r="J287" s="136"/>
    </row>
    <row r="288" spans="1:10" s="38" customFormat="1" ht="38.25" customHeight="1" x14ac:dyDescent="0.3">
      <c r="A288" s="85">
        <v>153620</v>
      </c>
      <c r="B288" s="87" t="s">
        <v>184</v>
      </c>
      <c r="C288" s="88"/>
      <c r="D288" s="72"/>
      <c r="E288" s="72"/>
      <c r="F288" s="72"/>
      <c r="G288" s="73"/>
      <c r="H288" s="74"/>
      <c r="I288" s="74"/>
      <c r="J288" s="136"/>
    </row>
    <row r="289" spans="1:10" s="38" customFormat="1" ht="20.25" x14ac:dyDescent="0.3">
      <c r="A289" s="85"/>
      <c r="B289" s="76" t="s">
        <v>178</v>
      </c>
      <c r="C289" s="59">
        <v>23.03</v>
      </c>
      <c r="D289" s="35">
        <f>+C289+C289*$H$3</f>
        <v>24.642100000000003</v>
      </c>
      <c r="E289" s="35">
        <v>27.866300000000003</v>
      </c>
      <c r="F289" s="35">
        <v>30.65</v>
      </c>
      <c r="G289" s="36">
        <f>+F289+F289*$H$3</f>
        <v>32.795499999999997</v>
      </c>
      <c r="H289" s="35">
        <f>+G289*$H$5</f>
        <v>4.5913700000000004</v>
      </c>
      <c r="I289" s="35">
        <f>SUM(G289:H289)</f>
        <v>37.386869999999995</v>
      </c>
      <c r="J289" s="131">
        <f>FLOOR(I289,0.05)</f>
        <v>37.35</v>
      </c>
    </row>
    <row r="290" spans="1:10" s="38" customFormat="1" ht="20.25" x14ac:dyDescent="0.3">
      <c r="A290" s="85"/>
      <c r="B290" s="76" t="s">
        <v>185</v>
      </c>
      <c r="C290" s="59">
        <v>94.01</v>
      </c>
      <c r="D290" s="35">
        <f>+C290+C290*$H$3</f>
        <v>100.59070000000001</v>
      </c>
      <c r="E290" s="35">
        <v>113.7521</v>
      </c>
      <c r="F290" s="35">
        <v>125.13</v>
      </c>
      <c r="G290" s="36">
        <f>+F290+F290*$H$3</f>
        <v>133.88909999999998</v>
      </c>
      <c r="H290" s="35">
        <f>+G290*$H$5</f>
        <v>18.744474</v>
      </c>
      <c r="I290" s="35">
        <f>SUM(G290:H290)</f>
        <v>152.63357399999998</v>
      </c>
      <c r="J290" s="131">
        <f>FLOOR(I290,0.05)</f>
        <v>152.6</v>
      </c>
    </row>
    <row r="291" spans="1:10" s="38" customFormat="1" ht="20.25" x14ac:dyDescent="0.3">
      <c r="A291" s="85"/>
      <c r="B291" s="76" t="s">
        <v>186</v>
      </c>
      <c r="C291" s="59">
        <v>28.2</v>
      </c>
      <c r="D291" s="35">
        <f>+C291+C291*$H$3</f>
        <v>30.173999999999999</v>
      </c>
      <c r="E291" s="35">
        <v>34.122</v>
      </c>
      <c r="F291" s="35">
        <v>37.53</v>
      </c>
      <c r="G291" s="36">
        <f>+F291+F291*$H$3</f>
        <v>40.1571</v>
      </c>
      <c r="H291" s="35">
        <f>+G291*$H$5</f>
        <v>5.6219940000000008</v>
      </c>
      <c r="I291" s="35">
        <f>SUM(G291:H291)</f>
        <v>45.779094000000001</v>
      </c>
      <c r="J291" s="131">
        <f>FLOOR(I291,0.05)</f>
        <v>45.75</v>
      </c>
    </row>
    <row r="292" spans="1:10" s="38" customFormat="1" ht="20.25" x14ac:dyDescent="0.3">
      <c r="A292" s="85"/>
      <c r="B292" s="77"/>
      <c r="C292" s="62"/>
      <c r="D292" s="74"/>
      <c r="E292" s="74"/>
      <c r="F292" s="74"/>
      <c r="G292" s="73"/>
      <c r="H292" s="74"/>
      <c r="I292" s="74"/>
      <c r="J292" s="136"/>
    </row>
    <row r="293" spans="1:10" s="38" customFormat="1" ht="21.75" customHeight="1" x14ac:dyDescent="0.3">
      <c r="A293" s="85">
        <v>153620</v>
      </c>
      <c r="B293" s="87" t="s">
        <v>187</v>
      </c>
      <c r="C293" s="88"/>
      <c r="D293" s="74"/>
      <c r="E293" s="74"/>
      <c r="F293" s="74"/>
      <c r="G293" s="73"/>
      <c r="H293" s="74"/>
      <c r="I293" s="74"/>
      <c r="J293" s="136"/>
    </row>
    <row r="294" spans="1:10" s="38" customFormat="1" ht="20.25" x14ac:dyDescent="0.3">
      <c r="A294" s="85"/>
      <c r="B294" s="76" t="s">
        <v>178</v>
      </c>
      <c r="C294" s="59">
        <v>23.03</v>
      </c>
      <c r="D294" s="35">
        <f>+C294+C294*$H$3</f>
        <v>24.642100000000003</v>
      </c>
      <c r="E294" s="35">
        <v>27.866300000000003</v>
      </c>
      <c r="F294" s="35">
        <v>30.65</v>
      </c>
      <c r="G294" s="36">
        <f>+F294+F294*$H$3</f>
        <v>32.795499999999997</v>
      </c>
      <c r="H294" s="35">
        <f>+G294*$H$5</f>
        <v>4.5913700000000004</v>
      </c>
      <c r="I294" s="35">
        <f>SUM(G294:H294)</f>
        <v>37.386869999999995</v>
      </c>
      <c r="J294" s="131">
        <f>FLOOR(I294,0.05)</f>
        <v>37.35</v>
      </c>
    </row>
    <row r="295" spans="1:10" s="38" customFormat="1" ht="20.25" x14ac:dyDescent="0.3">
      <c r="A295" s="85"/>
      <c r="B295" s="76" t="s">
        <v>188</v>
      </c>
      <c r="C295" s="59">
        <v>56.86</v>
      </c>
      <c r="D295" s="35">
        <f>+C295+C295*$H$3</f>
        <v>60.840200000000003</v>
      </c>
      <c r="E295" s="35">
        <v>68.800600000000003</v>
      </c>
      <c r="F295" s="35">
        <v>75.680000000000007</v>
      </c>
      <c r="G295" s="36">
        <f>+F295+F295*$H$3</f>
        <v>80.97760000000001</v>
      </c>
      <c r="H295" s="35">
        <f>+G295*$H$5</f>
        <v>11.336864000000002</v>
      </c>
      <c r="I295" s="35">
        <f>SUM(G295:H295)</f>
        <v>92.314464000000015</v>
      </c>
      <c r="J295" s="131">
        <f>FLOOR(I295,0.05)</f>
        <v>92.300000000000011</v>
      </c>
    </row>
    <row r="296" spans="1:10" s="38" customFormat="1" ht="20.25" x14ac:dyDescent="0.3">
      <c r="A296" s="85"/>
      <c r="B296" s="77"/>
      <c r="C296" s="62"/>
      <c r="D296" s="74"/>
      <c r="E296" s="74"/>
      <c r="F296" s="74"/>
      <c r="G296" s="73"/>
      <c r="H296" s="74"/>
      <c r="I296" s="74"/>
      <c r="J296" s="136"/>
    </row>
    <row r="297" spans="1:10" s="38" customFormat="1" ht="15" customHeight="1" x14ac:dyDescent="0.3">
      <c r="A297" s="85">
        <v>153620</v>
      </c>
      <c r="B297" s="87" t="s">
        <v>189</v>
      </c>
      <c r="C297" s="88"/>
      <c r="D297" s="74"/>
      <c r="E297" s="74"/>
      <c r="F297" s="74"/>
      <c r="G297" s="73"/>
      <c r="H297" s="74"/>
      <c r="I297" s="74"/>
      <c r="J297" s="136"/>
    </row>
    <row r="298" spans="1:10" s="38" customFormat="1" ht="20.25" x14ac:dyDescent="0.3">
      <c r="A298" s="85"/>
      <c r="B298" s="76" t="s">
        <v>190</v>
      </c>
      <c r="C298" s="59">
        <v>41.43</v>
      </c>
      <c r="D298" s="35">
        <f>+C298+C298*$H$3</f>
        <v>44.330100000000002</v>
      </c>
      <c r="E298" s="35">
        <v>50.130299999999998</v>
      </c>
      <c r="F298" s="35">
        <v>55.14</v>
      </c>
      <c r="G298" s="36">
        <f>+F298+F298*$H$3</f>
        <v>58.9998</v>
      </c>
      <c r="H298" s="35">
        <f>+G298*$H$5</f>
        <v>8.2599720000000012</v>
      </c>
      <c r="I298" s="35">
        <f>SUM(G298:H298)</f>
        <v>67.259771999999998</v>
      </c>
      <c r="J298" s="131">
        <f>FLOOR(I298,0.05)</f>
        <v>67.25</v>
      </c>
    </row>
    <row r="299" spans="1:10" s="38" customFormat="1" ht="20.25" x14ac:dyDescent="0.3">
      <c r="A299" s="85"/>
      <c r="B299" s="76" t="s">
        <v>191</v>
      </c>
      <c r="C299" s="62">
        <v>13.8</v>
      </c>
      <c r="D299" s="35">
        <f>+C299+C299*$H$3</f>
        <v>14.766000000000002</v>
      </c>
      <c r="E299" s="35">
        <v>16.698</v>
      </c>
      <c r="F299" s="35">
        <v>18.37</v>
      </c>
      <c r="G299" s="36">
        <f>+F299+F299*$H$3</f>
        <v>19.655900000000003</v>
      </c>
      <c r="H299" s="35">
        <f>+G299*$H$5</f>
        <v>2.7518260000000008</v>
      </c>
      <c r="I299" s="35">
        <f>SUM(G299:H299)</f>
        <v>22.407726000000004</v>
      </c>
      <c r="J299" s="131">
        <f>FLOOR(I299,0.05)</f>
        <v>22.400000000000002</v>
      </c>
    </row>
    <row r="300" spans="1:10" s="38" customFormat="1" ht="20.25" x14ac:dyDescent="0.3">
      <c r="A300" s="85"/>
      <c r="B300" s="76" t="s">
        <v>192</v>
      </c>
      <c r="C300" s="59">
        <v>9.67</v>
      </c>
      <c r="D300" s="35">
        <f>+C300+C300*$H$3</f>
        <v>10.3469</v>
      </c>
      <c r="E300" s="35">
        <v>11.700700000000001</v>
      </c>
      <c r="F300" s="35">
        <v>12.87</v>
      </c>
      <c r="G300" s="36">
        <f>+F300+F300*$H$3</f>
        <v>13.770899999999999</v>
      </c>
      <c r="H300" s="35">
        <f>+G300*$H$5</f>
        <v>1.927926</v>
      </c>
      <c r="I300" s="35">
        <f>SUM(G300:H300)</f>
        <v>15.698825999999999</v>
      </c>
      <c r="J300" s="131">
        <v>15.7</v>
      </c>
    </row>
    <row r="301" spans="1:10" s="38" customFormat="1" ht="20.25" x14ac:dyDescent="0.3">
      <c r="A301" s="85"/>
      <c r="B301" s="77"/>
      <c r="C301" s="62"/>
      <c r="D301" s="74"/>
      <c r="E301" s="74"/>
      <c r="F301" s="74"/>
      <c r="G301" s="73"/>
      <c r="H301" s="74"/>
      <c r="I301" s="74"/>
      <c r="J301" s="136"/>
    </row>
    <row r="302" spans="1:10" s="38" customFormat="1" ht="17.25" customHeight="1" x14ac:dyDescent="0.3">
      <c r="A302" s="85">
        <v>153620</v>
      </c>
      <c r="B302" s="87" t="s">
        <v>193</v>
      </c>
      <c r="C302" s="88"/>
      <c r="D302" s="74"/>
      <c r="E302" s="74"/>
      <c r="F302" s="74"/>
      <c r="G302" s="73"/>
      <c r="H302" s="74"/>
      <c r="I302" s="74"/>
      <c r="J302" s="136"/>
    </row>
    <row r="303" spans="1:10" s="38" customFormat="1" ht="20.25" x14ac:dyDescent="0.3">
      <c r="A303" s="85"/>
      <c r="B303" s="76" t="s">
        <v>190</v>
      </c>
      <c r="C303" s="62">
        <v>76.72</v>
      </c>
      <c r="D303" s="35">
        <f>+C303+C303*$H$3</f>
        <v>82.090400000000002</v>
      </c>
      <c r="E303" s="35">
        <v>92.831199999999995</v>
      </c>
      <c r="F303" s="35">
        <v>102.11</v>
      </c>
      <c r="G303" s="36">
        <f>+F303+F303*$H$3</f>
        <v>109.2577</v>
      </c>
      <c r="H303" s="35">
        <f>+G303*$H$5</f>
        <v>15.296078000000001</v>
      </c>
      <c r="I303" s="35">
        <f>SUM(G303:H303)</f>
        <v>124.55377799999999</v>
      </c>
      <c r="J303" s="131">
        <f>FLOOR(I303,0.05)</f>
        <v>124.55000000000001</v>
      </c>
    </row>
    <row r="304" spans="1:10" s="38" customFormat="1" ht="20.25" x14ac:dyDescent="0.3">
      <c r="A304" s="85"/>
      <c r="B304" s="76" t="s">
        <v>191</v>
      </c>
      <c r="C304" s="59">
        <v>85</v>
      </c>
      <c r="D304" s="35">
        <f>+C304+C304*$H$3</f>
        <v>90.95</v>
      </c>
      <c r="E304" s="35">
        <v>102.85</v>
      </c>
      <c r="F304" s="35">
        <v>113.14</v>
      </c>
      <c r="G304" s="36">
        <f>+F304+F304*$H$3</f>
        <v>121.0598</v>
      </c>
      <c r="H304" s="35">
        <f>+G304*$H$5</f>
        <v>16.948372000000003</v>
      </c>
      <c r="I304" s="35">
        <f>SUM(G304:H304)</f>
        <v>138.008172</v>
      </c>
      <c r="J304" s="131">
        <f>FLOOR(I304,0.05)</f>
        <v>138</v>
      </c>
    </row>
    <row r="305" spans="1:10" s="38" customFormat="1" ht="20.25" x14ac:dyDescent="0.3">
      <c r="A305" s="85"/>
      <c r="B305" s="77" t="s">
        <v>194</v>
      </c>
      <c r="C305" s="62">
        <v>9.49</v>
      </c>
      <c r="D305" s="35">
        <f>+C305+C305*$H$3</f>
        <v>10.154300000000001</v>
      </c>
      <c r="E305" s="35">
        <v>11.482900000000001</v>
      </c>
      <c r="F305" s="35">
        <v>12.63</v>
      </c>
      <c r="G305" s="36">
        <f>+F305+F305*$H$3</f>
        <v>13.514100000000001</v>
      </c>
      <c r="H305" s="35">
        <f>+G305*$H$5</f>
        <v>1.8919740000000003</v>
      </c>
      <c r="I305" s="35">
        <f>SUM(G305:H305)</f>
        <v>15.406074</v>
      </c>
      <c r="J305" s="131">
        <f>FLOOR(I305,0.05)</f>
        <v>15.4</v>
      </c>
    </row>
    <row r="306" spans="1:10" s="38" customFormat="1" ht="20.25" x14ac:dyDescent="0.3">
      <c r="A306" s="85"/>
      <c r="B306" s="77"/>
      <c r="C306" s="62"/>
      <c r="D306" s="72"/>
      <c r="E306" s="72"/>
      <c r="F306" s="72"/>
      <c r="G306" s="73"/>
      <c r="H306" s="74"/>
      <c r="I306" s="74"/>
      <c r="J306" s="136"/>
    </row>
    <row r="307" spans="1:10" s="38" customFormat="1" ht="16.5" customHeight="1" x14ac:dyDescent="0.3">
      <c r="A307" s="85">
        <v>153788</v>
      </c>
      <c r="B307" s="87" t="s">
        <v>195</v>
      </c>
      <c r="C307" s="88"/>
      <c r="D307" s="72"/>
      <c r="E307" s="72"/>
      <c r="F307" s="72"/>
      <c r="G307" s="73"/>
      <c r="H307" s="74"/>
      <c r="I307" s="74"/>
      <c r="J307" s="136"/>
    </row>
    <row r="308" spans="1:10" s="38" customFormat="1" ht="20.25" x14ac:dyDescent="0.3">
      <c r="A308" s="85"/>
      <c r="B308" s="77" t="s">
        <v>196</v>
      </c>
      <c r="C308" s="62">
        <v>108.76</v>
      </c>
      <c r="D308" s="35">
        <f>+C308+C308*$H$3</f>
        <v>116.37320000000001</v>
      </c>
      <c r="E308" s="35">
        <v>131.59960000000001</v>
      </c>
      <c r="F308" s="35">
        <v>144.76</v>
      </c>
      <c r="G308" s="36">
        <f>+F308+F308*$H$3</f>
        <v>154.89319999999998</v>
      </c>
      <c r="H308" s="35">
        <f>+G308*$H$5</f>
        <v>21.685047999999998</v>
      </c>
      <c r="I308" s="35">
        <f>SUM(G308:H308)</f>
        <v>176.57824799999997</v>
      </c>
      <c r="J308" s="131">
        <f>FLOOR(I308,0.05)</f>
        <v>176.55</v>
      </c>
    </row>
    <row r="309" spans="1:10" s="38" customFormat="1" ht="20.25" x14ac:dyDescent="0.3">
      <c r="A309" s="85"/>
      <c r="B309" s="77" t="s">
        <v>197</v>
      </c>
      <c r="C309" s="62">
        <v>129.82</v>
      </c>
      <c r="D309" s="35">
        <f>+C309+C309*$H$3</f>
        <v>138.9074</v>
      </c>
      <c r="E309" s="35">
        <v>157.0822</v>
      </c>
      <c r="F309" s="35">
        <v>172.79</v>
      </c>
      <c r="G309" s="36">
        <f>+F309+F309*$H$3</f>
        <v>184.8853</v>
      </c>
      <c r="H309" s="35">
        <f>+G309*$H$5</f>
        <v>25.883942000000001</v>
      </c>
      <c r="I309" s="35">
        <f>SUM(G309:H309)</f>
        <v>210.76924199999999</v>
      </c>
      <c r="J309" s="131">
        <f>FLOOR(I309,0.05)</f>
        <v>210.75</v>
      </c>
    </row>
    <row r="310" spans="1:10" s="38" customFormat="1" ht="20.25" x14ac:dyDescent="0.3">
      <c r="A310" s="85"/>
      <c r="B310" s="77"/>
      <c r="C310" s="62"/>
      <c r="D310" s="74"/>
      <c r="E310" s="74"/>
      <c r="F310" s="74"/>
      <c r="G310" s="73"/>
      <c r="H310" s="74"/>
      <c r="I310" s="74"/>
      <c r="J310" s="136"/>
    </row>
    <row r="311" spans="1:10" s="38" customFormat="1" ht="20.25" x14ac:dyDescent="0.3">
      <c r="A311" s="85">
        <v>153788</v>
      </c>
      <c r="B311" s="71" t="s">
        <v>198</v>
      </c>
      <c r="C311" s="62">
        <v>630.78</v>
      </c>
      <c r="D311" s="35">
        <f>+C311+C311*$H$3</f>
        <v>674.93459999999993</v>
      </c>
      <c r="E311" s="35">
        <v>763.24379999999996</v>
      </c>
      <c r="F311" s="35">
        <v>839.57</v>
      </c>
      <c r="G311" s="36">
        <f>+F311+F311*$H$3</f>
        <v>898.33990000000006</v>
      </c>
      <c r="H311" s="35">
        <f>+G311*$H$5</f>
        <v>125.76758600000002</v>
      </c>
      <c r="I311" s="35">
        <f>SUM(G311:H311)</f>
        <v>1024.1074860000001</v>
      </c>
      <c r="J311" s="131">
        <f>FLOOR(I311,0.05)</f>
        <v>1024.1000000000001</v>
      </c>
    </row>
    <row r="312" spans="1:10" s="38" customFormat="1" ht="20.25" x14ac:dyDescent="0.3">
      <c r="A312" s="85"/>
      <c r="B312" s="71"/>
      <c r="C312" s="62"/>
      <c r="D312" s="74"/>
      <c r="E312" s="74"/>
      <c r="F312" s="74"/>
      <c r="G312" s="73"/>
      <c r="H312" s="74"/>
      <c r="I312" s="74"/>
      <c r="J312" s="136"/>
    </row>
    <row r="313" spans="1:10" s="38" customFormat="1" ht="20.25" x14ac:dyDescent="0.3">
      <c r="A313" s="85">
        <v>153788</v>
      </c>
      <c r="B313" s="71" t="s">
        <v>199</v>
      </c>
      <c r="C313" s="62">
        <v>172.8</v>
      </c>
      <c r="D313" s="35">
        <f>+C313+C313*$H$3</f>
        <v>184.89600000000002</v>
      </c>
      <c r="E313" s="35">
        <v>209.08800000000002</v>
      </c>
      <c r="F313" s="35">
        <v>230</v>
      </c>
      <c r="G313" s="36">
        <f>+F313+F313*$H$3</f>
        <v>246.1</v>
      </c>
      <c r="H313" s="35">
        <f>+G313*$H$5</f>
        <v>34.454000000000001</v>
      </c>
      <c r="I313" s="35">
        <f>SUM(G313:H313)</f>
        <v>280.55399999999997</v>
      </c>
      <c r="J313" s="131">
        <f>FLOOR(I313,0.05)</f>
        <v>280.55</v>
      </c>
    </row>
    <row r="314" spans="1:10" s="38" customFormat="1" ht="20.25" x14ac:dyDescent="0.3">
      <c r="A314" s="85"/>
      <c r="B314" s="77"/>
      <c r="C314" s="62"/>
      <c r="D314" s="74"/>
      <c r="E314" s="74"/>
      <c r="F314" s="74"/>
      <c r="G314" s="73"/>
      <c r="H314" s="74"/>
      <c r="I314" s="74"/>
      <c r="J314" s="136"/>
    </row>
    <row r="315" spans="1:10" s="38" customFormat="1" ht="20.25" x14ac:dyDescent="0.3">
      <c r="A315" s="85">
        <v>153620</v>
      </c>
      <c r="B315" s="71" t="s">
        <v>200</v>
      </c>
      <c r="C315" s="62"/>
      <c r="D315" s="74"/>
      <c r="E315" s="74"/>
      <c r="F315" s="74"/>
      <c r="G315" s="73"/>
      <c r="H315" s="74"/>
      <c r="I315" s="74"/>
      <c r="J315" s="136"/>
    </row>
    <row r="316" spans="1:10" s="38" customFormat="1" ht="20.25" x14ac:dyDescent="0.3">
      <c r="A316" s="85"/>
      <c r="B316" s="76" t="s">
        <v>201</v>
      </c>
      <c r="C316" s="59">
        <v>9.23</v>
      </c>
      <c r="D316" s="35">
        <f>+C316+C316*$H$3</f>
        <v>9.876100000000001</v>
      </c>
      <c r="E316" s="35">
        <v>11.1683</v>
      </c>
      <c r="F316" s="35">
        <v>12.29</v>
      </c>
      <c r="G316" s="36">
        <f>+F316+F316*$H$3</f>
        <v>13.1503</v>
      </c>
      <c r="H316" s="35">
        <f>+G316*$H$5</f>
        <v>1.8410420000000001</v>
      </c>
      <c r="I316" s="35">
        <f>SUM(G316:H316)</f>
        <v>14.991342</v>
      </c>
      <c r="J316" s="131">
        <f>FLOOR(I316,0.05)</f>
        <v>14.950000000000001</v>
      </c>
    </row>
    <row r="317" spans="1:10" s="38" customFormat="1" ht="20.25" x14ac:dyDescent="0.3">
      <c r="A317" s="85"/>
      <c r="B317" s="77"/>
      <c r="C317" s="80"/>
      <c r="D317" s="72"/>
      <c r="E317" s="72"/>
      <c r="F317" s="72"/>
      <c r="G317" s="73"/>
      <c r="H317" s="74"/>
      <c r="I317" s="72"/>
      <c r="J317" s="136"/>
    </row>
    <row r="318" spans="1:10" s="38" customFormat="1" ht="20.25" x14ac:dyDescent="0.3">
      <c r="A318" s="85"/>
      <c r="B318" s="89"/>
      <c r="C318" s="90"/>
      <c r="D318" s="91"/>
      <c r="E318" s="91"/>
      <c r="F318" s="91"/>
      <c r="G318" s="91"/>
      <c r="H318" s="91"/>
      <c r="I318" s="91"/>
      <c r="J318" s="137"/>
    </row>
    <row r="319" spans="1:10" s="38" customFormat="1" ht="20.25" x14ac:dyDescent="0.3">
      <c r="A319" s="85"/>
      <c r="B319" s="77"/>
      <c r="C319" s="80"/>
      <c r="D319" s="72"/>
      <c r="E319" s="72"/>
      <c r="F319" s="72"/>
      <c r="G319" s="73"/>
      <c r="H319" s="74"/>
      <c r="I319" s="72"/>
      <c r="J319" s="136"/>
    </row>
    <row r="320" spans="1:10" s="38" customFormat="1" ht="20.25" x14ac:dyDescent="0.3">
      <c r="A320" s="85"/>
      <c r="B320" s="86" t="s">
        <v>202</v>
      </c>
      <c r="C320" s="80"/>
      <c r="D320" s="72"/>
      <c r="E320" s="72"/>
      <c r="F320" s="72"/>
      <c r="G320" s="73"/>
      <c r="H320" s="74"/>
      <c r="I320" s="72"/>
      <c r="J320" s="136"/>
    </row>
    <row r="321" spans="1:10" s="38" customFormat="1" ht="20.25" x14ac:dyDescent="0.3">
      <c r="A321" s="85"/>
      <c r="B321" s="77"/>
      <c r="C321" s="80"/>
      <c r="D321" s="72"/>
      <c r="E321" s="72"/>
      <c r="F321" s="72"/>
      <c r="G321" s="73"/>
      <c r="H321" s="74"/>
      <c r="I321" s="72"/>
      <c r="J321" s="136"/>
    </row>
    <row r="322" spans="1:10" s="38" customFormat="1" ht="20.25" x14ac:dyDescent="0.3">
      <c r="A322" s="77"/>
      <c r="B322" s="32" t="s">
        <v>203</v>
      </c>
      <c r="C322" s="80"/>
      <c r="D322" s="72"/>
      <c r="E322" s="72"/>
      <c r="F322" s="72"/>
      <c r="G322" s="73"/>
      <c r="H322" s="74"/>
      <c r="I322" s="72"/>
      <c r="J322" s="136"/>
    </row>
    <row r="323" spans="1:10" s="38" customFormat="1" ht="20.25" x14ac:dyDescent="0.3">
      <c r="A323" s="85">
        <v>162611</v>
      </c>
      <c r="B323" s="76" t="s">
        <v>204</v>
      </c>
      <c r="C323" s="59">
        <v>42.5</v>
      </c>
      <c r="D323" s="35">
        <v>46.75</v>
      </c>
      <c r="E323" s="35">
        <v>60.774999999999999</v>
      </c>
      <c r="F323" s="35">
        <v>66.849999999999994</v>
      </c>
      <c r="G323" s="36">
        <f t="shared" ref="G323:G328" si="14">+F323+F323*$H$3</f>
        <v>71.529499999999999</v>
      </c>
      <c r="H323" s="35">
        <f t="shared" ref="H323:H328" si="15">+G323*$H$5</f>
        <v>10.014130000000002</v>
      </c>
      <c r="I323" s="35">
        <f t="shared" ref="I323:I330" si="16">SUM(G323:H323)</f>
        <v>81.543630000000007</v>
      </c>
      <c r="J323" s="131">
        <f t="shared" ref="J323:J330" si="17">FLOOR(I323,0.05)</f>
        <v>81.5</v>
      </c>
    </row>
    <row r="324" spans="1:10" s="38" customFormat="1" ht="20.25" x14ac:dyDescent="0.3">
      <c r="A324" s="85">
        <v>162611</v>
      </c>
      <c r="B324" s="76" t="s">
        <v>205</v>
      </c>
      <c r="C324" s="59">
        <v>42.5</v>
      </c>
      <c r="D324" s="35">
        <v>46.75</v>
      </c>
      <c r="E324" s="35">
        <v>60.774999999999999</v>
      </c>
      <c r="F324" s="35">
        <v>66.849999999999994</v>
      </c>
      <c r="G324" s="36">
        <f t="shared" si="14"/>
        <v>71.529499999999999</v>
      </c>
      <c r="H324" s="35">
        <f t="shared" si="15"/>
        <v>10.014130000000002</v>
      </c>
      <c r="I324" s="35">
        <f t="shared" si="16"/>
        <v>81.543630000000007</v>
      </c>
      <c r="J324" s="131">
        <f t="shared" si="17"/>
        <v>81.5</v>
      </c>
    </row>
    <row r="325" spans="1:10" s="70" customFormat="1" ht="20.25" x14ac:dyDescent="0.3">
      <c r="A325" s="69">
        <v>162611</v>
      </c>
      <c r="B325" s="48" t="s">
        <v>206</v>
      </c>
      <c r="C325" s="92">
        <v>42.5</v>
      </c>
      <c r="D325" s="93">
        <v>46.75</v>
      </c>
      <c r="E325" s="35">
        <v>60.774999999999999</v>
      </c>
      <c r="F325" s="35">
        <v>66.849999999999994</v>
      </c>
      <c r="G325" s="36">
        <f t="shared" si="14"/>
        <v>71.529499999999999</v>
      </c>
      <c r="H325" s="35">
        <f t="shared" si="15"/>
        <v>10.014130000000002</v>
      </c>
      <c r="I325" s="35">
        <f t="shared" si="16"/>
        <v>81.543630000000007</v>
      </c>
      <c r="J325" s="131">
        <f t="shared" si="17"/>
        <v>81.5</v>
      </c>
    </row>
    <row r="326" spans="1:10" s="38" customFormat="1" ht="20.25" x14ac:dyDescent="0.3">
      <c r="A326" s="85">
        <v>162788</v>
      </c>
      <c r="B326" s="48" t="s">
        <v>207</v>
      </c>
      <c r="C326" s="59">
        <v>194.62</v>
      </c>
      <c r="D326" s="35">
        <f>+C326+C326*$H$3</f>
        <v>208.24340000000001</v>
      </c>
      <c r="E326" s="35">
        <v>278.3066</v>
      </c>
      <c r="F326" s="35">
        <v>306.14</v>
      </c>
      <c r="G326" s="36">
        <f t="shared" si="14"/>
        <v>327.56979999999999</v>
      </c>
      <c r="H326" s="35">
        <f t="shared" si="15"/>
        <v>45.859772</v>
      </c>
      <c r="I326" s="35">
        <f t="shared" si="16"/>
        <v>373.42957200000001</v>
      </c>
      <c r="J326" s="131">
        <f t="shared" si="17"/>
        <v>373.40000000000003</v>
      </c>
    </row>
    <row r="327" spans="1:10" s="70" customFormat="1" ht="20.25" x14ac:dyDescent="0.3">
      <c r="A327" s="69">
        <v>162788</v>
      </c>
      <c r="B327" s="48" t="s">
        <v>208</v>
      </c>
      <c r="C327" s="92">
        <v>149</v>
      </c>
      <c r="D327" s="93">
        <f>+C327+C327*$H$3</f>
        <v>159.43</v>
      </c>
      <c r="E327" s="35">
        <v>213.07000000000002</v>
      </c>
      <c r="F327" s="35">
        <v>234.38</v>
      </c>
      <c r="G327" s="36">
        <f t="shared" si="14"/>
        <v>250.78659999999999</v>
      </c>
      <c r="H327" s="35">
        <f t="shared" si="15"/>
        <v>35.110123999999999</v>
      </c>
      <c r="I327" s="35">
        <f t="shared" si="16"/>
        <v>285.89672400000001</v>
      </c>
      <c r="J327" s="131">
        <f>FLOOR(I327,0.05)</f>
        <v>285.85000000000002</v>
      </c>
    </row>
    <row r="328" spans="1:10" s="38" customFormat="1" ht="20.25" x14ac:dyDescent="0.3">
      <c r="A328" s="85">
        <v>162788</v>
      </c>
      <c r="B328" s="76" t="s">
        <v>209</v>
      </c>
      <c r="C328" s="59">
        <v>228.96</v>
      </c>
      <c r="D328" s="35">
        <f>+C328+C328*$H$3</f>
        <v>244.9872</v>
      </c>
      <c r="E328" s="35">
        <v>327.4128</v>
      </c>
      <c r="F328" s="35">
        <v>360.15</v>
      </c>
      <c r="G328" s="36">
        <f t="shared" si="14"/>
        <v>385.3605</v>
      </c>
      <c r="H328" s="35">
        <f t="shared" si="15"/>
        <v>53.950470000000003</v>
      </c>
      <c r="I328" s="35">
        <f t="shared" si="16"/>
        <v>439.31097</v>
      </c>
      <c r="J328" s="131">
        <f t="shared" si="17"/>
        <v>439.3</v>
      </c>
    </row>
    <row r="329" spans="1:10" s="70" customFormat="1" ht="20.25" x14ac:dyDescent="0.3">
      <c r="A329" s="69">
        <v>163788</v>
      </c>
      <c r="B329" s="94"/>
      <c r="C329" s="92">
        <v>65</v>
      </c>
      <c r="D329" s="93"/>
      <c r="E329" s="93"/>
      <c r="F329" s="93"/>
      <c r="G329" s="95"/>
      <c r="H329" s="35"/>
      <c r="I329" s="35"/>
      <c r="J329" s="138"/>
    </row>
    <row r="330" spans="1:10" s="38" customFormat="1" ht="20.25" x14ac:dyDescent="0.3">
      <c r="A330" s="85">
        <v>163788</v>
      </c>
      <c r="B330" s="76" t="s">
        <v>210</v>
      </c>
      <c r="C330" s="59">
        <v>250</v>
      </c>
      <c r="D330" s="35">
        <f>+C330+C330*$H$3</f>
        <v>267.5</v>
      </c>
      <c r="E330" s="35">
        <v>357.5</v>
      </c>
      <c r="F330" s="35">
        <v>393.25</v>
      </c>
      <c r="G330" s="36">
        <f>+F330+F330*$H$3</f>
        <v>420.77750000000003</v>
      </c>
      <c r="H330" s="35">
        <f>+G330*$H$5</f>
        <v>58.908850000000008</v>
      </c>
      <c r="I330" s="35">
        <f t="shared" si="16"/>
        <v>479.68635000000006</v>
      </c>
      <c r="J330" s="131">
        <f t="shared" si="17"/>
        <v>479.65000000000003</v>
      </c>
    </row>
    <row r="331" spans="1:10" s="38" customFormat="1" ht="20.25" x14ac:dyDescent="0.3">
      <c r="A331" s="85"/>
      <c r="B331" s="76"/>
      <c r="C331" s="96"/>
      <c r="D331" s="74"/>
      <c r="E331" s="74"/>
      <c r="F331" s="74"/>
      <c r="G331" s="73"/>
      <c r="H331" s="74"/>
      <c r="I331" s="74"/>
      <c r="J331" s="136"/>
    </row>
    <row r="332" spans="1:10" s="38" customFormat="1" ht="20.25" x14ac:dyDescent="0.3">
      <c r="A332" s="85"/>
      <c r="B332" s="89"/>
      <c r="C332" s="90"/>
      <c r="D332" s="91"/>
      <c r="E332" s="91"/>
      <c r="F332" s="91"/>
      <c r="G332" s="91"/>
      <c r="H332" s="91"/>
      <c r="I332" s="91"/>
      <c r="J332" s="137"/>
    </row>
    <row r="333" spans="1:10" s="38" customFormat="1" ht="20.25" x14ac:dyDescent="0.3">
      <c r="A333" s="85"/>
      <c r="B333" s="77"/>
      <c r="C333" s="80"/>
      <c r="D333" s="72"/>
      <c r="E333" s="72"/>
      <c r="F333" s="72"/>
      <c r="G333" s="73"/>
      <c r="H333" s="74"/>
      <c r="I333" s="72"/>
      <c r="J333" s="136"/>
    </row>
    <row r="334" spans="1:10" s="38" customFormat="1" ht="20.25" x14ac:dyDescent="0.3">
      <c r="A334" s="85"/>
      <c r="B334" s="86" t="s">
        <v>211</v>
      </c>
      <c r="C334" s="80"/>
      <c r="D334" s="72"/>
      <c r="E334" s="72"/>
      <c r="F334" s="72"/>
      <c r="G334" s="73"/>
      <c r="H334" s="74"/>
      <c r="I334" s="72"/>
      <c r="J334" s="136"/>
    </row>
    <row r="335" spans="1:10" s="38" customFormat="1" ht="20.25" x14ac:dyDescent="0.3">
      <c r="A335" s="85"/>
      <c r="B335" s="77"/>
      <c r="C335" s="80"/>
      <c r="D335" s="72"/>
      <c r="E335" s="72"/>
      <c r="F335" s="72"/>
      <c r="G335" s="73"/>
      <c r="H335" s="74"/>
      <c r="I335" s="72"/>
      <c r="J335" s="136"/>
    </row>
    <row r="336" spans="1:10" s="38" customFormat="1" ht="20.25" x14ac:dyDescent="0.3">
      <c r="A336" s="85">
        <v>155788</v>
      </c>
      <c r="B336" s="71" t="s">
        <v>212</v>
      </c>
      <c r="C336" s="80"/>
      <c r="D336" s="72"/>
      <c r="E336" s="72"/>
      <c r="F336" s="72"/>
      <c r="G336" s="73"/>
      <c r="H336" s="74"/>
      <c r="I336" s="72"/>
      <c r="J336" s="136"/>
    </row>
    <row r="337" spans="1:10" s="38" customFormat="1" ht="20.25" x14ac:dyDescent="0.3">
      <c r="A337" s="85"/>
      <c r="B337" s="76" t="s">
        <v>213</v>
      </c>
      <c r="C337" s="59">
        <v>14.88</v>
      </c>
      <c r="D337" s="35">
        <f>+C337+C337*$H$3</f>
        <v>15.921600000000002</v>
      </c>
      <c r="E337" s="35">
        <v>26</v>
      </c>
      <c r="F337" s="35">
        <v>28.6</v>
      </c>
      <c r="G337" s="36">
        <f>+F337+F337*$H$3</f>
        <v>30.602</v>
      </c>
      <c r="H337" s="35">
        <f>+G337*$H$5</f>
        <v>4.2842800000000008</v>
      </c>
      <c r="I337" s="35">
        <f>SUM(G337:H337)</f>
        <v>34.886279999999999</v>
      </c>
      <c r="J337" s="131">
        <f>FLOOR(I337,0.05)</f>
        <v>34.85</v>
      </c>
    </row>
    <row r="338" spans="1:10" s="38" customFormat="1" ht="20.25" x14ac:dyDescent="0.3">
      <c r="A338" s="85"/>
      <c r="B338" s="76" t="s">
        <v>214</v>
      </c>
      <c r="C338" s="59">
        <v>114.48</v>
      </c>
      <c r="D338" s="35">
        <f>+C338+C338*$H$3</f>
        <v>122.4936</v>
      </c>
      <c r="E338" s="35">
        <v>192.5</v>
      </c>
      <c r="F338" s="35">
        <v>211.75</v>
      </c>
      <c r="G338" s="36">
        <f>+F338+F338*$H$3</f>
        <v>226.57249999999999</v>
      </c>
      <c r="H338" s="35">
        <f>+G338*$H$5</f>
        <v>31.72015</v>
      </c>
      <c r="I338" s="35">
        <f>SUM(G338:H338)</f>
        <v>258.29264999999998</v>
      </c>
      <c r="J338" s="131">
        <f>FLOOR(I338,0.05)</f>
        <v>258.25</v>
      </c>
    </row>
    <row r="339" spans="1:10" s="38" customFormat="1" ht="20.25" x14ac:dyDescent="0.3">
      <c r="A339" s="32"/>
      <c r="C339" s="49"/>
      <c r="D339" s="35"/>
      <c r="E339" s="35"/>
      <c r="F339" s="35"/>
      <c r="G339" s="36"/>
      <c r="H339" s="35"/>
      <c r="I339" s="35"/>
      <c r="J339" s="131"/>
    </row>
    <row r="340" spans="1:10" s="38" customFormat="1" ht="20.25" x14ac:dyDescent="0.3">
      <c r="A340" s="85">
        <v>155788</v>
      </c>
      <c r="B340" s="55" t="s">
        <v>215</v>
      </c>
      <c r="C340" s="49"/>
      <c r="D340" s="35"/>
      <c r="E340" s="35"/>
      <c r="F340" s="35"/>
      <c r="G340" s="36"/>
      <c r="H340" s="35"/>
      <c r="I340" s="35"/>
      <c r="J340" s="131"/>
    </row>
    <row r="341" spans="1:10" s="38" customFormat="1" ht="20.25" x14ac:dyDescent="0.3">
      <c r="A341" s="32"/>
      <c r="B341" s="48" t="s">
        <v>216</v>
      </c>
      <c r="C341" s="56">
        <v>62.96</v>
      </c>
      <c r="D341" s="35">
        <f>+C341+C341*$H$3</f>
        <v>67.367199999999997</v>
      </c>
      <c r="E341" s="35">
        <v>87.5</v>
      </c>
      <c r="F341" s="35">
        <v>96.25</v>
      </c>
      <c r="G341" s="36">
        <f>+F341+F341*$H$3</f>
        <v>102.9875</v>
      </c>
      <c r="H341" s="35">
        <f>+G341*$H$5</f>
        <v>14.41825</v>
      </c>
      <c r="I341" s="35">
        <f>SUM(G341:H341)</f>
        <v>117.40575</v>
      </c>
      <c r="J341" s="131">
        <f>FLOOR(I341,0.05)</f>
        <v>117.4</v>
      </c>
    </row>
    <row r="342" spans="1:10" s="38" customFormat="1" ht="20.25" x14ac:dyDescent="0.3">
      <c r="A342" s="32"/>
      <c r="B342" s="48" t="s">
        <v>217</v>
      </c>
      <c r="C342" s="56">
        <v>57.24</v>
      </c>
      <c r="D342" s="35">
        <f>+C342+C342*$H$3</f>
        <v>61.2468</v>
      </c>
      <c r="E342" s="35">
        <v>87.5</v>
      </c>
      <c r="F342" s="35">
        <v>96.25</v>
      </c>
      <c r="G342" s="36">
        <f>+F342+F342*$H$3</f>
        <v>102.9875</v>
      </c>
      <c r="H342" s="35">
        <f>+G342*$H$5</f>
        <v>14.41825</v>
      </c>
      <c r="I342" s="35">
        <f>SUM(G342:H342)</f>
        <v>117.40575</v>
      </c>
      <c r="J342" s="131">
        <f>FLOOR(I342,0.05)</f>
        <v>117.4</v>
      </c>
    </row>
    <row r="343" spans="1:10" s="38" customFormat="1" ht="20.25" x14ac:dyDescent="0.3">
      <c r="A343" s="32"/>
      <c r="B343" s="38" t="s">
        <v>218</v>
      </c>
      <c r="C343" s="49">
        <v>141</v>
      </c>
      <c r="D343" s="35">
        <f>+C343+C343*$H$3</f>
        <v>150.87</v>
      </c>
      <c r="E343" s="35">
        <v>167.5</v>
      </c>
      <c r="F343" s="35">
        <v>184.25</v>
      </c>
      <c r="G343" s="36">
        <f>+F343+F343*$H$3</f>
        <v>197.14750000000001</v>
      </c>
      <c r="H343" s="35">
        <f>+G343*$H$5</f>
        <v>27.600650000000005</v>
      </c>
      <c r="I343" s="35">
        <f>SUM(G343:H343)</f>
        <v>224.74815000000001</v>
      </c>
      <c r="J343" s="131">
        <f>FLOOR(I343,0.05)</f>
        <v>224.70000000000002</v>
      </c>
    </row>
    <row r="344" spans="1:10" s="38" customFormat="1" ht="20.25" x14ac:dyDescent="0.3">
      <c r="A344" s="32"/>
      <c r="B344" s="48" t="s">
        <v>219</v>
      </c>
      <c r="C344" s="56">
        <v>515.16</v>
      </c>
      <c r="D344" s="35">
        <f>+C344+C344*$H$3</f>
        <v>551.22119999999995</v>
      </c>
      <c r="E344" s="35">
        <v>590</v>
      </c>
      <c r="F344" s="35">
        <v>649</v>
      </c>
      <c r="G344" s="36">
        <f>+F344+F344*$H$3</f>
        <v>694.43000000000006</v>
      </c>
      <c r="H344" s="35">
        <f>+G344*$H$5</f>
        <v>97.22020000000002</v>
      </c>
      <c r="I344" s="35">
        <f>SUM(G344:H344)</f>
        <v>791.65020000000004</v>
      </c>
      <c r="J344" s="131">
        <f>FLOOR(I344,0.05)</f>
        <v>791.65000000000009</v>
      </c>
    </row>
    <row r="345" spans="1:10" s="38" customFormat="1" ht="20.25" x14ac:dyDescent="0.3">
      <c r="A345" s="32"/>
      <c r="B345" s="38" t="s">
        <v>220</v>
      </c>
      <c r="C345" s="49">
        <v>17.170000000000002</v>
      </c>
      <c r="D345" s="35">
        <f>+C345+C345*$H$3</f>
        <v>18.371900000000004</v>
      </c>
      <c r="E345" s="35">
        <v>20.775700000000001</v>
      </c>
      <c r="F345" s="35">
        <v>22.85</v>
      </c>
      <c r="G345" s="36">
        <f>+F345+F345*$H$3</f>
        <v>24.4495</v>
      </c>
      <c r="H345" s="35">
        <f>+G345*$H$5</f>
        <v>3.4229300000000005</v>
      </c>
      <c r="I345" s="35">
        <f>SUM(G345:H345)</f>
        <v>27.872430000000001</v>
      </c>
      <c r="J345" s="131">
        <f>FLOOR(I345,0.05)</f>
        <v>27.85</v>
      </c>
    </row>
    <row r="346" spans="1:10" s="38" customFormat="1" ht="20.25" x14ac:dyDescent="0.3">
      <c r="A346" s="32"/>
      <c r="C346" s="49"/>
      <c r="D346" s="35"/>
      <c r="E346" s="35"/>
      <c r="F346" s="35"/>
      <c r="G346" s="36"/>
      <c r="H346" s="35"/>
      <c r="I346" s="35"/>
      <c r="J346" s="131"/>
    </row>
    <row r="347" spans="1:10" s="38" customFormat="1" ht="20.25" x14ac:dyDescent="0.3">
      <c r="A347" s="85">
        <v>155788</v>
      </c>
      <c r="B347" s="55" t="s">
        <v>221</v>
      </c>
      <c r="C347" s="49"/>
      <c r="D347" s="35"/>
      <c r="E347" s="35"/>
      <c r="F347" s="35"/>
      <c r="G347" s="36"/>
      <c r="H347" s="35"/>
      <c r="I347" s="35"/>
      <c r="J347" s="131"/>
    </row>
    <row r="348" spans="1:10" s="38" customFormat="1" ht="20.25" x14ac:dyDescent="0.3">
      <c r="A348" s="32"/>
      <c r="B348" s="48" t="s">
        <v>222</v>
      </c>
      <c r="C348" s="56">
        <v>4.58</v>
      </c>
      <c r="D348" s="35">
        <f>+C348+C348*$H$3</f>
        <v>4.9005999999999998</v>
      </c>
      <c r="E348" s="35">
        <v>5.5418000000000003</v>
      </c>
      <c r="F348" s="35">
        <v>6.1</v>
      </c>
      <c r="G348" s="36">
        <f>+F348+F348*$H$3</f>
        <v>6.5269999999999992</v>
      </c>
      <c r="H348" s="35">
        <f>+G348*$H$5</f>
        <v>0.91378000000000004</v>
      </c>
      <c r="I348" s="35">
        <f>SUM(G348:H348)</f>
        <v>7.4407799999999993</v>
      </c>
      <c r="J348" s="131">
        <f>FLOOR(I348,0.05)</f>
        <v>7.4</v>
      </c>
    </row>
    <row r="349" spans="1:10" s="38" customFormat="1" ht="20.25" x14ac:dyDescent="0.3">
      <c r="A349" s="32"/>
      <c r="B349" s="48" t="s">
        <v>223</v>
      </c>
      <c r="C349" s="56">
        <v>6.87</v>
      </c>
      <c r="D349" s="35">
        <f>+C349+C349*$H$3</f>
        <v>7.3509000000000002</v>
      </c>
      <c r="E349" s="35">
        <v>8.3126999999999995</v>
      </c>
      <c r="F349" s="35">
        <v>9.14</v>
      </c>
      <c r="G349" s="36">
        <f>+F349+F349*$H$3</f>
        <v>9.7798000000000016</v>
      </c>
      <c r="H349" s="35">
        <f>+G349*$H$5</f>
        <v>1.3691720000000003</v>
      </c>
      <c r="I349" s="35">
        <f>SUM(G349:H349)</f>
        <v>11.148972000000002</v>
      </c>
      <c r="J349" s="131">
        <v>11.15</v>
      </c>
    </row>
    <row r="350" spans="1:10" s="38" customFormat="1" ht="20.25" x14ac:dyDescent="0.3">
      <c r="A350" s="32"/>
      <c r="B350" s="48" t="s">
        <v>224</v>
      </c>
      <c r="C350" s="56">
        <v>9.16</v>
      </c>
      <c r="D350" s="35">
        <f>+C350+C350*$H$3</f>
        <v>9.8011999999999997</v>
      </c>
      <c r="E350" s="35">
        <v>11.083600000000001</v>
      </c>
      <c r="F350" s="35">
        <v>12.19</v>
      </c>
      <c r="G350" s="36">
        <f>+F350+F350*$H$3</f>
        <v>13.0433</v>
      </c>
      <c r="H350" s="35">
        <f>+G350*$H$5</f>
        <v>1.8260620000000003</v>
      </c>
      <c r="I350" s="35">
        <f>SUM(G350:H350)</f>
        <v>14.869362000000001</v>
      </c>
      <c r="J350" s="131">
        <f>FLOOR(I350,0.05)</f>
        <v>14.850000000000001</v>
      </c>
    </row>
    <row r="351" spans="1:10" s="38" customFormat="1" ht="20.25" x14ac:dyDescent="0.3">
      <c r="A351" s="32"/>
      <c r="B351" s="48"/>
      <c r="C351" s="56"/>
      <c r="D351" s="35"/>
      <c r="E351" s="35"/>
      <c r="F351" s="35"/>
      <c r="G351" s="36"/>
      <c r="H351" s="35"/>
      <c r="I351" s="35"/>
      <c r="J351" s="131"/>
    </row>
    <row r="352" spans="1:10" s="38" customFormat="1" ht="20.25" x14ac:dyDescent="0.3">
      <c r="A352" s="32">
        <v>155773</v>
      </c>
      <c r="B352" s="55" t="s">
        <v>225</v>
      </c>
      <c r="C352" s="49"/>
      <c r="D352" s="35"/>
      <c r="E352" s="35"/>
      <c r="F352" s="35"/>
      <c r="G352" s="36"/>
      <c r="H352" s="35"/>
      <c r="I352" s="35"/>
      <c r="J352" s="131"/>
    </row>
    <row r="353" spans="1:10" s="38" customFormat="1" ht="20.25" x14ac:dyDescent="0.3">
      <c r="A353" s="32"/>
      <c r="B353" s="38" t="s">
        <v>226</v>
      </c>
      <c r="C353" s="49"/>
      <c r="D353" s="35"/>
      <c r="E353" s="35"/>
      <c r="F353" s="35"/>
      <c r="G353" s="36"/>
      <c r="H353" s="35"/>
      <c r="I353" s="35"/>
      <c r="J353" s="131"/>
    </row>
    <row r="354" spans="1:10" s="38" customFormat="1" ht="20.25" x14ac:dyDescent="0.3">
      <c r="A354" s="32"/>
      <c r="B354" s="48"/>
      <c r="C354" s="56"/>
      <c r="D354" s="35"/>
      <c r="E354" s="35"/>
      <c r="F354" s="35"/>
      <c r="G354" s="36"/>
      <c r="H354" s="35"/>
      <c r="I354" s="35"/>
      <c r="J354" s="131"/>
    </row>
    <row r="355" spans="1:10" s="38" customFormat="1" ht="20.25" x14ac:dyDescent="0.3">
      <c r="A355" s="32"/>
      <c r="B355" s="38" t="s">
        <v>227</v>
      </c>
      <c r="C355" s="49">
        <v>381.22</v>
      </c>
      <c r="D355" s="35">
        <f t="shared" ref="D355:D362" si="18">+C355+C355*$H$3</f>
        <v>407.90540000000004</v>
      </c>
      <c r="E355" s="35">
        <v>461.27620000000002</v>
      </c>
      <c r="F355" s="35">
        <v>507.4</v>
      </c>
      <c r="G355" s="36">
        <f t="shared" ref="G355:G362" si="19">+F355+F355*$H$3</f>
        <v>542.91800000000001</v>
      </c>
      <c r="H355" s="35">
        <f t="shared" ref="H355:H362" si="20">+G355*$H$5</f>
        <v>76.008520000000004</v>
      </c>
      <c r="I355" s="35">
        <f t="shared" ref="I355:I362" si="21">SUM(G355:H355)</f>
        <v>618.92651999999998</v>
      </c>
      <c r="J355" s="131">
        <f t="shared" ref="J355:J362" si="22">FLOOR(I355,0.05)</f>
        <v>618.90000000000009</v>
      </c>
    </row>
    <row r="356" spans="1:10" s="38" customFormat="1" ht="20.25" x14ac:dyDescent="0.3">
      <c r="A356" s="32"/>
      <c r="B356" s="38" t="s">
        <v>228</v>
      </c>
      <c r="C356" s="49">
        <v>281.62</v>
      </c>
      <c r="D356" s="35">
        <f t="shared" si="18"/>
        <v>301.33339999999998</v>
      </c>
      <c r="E356" s="35">
        <v>340.7602</v>
      </c>
      <c r="F356" s="35">
        <v>374.84</v>
      </c>
      <c r="G356" s="36">
        <f t="shared" si="19"/>
        <v>401.0788</v>
      </c>
      <c r="H356" s="35">
        <f t="shared" si="20"/>
        <v>56.151032000000008</v>
      </c>
      <c r="I356" s="35">
        <f t="shared" si="21"/>
        <v>457.22983199999999</v>
      </c>
      <c r="J356" s="131">
        <f t="shared" si="22"/>
        <v>457.20000000000005</v>
      </c>
    </row>
    <row r="357" spans="1:10" s="38" customFormat="1" ht="20.25" x14ac:dyDescent="0.3">
      <c r="A357" s="32"/>
      <c r="B357" s="38" t="s">
        <v>229</v>
      </c>
      <c r="C357" s="49">
        <v>254.15</v>
      </c>
      <c r="D357" s="35">
        <f t="shared" si="18"/>
        <v>271.94049999999999</v>
      </c>
      <c r="E357" s="35">
        <v>307.5215</v>
      </c>
      <c r="F357" s="35">
        <v>338.27</v>
      </c>
      <c r="G357" s="36">
        <f t="shared" si="19"/>
        <v>361.94889999999998</v>
      </c>
      <c r="H357" s="35">
        <f t="shared" si="20"/>
        <v>50.672846</v>
      </c>
      <c r="I357" s="35">
        <f t="shared" si="21"/>
        <v>412.62174599999997</v>
      </c>
      <c r="J357" s="131">
        <f t="shared" si="22"/>
        <v>412.6</v>
      </c>
    </row>
    <row r="358" spans="1:10" s="38" customFormat="1" ht="20.25" x14ac:dyDescent="0.3">
      <c r="A358" s="32"/>
      <c r="B358" s="38" t="s">
        <v>230</v>
      </c>
      <c r="C358" s="49">
        <v>85.86</v>
      </c>
      <c r="D358" s="35">
        <f t="shared" si="18"/>
        <v>91.870199999999997</v>
      </c>
      <c r="E358" s="35">
        <v>103.89059999999999</v>
      </c>
      <c r="F358" s="35">
        <v>114.28</v>
      </c>
      <c r="G358" s="36">
        <f t="shared" si="19"/>
        <v>122.2796</v>
      </c>
      <c r="H358" s="35">
        <f t="shared" si="20"/>
        <v>17.119144000000002</v>
      </c>
      <c r="I358" s="35">
        <f t="shared" si="21"/>
        <v>139.39874399999999</v>
      </c>
      <c r="J358" s="131">
        <v>139.4</v>
      </c>
    </row>
    <row r="359" spans="1:10" s="38" customFormat="1" ht="20.25" x14ac:dyDescent="0.3">
      <c r="A359" s="32"/>
      <c r="B359" s="38" t="s">
        <v>231</v>
      </c>
      <c r="C359" s="49">
        <v>157.97999999999999</v>
      </c>
      <c r="D359" s="35">
        <f t="shared" si="18"/>
        <v>169.0386</v>
      </c>
      <c r="E359" s="35">
        <v>191.1558</v>
      </c>
      <c r="F359" s="35">
        <v>210.27</v>
      </c>
      <c r="G359" s="36">
        <f t="shared" si="19"/>
        <v>224.9889</v>
      </c>
      <c r="H359" s="35">
        <f t="shared" si="20"/>
        <v>31.498446000000005</v>
      </c>
      <c r="I359" s="35">
        <f t="shared" si="21"/>
        <v>256.487346</v>
      </c>
      <c r="J359" s="131">
        <f t="shared" si="22"/>
        <v>256.45</v>
      </c>
    </row>
    <row r="360" spans="1:10" s="38" customFormat="1" ht="20.25" x14ac:dyDescent="0.3">
      <c r="A360" s="32"/>
      <c r="B360" s="38" t="s">
        <v>232</v>
      </c>
      <c r="C360" s="49">
        <v>30.91</v>
      </c>
      <c r="D360" s="35">
        <f t="shared" si="18"/>
        <v>33.073700000000002</v>
      </c>
      <c r="E360" s="35">
        <v>37.4011</v>
      </c>
      <c r="F360" s="35">
        <v>41.14</v>
      </c>
      <c r="G360" s="36">
        <f t="shared" si="19"/>
        <v>44.019800000000004</v>
      </c>
      <c r="H360" s="35">
        <f t="shared" si="20"/>
        <v>6.1627720000000012</v>
      </c>
      <c r="I360" s="35">
        <f t="shared" si="21"/>
        <v>50.182572000000008</v>
      </c>
      <c r="J360" s="131">
        <f t="shared" si="22"/>
        <v>50.150000000000006</v>
      </c>
    </row>
    <row r="361" spans="1:10" s="38" customFormat="1" ht="20.25" x14ac:dyDescent="0.3">
      <c r="A361" s="32"/>
      <c r="B361" s="38" t="s">
        <v>233</v>
      </c>
      <c r="C361" s="49">
        <v>92.73</v>
      </c>
      <c r="D361" s="35">
        <f t="shared" si="18"/>
        <v>99.221100000000007</v>
      </c>
      <c r="E361" s="35">
        <v>112.2033</v>
      </c>
      <c r="F361" s="35">
        <v>123.42</v>
      </c>
      <c r="G361" s="36">
        <f t="shared" si="19"/>
        <v>132.05940000000001</v>
      </c>
      <c r="H361" s="35">
        <f t="shared" si="20"/>
        <v>18.488316000000005</v>
      </c>
      <c r="I361" s="35">
        <f t="shared" si="21"/>
        <v>150.54771600000001</v>
      </c>
      <c r="J361" s="131">
        <v>150.55000000000001</v>
      </c>
    </row>
    <row r="362" spans="1:10" s="38" customFormat="1" ht="20.25" x14ac:dyDescent="0.3">
      <c r="A362" s="32"/>
      <c r="B362" s="38" t="s">
        <v>234</v>
      </c>
      <c r="C362" s="49">
        <v>37.78</v>
      </c>
      <c r="D362" s="35">
        <f t="shared" si="18"/>
        <v>40.424599999999998</v>
      </c>
      <c r="E362" s="35">
        <v>64</v>
      </c>
      <c r="F362" s="35">
        <v>70.400000000000006</v>
      </c>
      <c r="G362" s="36">
        <f t="shared" si="19"/>
        <v>75.328000000000003</v>
      </c>
      <c r="H362" s="35">
        <f t="shared" si="20"/>
        <v>10.545920000000001</v>
      </c>
      <c r="I362" s="35">
        <f t="shared" si="21"/>
        <v>85.873919999999998</v>
      </c>
      <c r="J362" s="131">
        <f t="shared" si="22"/>
        <v>85.850000000000009</v>
      </c>
    </row>
    <row r="363" spans="1:10" s="38" customFormat="1" ht="20.25" x14ac:dyDescent="0.3">
      <c r="A363" s="32"/>
      <c r="C363" s="49"/>
      <c r="D363" s="35"/>
      <c r="E363" s="35"/>
      <c r="F363" s="35"/>
      <c r="G363" s="36"/>
      <c r="H363" s="35"/>
      <c r="I363" s="35"/>
      <c r="J363" s="131"/>
    </row>
    <row r="364" spans="1:10" s="38" customFormat="1" ht="20.25" x14ac:dyDescent="0.3">
      <c r="A364" s="32"/>
      <c r="B364" s="38" t="s">
        <v>235</v>
      </c>
      <c r="C364" s="49">
        <v>10.3</v>
      </c>
      <c r="D364" s="35">
        <f>+C364+C364*$H$3</f>
        <v>11.021000000000001</v>
      </c>
      <c r="E364" s="35">
        <v>14</v>
      </c>
      <c r="F364" s="35">
        <v>15.4</v>
      </c>
      <c r="G364" s="36">
        <f>+F364+F364*$H$3</f>
        <v>16.478000000000002</v>
      </c>
      <c r="H364" s="35">
        <f>+G364*$H$5</f>
        <v>2.3069200000000003</v>
      </c>
      <c r="I364" s="35">
        <f>SUM(G364:H364)</f>
        <v>18.784920000000003</v>
      </c>
      <c r="J364" s="131">
        <f>FLOOR(I364,0.05)</f>
        <v>18.75</v>
      </c>
    </row>
    <row r="365" spans="1:10" s="38" customFormat="1" ht="20.25" x14ac:dyDescent="0.3">
      <c r="A365" s="32"/>
      <c r="B365" s="38" t="s">
        <v>236</v>
      </c>
      <c r="C365" s="49">
        <v>151.11000000000001</v>
      </c>
      <c r="D365" s="35">
        <f>+C365+C365*$H$3</f>
        <v>161.68770000000001</v>
      </c>
      <c r="E365" s="35">
        <v>199.27</v>
      </c>
      <c r="F365" s="35">
        <v>219.2</v>
      </c>
      <c r="G365" s="36">
        <f>+F365+F365*$H$3</f>
        <v>234.54399999999998</v>
      </c>
      <c r="H365" s="35">
        <f>+G365*$H$5</f>
        <v>32.83616</v>
      </c>
      <c r="I365" s="35">
        <f>SUM(G365:H365)</f>
        <v>267.38015999999999</v>
      </c>
      <c r="J365" s="131">
        <f>FLOOR(I365,0.05)</f>
        <v>267.35000000000002</v>
      </c>
    </row>
    <row r="366" spans="1:10" s="38" customFormat="1" ht="20.25" x14ac:dyDescent="0.3">
      <c r="A366" s="32"/>
      <c r="C366" s="49"/>
      <c r="D366" s="35"/>
      <c r="E366" s="35"/>
      <c r="F366" s="35"/>
      <c r="G366" s="36"/>
      <c r="H366" s="35"/>
      <c r="I366" s="35"/>
      <c r="J366" s="131"/>
    </row>
    <row r="367" spans="1:10" s="38" customFormat="1" ht="20.25" x14ac:dyDescent="0.3">
      <c r="A367" s="32"/>
      <c r="B367" s="38" t="s">
        <v>237</v>
      </c>
      <c r="C367" s="49">
        <v>5.15</v>
      </c>
      <c r="D367" s="35">
        <f t="shared" ref="D367:D376" si="23">+C367+C367*$H$3</f>
        <v>5.5105000000000004</v>
      </c>
      <c r="E367" s="35">
        <v>11.25</v>
      </c>
      <c r="F367" s="35">
        <v>12.38</v>
      </c>
      <c r="G367" s="36">
        <f t="shared" ref="G367:G376" si="24">+F367+F367*$H$3</f>
        <v>13.246600000000001</v>
      </c>
      <c r="H367" s="35">
        <f t="shared" ref="H367:H376" si="25">+G367*$H$5</f>
        <v>1.8545240000000003</v>
      </c>
      <c r="I367" s="35">
        <f t="shared" ref="I367:I376" si="26">SUM(G367:H367)</f>
        <v>15.101124</v>
      </c>
      <c r="J367" s="131">
        <f t="shared" ref="J367:J376" si="27">FLOOR(I367,0.05)</f>
        <v>15.100000000000001</v>
      </c>
    </row>
    <row r="368" spans="1:10" s="38" customFormat="1" ht="20.25" x14ac:dyDescent="0.3">
      <c r="A368" s="32"/>
      <c r="B368" s="38" t="s">
        <v>238</v>
      </c>
      <c r="C368" s="49">
        <v>3.12</v>
      </c>
      <c r="D368" s="35">
        <f t="shared" si="23"/>
        <v>3.3384</v>
      </c>
      <c r="E368" s="35">
        <v>5</v>
      </c>
      <c r="F368" s="35">
        <v>5.5</v>
      </c>
      <c r="G368" s="36">
        <f t="shared" si="24"/>
        <v>5.8849999999999998</v>
      </c>
      <c r="H368" s="35">
        <f t="shared" si="25"/>
        <v>0.82390000000000008</v>
      </c>
      <c r="I368" s="35">
        <f t="shared" si="26"/>
        <v>6.7088999999999999</v>
      </c>
      <c r="J368" s="131">
        <f t="shared" si="27"/>
        <v>6.7</v>
      </c>
    </row>
    <row r="369" spans="1:10" s="38" customFormat="1" ht="20.25" x14ac:dyDescent="0.3">
      <c r="A369" s="32"/>
      <c r="B369" s="38" t="s">
        <v>239</v>
      </c>
      <c r="C369" s="49">
        <v>48.08</v>
      </c>
      <c r="D369" s="35">
        <f t="shared" si="23"/>
        <v>51.445599999999999</v>
      </c>
      <c r="E369" s="35">
        <v>58.1768</v>
      </c>
      <c r="F369" s="35">
        <v>63.99</v>
      </c>
      <c r="G369" s="36">
        <f t="shared" si="24"/>
        <v>68.469300000000004</v>
      </c>
      <c r="H369" s="35">
        <f t="shared" si="25"/>
        <v>9.5857020000000013</v>
      </c>
      <c r="I369" s="35">
        <f t="shared" si="26"/>
        <v>78.055002000000002</v>
      </c>
      <c r="J369" s="131">
        <f t="shared" si="27"/>
        <v>78.050000000000011</v>
      </c>
    </row>
    <row r="370" spans="1:10" s="38" customFormat="1" ht="20.25" x14ac:dyDescent="0.3">
      <c r="A370" s="32"/>
      <c r="B370" s="38" t="s">
        <v>240</v>
      </c>
      <c r="C370" s="49">
        <v>44.65</v>
      </c>
      <c r="D370" s="35">
        <f t="shared" si="23"/>
        <v>47.775500000000001</v>
      </c>
      <c r="E370" s="35">
        <v>54.026499999999999</v>
      </c>
      <c r="F370" s="35">
        <v>59.43</v>
      </c>
      <c r="G370" s="36">
        <f t="shared" si="24"/>
        <v>63.5901</v>
      </c>
      <c r="H370" s="35">
        <f t="shared" si="25"/>
        <v>8.9026140000000016</v>
      </c>
      <c r="I370" s="35">
        <f t="shared" si="26"/>
        <v>72.492714000000007</v>
      </c>
      <c r="J370" s="131">
        <f t="shared" si="27"/>
        <v>72.45</v>
      </c>
    </row>
    <row r="371" spans="1:10" s="38" customFormat="1" ht="20.25" x14ac:dyDescent="0.3">
      <c r="A371" s="32"/>
      <c r="B371" s="38" t="s">
        <v>241</v>
      </c>
      <c r="C371" s="49">
        <v>48.08</v>
      </c>
      <c r="D371" s="35">
        <f t="shared" si="23"/>
        <v>51.445599999999999</v>
      </c>
      <c r="E371" s="35">
        <v>58.1768</v>
      </c>
      <c r="F371" s="35">
        <v>63.99</v>
      </c>
      <c r="G371" s="36">
        <f t="shared" si="24"/>
        <v>68.469300000000004</v>
      </c>
      <c r="H371" s="35">
        <f t="shared" si="25"/>
        <v>9.5857020000000013</v>
      </c>
      <c r="I371" s="35">
        <f t="shared" si="26"/>
        <v>78.055002000000002</v>
      </c>
      <c r="J371" s="131">
        <f t="shared" si="27"/>
        <v>78.050000000000011</v>
      </c>
    </row>
    <row r="372" spans="1:10" s="38" customFormat="1" ht="20.25" x14ac:dyDescent="0.3">
      <c r="A372" s="32"/>
      <c r="B372" s="38" t="s">
        <v>242</v>
      </c>
      <c r="C372" s="49">
        <v>4.8099999999999996</v>
      </c>
      <c r="D372" s="35">
        <f t="shared" si="23"/>
        <v>5.1466999999999992</v>
      </c>
      <c r="E372" s="35">
        <v>5.8200999999999992</v>
      </c>
      <c r="F372" s="35">
        <v>6.4</v>
      </c>
      <c r="G372" s="36">
        <f t="shared" si="24"/>
        <v>6.8480000000000008</v>
      </c>
      <c r="H372" s="35">
        <f t="shared" si="25"/>
        <v>0.95872000000000024</v>
      </c>
      <c r="I372" s="35">
        <f t="shared" si="26"/>
        <v>7.8067200000000012</v>
      </c>
      <c r="J372" s="131">
        <f t="shared" si="27"/>
        <v>7.8000000000000007</v>
      </c>
    </row>
    <row r="373" spans="1:10" s="38" customFormat="1" ht="20.25" x14ac:dyDescent="0.3">
      <c r="A373" s="32"/>
      <c r="B373" s="38" t="s">
        <v>243</v>
      </c>
      <c r="C373" s="49">
        <v>44.65</v>
      </c>
      <c r="D373" s="35">
        <f t="shared" si="23"/>
        <v>47.775500000000001</v>
      </c>
      <c r="E373" s="35">
        <v>54.026499999999999</v>
      </c>
      <c r="F373" s="35">
        <v>59.43</v>
      </c>
      <c r="G373" s="36">
        <f t="shared" si="24"/>
        <v>63.5901</v>
      </c>
      <c r="H373" s="35">
        <f t="shared" si="25"/>
        <v>8.9026140000000016</v>
      </c>
      <c r="I373" s="35">
        <f t="shared" si="26"/>
        <v>72.492714000000007</v>
      </c>
      <c r="J373" s="131">
        <f t="shared" si="27"/>
        <v>72.45</v>
      </c>
    </row>
    <row r="374" spans="1:10" s="38" customFormat="1" ht="20.25" x14ac:dyDescent="0.3">
      <c r="A374" s="32"/>
      <c r="B374" s="38" t="s">
        <v>244</v>
      </c>
      <c r="C374" s="49">
        <v>44.65</v>
      </c>
      <c r="D374" s="35">
        <f t="shared" si="23"/>
        <v>47.775500000000001</v>
      </c>
      <c r="E374" s="35">
        <v>54.026499999999999</v>
      </c>
      <c r="F374" s="35">
        <v>59.43</v>
      </c>
      <c r="G374" s="36">
        <f t="shared" si="24"/>
        <v>63.5901</v>
      </c>
      <c r="H374" s="35">
        <f t="shared" si="25"/>
        <v>8.9026140000000016</v>
      </c>
      <c r="I374" s="35">
        <f t="shared" si="26"/>
        <v>72.492714000000007</v>
      </c>
      <c r="J374" s="131">
        <f t="shared" si="27"/>
        <v>72.45</v>
      </c>
    </row>
    <row r="375" spans="1:10" s="38" customFormat="1" ht="20.25" x14ac:dyDescent="0.3">
      <c r="A375" s="32"/>
      <c r="B375" s="38" t="s">
        <v>245</v>
      </c>
      <c r="C375" s="49">
        <v>44.65</v>
      </c>
      <c r="D375" s="35">
        <f t="shared" si="23"/>
        <v>47.775500000000001</v>
      </c>
      <c r="E375" s="35">
        <v>54.026499999999999</v>
      </c>
      <c r="F375" s="35">
        <v>59.43</v>
      </c>
      <c r="G375" s="36">
        <f t="shared" si="24"/>
        <v>63.5901</v>
      </c>
      <c r="H375" s="35">
        <f t="shared" si="25"/>
        <v>8.9026140000000016</v>
      </c>
      <c r="I375" s="35">
        <f t="shared" si="26"/>
        <v>72.492714000000007</v>
      </c>
      <c r="J375" s="131">
        <f t="shared" si="27"/>
        <v>72.45</v>
      </c>
    </row>
    <row r="376" spans="1:10" s="38" customFormat="1" ht="20.25" x14ac:dyDescent="0.3">
      <c r="A376" s="32"/>
      <c r="B376" s="38" t="s">
        <v>246</v>
      </c>
      <c r="C376" s="49">
        <v>123.64</v>
      </c>
      <c r="D376" s="35">
        <f t="shared" si="23"/>
        <v>132.29480000000001</v>
      </c>
      <c r="E376" s="35">
        <v>149.6044</v>
      </c>
      <c r="F376" s="35">
        <v>164.56</v>
      </c>
      <c r="G376" s="36">
        <f t="shared" si="24"/>
        <v>176.07920000000001</v>
      </c>
      <c r="H376" s="35">
        <f t="shared" si="25"/>
        <v>24.651088000000005</v>
      </c>
      <c r="I376" s="35">
        <f t="shared" si="26"/>
        <v>200.73028800000003</v>
      </c>
      <c r="J376" s="131">
        <f t="shared" si="27"/>
        <v>200.70000000000002</v>
      </c>
    </row>
    <row r="377" spans="1:10" s="38" customFormat="1" ht="20.25" x14ac:dyDescent="0.3">
      <c r="A377" s="32"/>
      <c r="C377" s="49"/>
      <c r="D377" s="35"/>
      <c r="E377" s="35"/>
      <c r="F377" s="35"/>
      <c r="G377" s="36"/>
      <c r="H377" s="35"/>
      <c r="I377" s="35"/>
      <c r="J377" s="131"/>
    </row>
    <row r="378" spans="1:10" s="38" customFormat="1" ht="20.25" x14ac:dyDescent="0.3">
      <c r="A378" s="32"/>
      <c r="B378" s="38" t="s">
        <v>247</v>
      </c>
      <c r="C378" s="49">
        <v>130.51</v>
      </c>
      <c r="D378" s="35">
        <f>+C378+C378*$H$3</f>
        <v>139.64569999999998</v>
      </c>
      <c r="E378" s="35">
        <v>157.91709999999998</v>
      </c>
      <c r="F378" s="35">
        <v>173.71</v>
      </c>
      <c r="G378" s="36">
        <f>+F378+F378*$H$3</f>
        <v>185.86970000000002</v>
      </c>
      <c r="H378" s="35">
        <f>+G378*$H$5</f>
        <v>26.021758000000005</v>
      </c>
      <c r="I378" s="35">
        <f>SUM(G378:H378)</f>
        <v>211.89145800000003</v>
      </c>
      <c r="J378" s="131">
        <f>FLOOR(I378,0.05)</f>
        <v>211.85000000000002</v>
      </c>
    </row>
    <row r="379" spans="1:10" s="38" customFormat="1" ht="20.25" x14ac:dyDescent="0.3">
      <c r="A379" s="32"/>
      <c r="B379" s="38" t="s">
        <v>248</v>
      </c>
      <c r="C379" s="49">
        <v>10.3</v>
      </c>
      <c r="D379" s="35">
        <f>+C379+C379*$H$3</f>
        <v>11.021000000000001</v>
      </c>
      <c r="E379" s="35">
        <v>12.463000000000001</v>
      </c>
      <c r="F379" s="35">
        <v>13.71</v>
      </c>
      <c r="G379" s="36">
        <f>+F379+F379*$H$3</f>
        <v>14.669700000000001</v>
      </c>
      <c r="H379" s="35">
        <f>+G379*$H$5</f>
        <v>2.0537580000000002</v>
      </c>
      <c r="I379" s="35">
        <f>SUM(G379:H379)</f>
        <v>16.723458000000001</v>
      </c>
      <c r="J379" s="131">
        <f>FLOOR(I379,0.05)</f>
        <v>16.7</v>
      </c>
    </row>
    <row r="380" spans="1:10" s="38" customFormat="1" ht="20.25" x14ac:dyDescent="0.3">
      <c r="A380" s="32"/>
      <c r="C380" s="49"/>
      <c r="D380" s="35"/>
      <c r="E380" s="35"/>
      <c r="F380" s="35"/>
      <c r="G380" s="36"/>
      <c r="H380" s="35"/>
      <c r="I380" s="35"/>
      <c r="J380" s="131"/>
    </row>
    <row r="381" spans="1:10" s="38" customFormat="1" ht="20.25" x14ac:dyDescent="0.3">
      <c r="A381" s="32"/>
      <c r="B381" s="38" t="s">
        <v>249</v>
      </c>
      <c r="C381" s="49">
        <v>137.38</v>
      </c>
      <c r="D381" s="35">
        <f>+C381+C381*$H$3</f>
        <v>146.9966</v>
      </c>
      <c r="E381" s="35">
        <v>169.55</v>
      </c>
      <c r="F381" s="35">
        <v>186.51</v>
      </c>
      <c r="G381" s="36">
        <f>+F381+F381*$H$3</f>
        <v>199.56569999999999</v>
      </c>
      <c r="H381" s="35">
        <f>+G381*$H$5</f>
        <v>27.939198000000001</v>
      </c>
      <c r="I381" s="35">
        <f>SUM(G381:H381)</f>
        <v>227.504898</v>
      </c>
      <c r="J381" s="131">
        <f>FLOOR(I381,0.05)</f>
        <v>227.5</v>
      </c>
    </row>
    <row r="382" spans="1:10" s="38" customFormat="1" ht="20.25" x14ac:dyDescent="0.3">
      <c r="A382" s="32"/>
      <c r="B382" s="38" t="s">
        <v>250</v>
      </c>
      <c r="C382" s="49">
        <v>10.3</v>
      </c>
      <c r="D382" s="35">
        <f>+C382+C382*$H$3</f>
        <v>11.021000000000001</v>
      </c>
      <c r="E382" s="35">
        <v>13</v>
      </c>
      <c r="F382" s="35">
        <v>14.3</v>
      </c>
      <c r="G382" s="36">
        <f>+F382+F382*$H$3</f>
        <v>15.301</v>
      </c>
      <c r="H382" s="35">
        <f>+G382*$H$5</f>
        <v>2.1421400000000004</v>
      </c>
      <c r="I382" s="35">
        <f>SUM(G382:H382)</f>
        <v>17.44314</v>
      </c>
      <c r="J382" s="131">
        <f>FLOOR(I382,0.05)</f>
        <v>17.400000000000002</v>
      </c>
    </row>
    <row r="383" spans="1:10" s="38" customFormat="1" ht="20.25" x14ac:dyDescent="0.3">
      <c r="A383" s="32"/>
      <c r="C383" s="49"/>
      <c r="D383" s="35"/>
      <c r="E383" s="35"/>
      <c r="F383" s="35"/>
      <c r="G383" s="36"/>
      <c r="H383" s="35"/>
      <c r="I383" s="35"/>
      <c r="J383" s="131"/>
    </row>
    <row r="384" spans="1:10" s="38" customFormat="1" ht="20.25" x14ac:dyDescent="0.3">
      <c r="A384" s="32"/>
      <c r="B384" s="38" t="s">
        <v>251</v>
      </c>
      <c r="C384" s="49">
        <v>137.38</v>
      </c>
      <c r="D384" s="35">
        <f>+C384+C384*$H$3</f>
        <v>146.9966</v>
      </c>
      <c r="E384" s="35">
        <v>269.13</v>
      </c>
      <c r="F384" s="35">
        <v>296.04000000000002</v>
      </c>
      <c r="G384" s="36">
        <f>+F384+F384*$H$3</f>
        <v>316.76280000000003</v>
      </c>
      <c r="H384" s="35">
        <f>+G384*$H$5</f>
        <v>44.346792000000008</v>
      </c>
      <c r="I384" s="35">
        <f>SUM(G384:H384)</f>
        <v>361.10959200000002</v>
      </c>
      <c r="J384" s="131">
        <f>FLOOR(I384,0.05)</f>
        <v>361.1</v>
      </c>
    </row>
    <row r="385" spans="1:10" s="38" customFormat="1" ht="20.25" x14ac:dyDescent="0.3">
      <c r="A385" s="32"/>
      <c r="B385" s="38" t="s">
        <v>252</v>
      </c>
      <c r="C385" s="49">
        <v>226.67</v>
      </c>
      <c r="D385" s="35">
        <f>+C385+C385*$H$3</f>
        <v>242.5369</v>
      </c>
      <c r="E385" s="35">
        <v>274.27069999999998</v>
      </c>
      <c r="F385" s="35">
        <v>301.7</v>
      </c>
      <c r="G385" s="36">
        <f>+F385+F385*$H$3</f>
        <v>322.81899999999996</v>
      </c>
      <c r="H385" s="35">
        <f>+G385*$H$5</f>
        <v>45.194659999999999</v>
      </c>
      <c r="I385" s="35">
        <f>SUM(G385:H385)</f>
        <v>368.01365999999996</v>
      </c>
      <c r="J385" s="131">
        <f>FLOOR(I385,0.05)</f>
        <v>368</v>
      </c>
    </row>
    <row r="386" spans="1:10" s="38" customFormat="1" ht="20.25" x14ac:dyDescent="0.3">
      <c r="A386" s="32"/>
      <c r="B386" s="38" t="s">
        <v>253</v>
      </c>
      <c r="C386" s="49">
        <v>4.8099999999999996</v>
      </c>
      <c r="D386" s="35">
        <f>+C386+C386*$H$3</f>
        <v>5.1466999999999992</v>
      </c>
      <c r="E386" s="35">
        <v>10.5</v>
      </c>
      <c r="F386" s="35">
        <v>11.55</v>
      </c>
      <c r="G386" s="36">
        <f>+F386+F386*$H$3</f>
        <v>12.358500000000001</v>
      </c>
      <c r="H386" s="35">
        <f>+G386*$H$5</f>
        <v>1.7301900000000003</v>
      </c>
      <c r="I386" s="35">
        <f>SUM(G386:H386)</f>
        <v>14.088690000000001</v>
      </c>
      <c r="J386" s="131">
        <f>FLOOR(I386,0.05)</f>
        <v>14.05</v>
      </c>
    </row>
    <row r="387" spans="1:10" s="38" customFormat="1" ht="20.25" x14ac:dyDescent="0.3">
      <c r="A387" s="32"/>
      <c r="B387" s="38" t="s">
        <v>254</v>
      </c>
      <c r="C387" s="49">
        <v>149</v>
      </c>
      <c r="D387" s="35">
        <f>+C387+C387*$H$3</f>
        <v>159.43</v>
      </c>
      <c r="E387" s="35">
        <v>259.76</v>
      </c>
      <c r="F387" s="35">
        <v>285.74</v>
      </c>
      <c r="G387" s="36">
        <f>+F387+F387*$H$3</f>
        <v>305.74180000000001</v>
      </c>
      <c r="H387" s="35">
        <f>+G387*$H$5</f>
        <v>42.803852000000006</v>
      </c>
      <c r="I387" s="35">
        <f>SUM(G387:H387)</f>
        <v>348.54565200000002</v>
      </c>
      <c r="J387" s="131">
        <f>FLOOR(I387,0.05)</f>
        <v>348.5</v>
      </c>
    </row>
    <row r="388" spans="1:10" s="38" customFormat="1" ht="20.25" x14ac:dyDescent="0.3">
      <c r="A388" s="32"/>
      <c r="C388" s="49"/>
      <c r="D388" s="35"/>
      <c r="E388" s="35"/>
      <c r="F388" s="35"/>
      <c r="G388" s="36"/>
      <c r="H388" s="35"/>
      <c r="I388" s="35"/>
      <c r="J388" s="131"/>
    </row>
    <row r="389" spans="1:10" s="38" customFormat="1" ht="20.25" x14ac:dyDescent="0.3">
      <c r="A389" s="32"/>
      <c r="B389" s="38" t="s">
        <v>255</v>
      </c>
      <c r="C389" s="49">
        <v>151.11000000000001</v>
      </c>
      <c r="D389" s="35">
        <f>+C389+C389*$H$3</f>
        <v>161.68770000000001</v>
      </c>
      <c r="E389" s="35">
        <v>182.84309999999999</v>
      </c>
      <c r="F389" s="35">
        <v>201.13</v>
      </c>
      <c r="G389" s="36">
        <f>+F389+F389*$H$3</f>
        <v>215.20910000000001</v>
      </c>
      <c r="H389" s="35">
        <f>+G389*$H$5</f>
        <v>30.129274000000002</v>
      </c>
      <c r="I389" s="35">
        <f t="shared" ref="I389:I394" si="28">SUM(G389:H389)</f>
        <v>245.33837400000002</v>
      </c>
      <c r="J389" s="131">
        <f t="shared" ref="J389:J394" si="29">FLOOR(I389,0.05)</f>
        <v>245.3</v>
      </c>
    </row>
    <row r="390" spans="1:10" s="38" customFormat="1" ht="20.25" x14ac:dyDescent="0.3">
      <c r="A390" s="32"/>
      <c r="B390" s="38" t="s">
        <v>256</v>
      </c>
      <c r="C390" s="49">
        <v>226.67</v>
      </c>
      <c r="D390" s="35">
        <f>+C390+C390*$H$3</f>
        <v>242.5369</v>
      </c>
      <c r="E390" s="35">
        <v>274.27069999999998</v>
      </c>
      <c r="F390" s="35">
        <v>301.7</v>
      </c>
      <c r="G390" s="36">
        <f>+F390+F390*$H$3</f>
        <v>322.81899999999996</v>
      </c>
      <c r="H390" s="35">
        <f>+G390*$H$5</f>
        <v>45.194659999999999</v>
      </c>
      <c r="I390" s="35">
        <f t="shared" si="28"/>
        <v>368.01365999999996</v>
      </c>
      <c r="J390" s="131">
        <f t="shared" si="29"/>
        <v>368</v>
      </c>
    </row>
    <row r="391" spans="1:10" s="38" customFormat="1" ht="20.25" x14ac:dyDescent="0.3">
      <c r="A391" s="32"/>
      <c r="B391" s="38" t="s">
        <v>257</v>
      </c>
      <c r="C391" s="49">
        <v>151.11000000000001</v>
      </c>
      <c r="D391" s="35">
        <f>+C391+C391*$H$3</f>
        <v>161.68770000000001</v>
      </c>
      <c r="E391" s="35">
        <v>240.26</v>
      </c>
      <c r="F391" s="35">
        <v>264.29000000000002</v>
      </c>
      <c r="G391" s="36">
        <f>+F391+F391*$H$3</f>
        <v>282.7903</v>
      </c>
      <c r="H391" s="35">
        <f>+G391*$H$5</f>
        <v>39.590642000000003</v>
      </c>
      <c r="I391" s="35">
        <f t="shared" si="28"/>
        <v>322.380942</v>
      </c>
      <c r="J391" s="131">
        <f t="shared" si="29"/>
        <v>322.35000000000002</v>
      </c>
    </row>
    <row r="392" spans="1:10" s="38" customFormat="1" ht="20.25" x14ac:dyDescent="0.3">
      <c r="A392" s="32"/>
      <c r="B392" s="38" t="s">
        <v>258</v>
      </c>
      <c r="C392" s="49">
        <v>44.65</v>
      </c>
      <c r="D392" s="35">
        <f>+C392+C392*$H$3</f>
        <v>47.775500000000001</v>
      </c>
      <c r="E392" s="35">
        <v>54.026499999999999</v>
      </c>
      <c r="F392" s="35">
        <v>59.43</v>
      </c>
      <c r="G392" s="36">
        <f>+F392+F392*$H$3</f>
        <v>63.5901</v>
      </c>
      <c r="H392" s="35">
        <f>+G392*$H$5</f>
        <v>8.9026140000000016</v>
      </c>
      <c r="I392" s="35">
        <f t="shared" si="28"/>
        <v>72.492714000000007</v>
      </c>
      <c r="J392" s="131">
        <f t="shared" si="29"/>
        <v>72.45</v>
      </c>
    </row>
    <row r="393" spans="1:10" s="38" customFormat="1" ht="20.25" x14ac:dyDescent="0.3">
      <c r="A393" s="32"/>
      <c r="B393" s="38" t="s">
        <v>259</v>
      </c>
      <c r="C393" s="49">
        <v>206.06</v>
      </c>
      <c r="D393" s="35">
        <f>+C393+C393*$H$3</f>
        <v>220.48420000000002</v>
      </c>
      <c r="E393" s="35">
        <v>249.33260000000001</v>
      </c>
      <c r="F393" s="35">
        <v>274.27</v>
      </c>
      <c r="G393" s="36">
        <f>+F393+F393*$H$3</f>
        <v>293.46889999999996</v>
      </c>
      <c r="H393" s="35">
        <f>+G393*$H$5</f>
        <v>41.085645999999997</v>
      </c>
      <c r="I393" s="35">
        <f t="shared" si="28"/>
        <v>334.55454599999996</v>
      </c>
      <c r="J393" s="131">
        <f t="shared" si="29"/>
        <v>334.55</v>
      </c>
    </row>
    <row r="394" spans="1:10" s="38" customFormat="1" ht="20.25" x14ac:dyDescent="0.3">
      <c r="A394" s="32"/>
      <c r="B394" s="38" t="s">
        <v>542</v>
      </c>
      <c r="C394" s="49"/>
      <c r="D394" s="35"/>
      <c r="E394" s="35"/>
      <c r="F394" s="35">
        <v>121</v>
      </c>
      <c r="G394" s="36">
        <v>129.47</v>
      </c>
      <c r="H394" s="35">
        <v>18.13</v>
      </c>
      <c r="I394" s="35">
        <f t="shared" si="28"/>
        <v>147.6</v>
      </c>
      <c r="J394" s="131">
        <f t="shared" si="29"/>
        <v>147.6</v>
      </c>
    </row>
    <row r="395" spans="1:10" s="38" customFormat="1" ht="20.25" x14ac:dyDescent="0.3">
      <c r="A395" s="32"/>
      <c r="B395" s="51"/>
      <c r="C395" s="52"/>
      <c r="D395" s="53"/>
      <c r="E395" s="53"/>
      <c r="F395" s="53"/>
      <c r="G395" s="53"/>
      <c r="H395" s="53"/>
      <c r="I395" s="53"/>
      <c r="J395" s="132"/>
    </row>
    <row r="396" spans="1:10" s="38" customFormat="1" ht="20.25" x14ac:dyDescent="0.3">
      <c r="A396" s="32"/>
      <c r="C396" s="34"/>
      <c r="D396" s="42"/>
      <c r="E396" s="42"/>
      <c r="F396" s="42"/>
      <c r="G396" s="36"/>
      <c r="H396" s="35"/>
      <c r="I396" s="35"/>
      <c r="J396" s="131"/>
    </row>
    <row r="397" spans="1:10" s="38" customFormat="1" ht="20.25" x14ac:dyDescent="0.3">
      <c r="A397" s="32"/>
      <c r="B397" s="33" t="s">
        <v>260</v>
      </c>
      <c r="C397" s="34"/>
      <c r="D397" s="42"/>
      <c r="E397" s="42"/>
      <c r="F397" s="42"/>
      <c r="G397" s="36"/>
      <c r="H397" s="35"/>
      <c r="I397" s="35"/>
      <c r="J397" s="131"/>
    </row>
    <row r="398" spans="1:10" s="38" customFormat="1" ht="20.25" x14ac:dyDescent="0.3">
      <c r="A398" s="32"/>
      <c r="C398" s="34"/>
      <c r="D398" s="42"/>
      <c r="E398" s="42"/>
      <c r="F398" s="42"/>
      <c r="G398" s="36"/>
      <c r="H398" s="35"/>
      <c r="I398" s="35"/>
      <c r="J398" s="131"/>
    </row>
    <row r="399" spans="1:10" s="38" customFormat="1" ht="20.25" x14ac:dyDescent="0.3">
      <c r="A399" s="32"/>
      <c r="B399" s="33" t="s">
        <v>261</v>
      </c>
      <c r="C399" s="35"/>
      <c r="D399" s="35"/>
      <c r="E399" s="35"/>
      <c r="F399" s="35"/>
      <c r="G399" s="36"/>
      <c r="H399" s="35"/>
      <c r="I399" s="35"/>
      <c r="J399" s="131"/>
    </row>
    <row r="400" spans="1:10" s="38" customFormat="1" ht="20.25" x14ac:dyDescent="0.3">
      <c r="A400" s="32"/>
      <c r="B400" s="48"/>
      <c r="C400" s="35"/>
      <c r="D400" s="35"/>
      <c r="E400" s="35"/>
      <c r="F400" s="35"/>
      <c r="G400" s="36"/>
      <c r="H400" s="35"/>
      <c r="I400" s="35"/>
      <c r="J400" s="131"/>
    </row>
    <row r="401" spans="1:10" s="38" customFormat="1" ht="20.25" x14ac:dyDescent="0.3">
      <c r="A401" s="32">
        <v>166751</v>
      </c>
      <c r="B401" s="38" t="s">
        <v>546</v>
      </c>
      <c r="C401" s="35">
        <v>150</v>
      </c>
      <c r="D401" s="35">
        <v>162</v>
      </c>
      <c r="E401" s="35">
        <v>180</v>
      </c>
      <c r="F401" s="35">
        <v>195</v>
      </c>
      <c r="G401" s="36">
        <v>213</v>
      </c>
      <c r="H401" s="67" t="s">
        <v>23</v>
      </c>
      <c r="I401" s="35">
        <f>SUM(G401:H401)</f>
        <v>213</v>
      </c>
      <c r="J401" s="131">
        <f>FLOOR(I401,0.05)</f>
        <v>213</v>
      </c>
    </row>
    <row r="402" spans="1:10" s="38" customFormat="1" ht="20.25" x14ac:dyDescent="0.3">
      <c r="A402" s="32">
        <v>166751</v>
      </c>
      <c r="B402" s="37" t="s">
        <v>547</v>
      </c>
      <c r="C402" s="35">
        <v>45</v>
      </c>
      <c r="D402" s="35">
        <v>51</v>
      </c>
      <c r="E402" s="35">
        <v>87</v>
      </c>
      <c r="F402" s="35">
        <v>63</v>
      </c>
      <c r="G402" s="36">
        <v>69</v>
      </c>
      <c r="H402" s="67" t="s">
        <v>23</v>
      </c>
      <c r="I402" s="35">
        <f t="shared" ref="I402:I465" si="30">SUM(G402:H402)</f>
        <v>69</v>
      </c>
      <c r="J402" s="131">
        <f>FLOOR(I402,0.05)</f>
        <v>69</v>
      </c>
    </row>
    <row r="403" spans="1:10" s="37" customFormat="1" ht="40.5" x14ac:dyDescent="0.3">
      <c r="A403" s="50">
        <v>166751</v>
      </c>
      <c r="B403" s="37" t="s">
        <v>548</v>
      </c>
      <c r="C403" s="47"/>
      <c r="D403" s="47"/>
      <c r="E403" s="47"/>
      <c r="F403" s="47"/>
      <c r="G403" s="65"/>
      <c r="H403" s="97"/>
      <c r="I403" s="47"/>
      <c r="J403" s="131"/>
    </row>
    <row r="404" spans="1:10" s="38" customFormat="1" ht="20.25" x14ac:dyDescent="0.3">
      <c r="A404" s="32"/>
      <c r="B404" s="38" t="s">
        <v>262</v>
      </c>
      <c r="C404" s="35">
        <v>246</v>
      </c>
      <c r="D404" s="35">
        <v>257</v>
      </c>
      <c r="E404" s="35">
        <v>294</v>
      </c>
      <c r="F404" s="35">
        <v>318</v>
      </c>
      <c r="G404" s="36">
        <v>345</v>
      </c>
      <c r="H404" s="67" t="s">
        <v>23</v>
      </c>
      <c r="I404" s="35">
        <f t="shared" si="30"/>
        <v>345</v>
      </c>
      <c r="J404" s="131">
        <f>FLOOR(I404,0.05)</f>
        <v>345</v>
      </c>
    </row>
    <row r="405" spans="1:10" s="38" customFormat="1" ht="20.25" x14ac:dyDescent="0.3">
      <c r="A405" s="32"/>
      <c r="B405" s="38" t="s">
        <v>263</v>
      </c>
      <c r="C405" s="35">
        <v>207</v>
      </c>
      <c r="D405" s="35">
        <v>225</v>
      </c>
      <c r="E405" s="35">
        <v>249</v>
      </c>
      <c r="F405" s="35">
        <v>270</v>
      </c>
      <c r="G405" s="36">
        <v>294</v>
      </c>
      <c r="H405" s="67" t="s">
        <v>23</v>
      </c>
      <c r="I405" s="35">
        <f t="shared" si="30"/>
        <v>294</v>
      </c>
      <c r="J405" s="131">
        <f>FLOOR(I405,0.05)</f>
        <v>294</v>
      </c>
    </row>
    <row r="406" spans="1:10" s="38" customFormat="1" ht="20.25" x14ac:dyDescent="0.3">
      <c r="A406" s="32"/>
      <c r="B406" s="38" t="s">
        <v>264</v>
      </c>
      <c r="C406" s="35"/>
      <c r="D406" s="35">
        <v>180</v>
      </c>
      <c r="E406" s="35">
        <v>198</v>
      </c>
      <c r="F406" s="35">
        <v>207</v>
      </c>
      <c r="G406" s="36">
        <v>225</v>
      </c>
      <c r="H406" s="67" t="s">
        <v>23</v>
      </c>
      <c r="I406" s="35">
        <f t="shared" si="30"/>
        <v>225</v>
      </c>
      <c r="J406" s="131">
        <f>FLOOR(I406,0.05)</f>
        <v>225</v>
      </c>
    </row>
    <row r="407" spans="1:10" s="38" customFormat="1" ht="40.5" x14ac:dyDescent="0.3">
      <c r="A407" s="98">
        <v>166751</v>
      </c>
      <c r="B407" s="37" t="s">
        <v>549</v>
      </c>
      <c r="C407" s="35"/>
      <c r="D407" s="35">
        <v>165</v>
      </c>
      <c r="E407" s="35">
        <v>183</v>
      </c>
      <c r="F407" s="35">
        <v>198</v>
      </c>
      <c r="G407" s="36">
        <v>216</v>
      </c>
      <c r="H407" s="67" t="s">
        <v>23</v>
      </c>
      <c r="I407" s="35">
        <f t="shared" si="30"/>
        <v>216</v>
      </c>
      <c r="J407" s="131">
        <f>FLOOR(I407,0.05)</f>
        <v>216</v>
      </c>
    </row>
    <row r="408" spans="1:10" s="38" customFormat="1" ht="20.25" x14ac:dyDescent="0.3">
      <c r="A408" s="32">
        <v>166751</v>
      </c>
      <c r="B408" s="99" t="s">
        <v>550</v>
      </c>
      <c r="C408" s="34"/>
      <c r="D408" s="42"/>
      <c r="E408" s="42"/>
      <c r="F408" s="42"/>
      <c r="G408" s="36"/>
      <c r="H408" s="35"/>
      <c r="I408" s="35"/>
      <c r="J408" s="131"/>
    </row>
    <row r="409" spans="1:10" s="37" customFormat="1" ht="40.5" x14ac:dyDescent="0.3">
      <c r="A409" s="50">
        <v>166751</v>
      </c>
      <c r="B409" s="100" t="s">
        <v>551</v>
      </c>
      <c r="C409" s="39"/>
      <c r="D409" s="39"/>
      <c r="E409" s="39"/>
      <c r="F409" s="39"/>
      <c r="G409" s="84"/>
      <c r="H409" s="39"/>
      <c r="I409" s="47"/>
      <c r="J409" s="139"/>
    </row>
    <row r="410" spans="1:10" s="38" customFormat="1" ht="20.25" x14ac:dyDescent="0.3">
      <c r="A410" s="32"/>
      <c r="B410" s="101" t="s">
        <v>265</v>
      </c>
      <c r="C410" s="42"/>
      <c r="D410" s="35">
        <v>170</v>
      </c>
      <c r="E410" s="35">
        <v>180</v>
      </c>
      <c r="F410" s="35">
        <v>175</v>
      </c>
      <c r="G410" s="36">
        <v>215</v>
      </c>
      <c r="H410" s="67" t="s">
        <v>23</v>
      </c>
      <c r="I410" s="35">
        <f t="shared" si="30"/>
        <v>215</v>
      </c>
      <c r="J410" s="131">
        <f t="shared" ref="J410:J421" si="31">FLOOR(I410,0.05)</f>
        <v>215</v>
      </c>
    </row>
    <row r="411" spans="1:10" s="38" customFormat="1" ht="20.25" x14ac:dyDescent="0.3">
      <c r="A411" s="32"/>
      <c r="B411" s="37" t="s">
        <v>266</v>
      </c>
      <c r="C411" s="42"/>
      <c r="D411" s="35">
        <v>175</v>
      </c>
      <c r="E411" s="35">
        <v>185</v>
      </c>
      <c r="F411" s="35">
        <v>180</v>
      </c>
      <c r="G411" s="36">
        <v>220</v>
      </c>
      <c r="H411" s="67" t="s">
        <v>23</v>
      </c>
      <c r="I411" s="35">
        <f t="shared" si="30"/>
        <v>220</v>
      </c>
      <c r="J411" s="131">
        <f t="shared" si="31"/>
        <v>220</v>
      </c>
    </row>
    <row r="412" spans="1:10" s="38" customFormat="1" ht="20.25" x14ac:dyDescent="0.3">
      <c r="A412" s="32"/>
      <c r="B412" s="37" t="s">
        <v>267</v>
      </c>
      <c r="C412" s="35"/>
      <c r="D412" s="35">
        <v>180</v>
      </c>
      <c r="E412" s="35">
        <v>190</v>
      </c>
      <c r="F412" s="35">
        <v>185</v>
      </c>
      <c r="G412" s="36">
        <v>225</v>
      </c>
      <c r="H412" s="67" t="s">
        <v>23</v>
      </c>
      <c r="I412" s="35">
        <f t="shared" si="30"/>
        <v>225</v>
      </c>
      <c r="J412" s="131">
        <f t="shared" si="31"/>
        <v>225</v>
      </c>
    </row>
    <row r="413" spans="1:10" s="38" customFormat="1" ht="20.25" x14ac:dyDescent="0.3">
      <c r="A413" s="32"/>
      <c r="B413" s="37" t="s">
        <v>268</v>
      </c>
      <c r="C413" s="35"/>
      <c r="D413" s="35">
        <v>185</v>
      </c>
      <c r="E413" s="35">
        <v>195</v>
      </c>
      <c r="F413" s="35">
        <v>190</v>
      </c>
      <c r="G413" s="36">
        <v>230</v>
      </c>
      <c r="H413" s="67" t="s">
        <v>23</v>
      </c>
      <c r="I413" s="35">
        <f t="shared" si="30"/>
        <v>230</v>
      </c>
      <c r="J413" s="131">
        <f t="shared" si="31"/>
        <v>230</v>
      </c>
    </row>
    <row r="414" spans="1:10" s="38" customFormat="1" ht="20.25" x14ac:dyDescent="0.3">
      <c r="A414" s="32"/>
      <c r="B414" s="37" t="s">
        <v>269</v>
      </c>
      <c r="C414" s="35"/>
      <c r="D414" s="35">
        <v>190</v>
      </c>
      <c r="E414" s="35">
        <v>200</v>
      </c>
      <c r="F414" s="35">
        <v>195</v>
      </c>
      <c r="G414" s="36">
        <v>235</v>
      </c>
      <c r="H414" s="67" t="s">
        <v>23</v>
      </c>
      <c r="I414" s="35">
        <f t="shared" si="30"/>
        <v>235</v>
      </c>
      <c r="J414" s="131">
        <f t="shared" si="31"/>
        <v>235</v>
      </c>
    </row>
    <row r="415" spans="1:10" s="38" customFormat="1" ht="20.25" x14ac:dyDescent="0.3">
      <c r="A415" s="32"/>
      <c r="B415" s="37" t="s">
        <v>270</v>
      </c>
      <c r="C415" s="35"/>
      <c r="D415" s="35">
        <v>195</v>
      </c>
      <c r="E415" s="35">
        <v>205</v>
      </c>
      <c r="F415" s="35">
        <v>200</v>
      </c>
      <c r="G415" s="36">
        <v>240</v>
      </c>
      <c r="H415" s="67" t="s">
        <v>23</v>
      </c>
      <c r="I415" s="35">
        <f t="shared" si="30"/>
        <v>240</v>
      </c>
      <c r="J415" s="131">
        <f t="shared" si="31"/>
        <v>240</v>
      </c>
    </row>
    <row r="416" spans="1:10" s="38" customFormat="1" ht="20.25" x14ac:dyDescent="0.3">
      <c r="A416" s="32"/>
      <c r="B416" s="37" t="s">
        <v>271</v>
      </c>
      <c r="C416" s="35"/>
      <c r="D416" s="35">
        <v>200</v>
      </c>
      <c r="E416" s="35">
        <v>210</v>
      </c>
      <c r="F416" s="35">
        <v>205</v>
      </c>
      <c r="G416" s="36">
        <v>245</v>
      </c>
      <c r="H416" s="67" t="s">
        <v>23</v>
      </c>
      <c r="I416" s="35">
        <f t="shared" si="30"/>
        <v>245</v>
      </c>
      <c r="J416" s="131">
        <f t="shared" si="31"/>
        <v>245</v>
      </c>
    </row>
    <row r="417" spans="1:10" s="38" customFormat="1" ht="20.25" x14ac:dyDescent="0.3">
      <c r="A417" s="32"/>
      <c r="B417" s="37" t="s">
        <v>272</v>
      </c>
      <c r="C417" s="35"/>
      <c r="D417" s="35">
        <v>205</v>
      </c>
      <c r="E417" s="35">
        <v>215</v>
      </c>
      <c r="F417" s="35">
        <v>210</v>
      </c>
      <c r="G417" s="36">
        <v>250</v>
      </c>
      <c r="H417" s="67" t="s">
        <v>23</v>
      </c>
      <c r="I417" s="35">
        <f t="shared" si="30"/>
        <v>250</v>
      </c>
      <c r="J417" s="131">
        <f t="shared" si="31"/>
        <v>250</v>
      </c>
    </row>
    <row r="418" spans="1:10" s="38" customFormat="1" ht="20.25" x14ac:dyDescent="0.3">
      <c r="A418" s="32"/>
      <c r="B418" s="37" t="s">
        <v>273</v>
      </c>
      <c r="C418" s="35"/>
      <c r="D418" s="35">
        <v>210</v>
      </c>
      <c r="E418" s="35">
        <v>220</v>
      </c>
      <c r="F418" s="35">
        <v>215</v>
      </c>
      <c r="G418" s="36">
        <v>255</v>
      </c>
      <c r="H418" s="67" t="s">
        <v>23</v>
      </c>
      <c r="I418" s="35">
        <f t="shared" si="30"/>
        <v>255</v>
      </c>
      <c r="J418" s="131">
        <f t="shared" si="31"/>
        <v>255</v>
      </c>
    </row>
    <row r="419" spans="1:10" s="38" customFormat="1" ht="20.25" x14ac:dyDescent="0.3">
      <c r="A419" s="32"/>
      <c r="B419" s="101" t="s">
        <v>274</v>
      </c>
      <c r="C419" s="35"/>
      <c r="D419" s="35">
        <v>215</v>
      </c>
      <c r="E419" s="35">
        <v>225</v>
      </c>
      <c r="F419" s="35">
        <v>220</v>
      </c>
      <c r="G419" s="36">
        <v>260</v>
      </c>
      <c r="H419" s="67" t="s">
        <v>23</v>
      </c>
      <c r="I419" s="35">
        <f t="shared" si="30"/>
        <v>260</v>
      </c>
      <c r="J419" s="131">
        <f t="shared" si="31"/>
        <v>260</v>
      </c>
    </row>
    <row r="420" spans="1:10" s="38" customFormat="1" ht="20.25" x14ac:dyDescent="0.3">
      <c r="A420" s="32"/>
      <c r="B420" s="37" t="s">
        <v>275</v>
      </c>
      <c r="C420" s="35"/>
      <c r="D420" s="35">
        <v>220</v>
      </c>
      <c r="E420" s="35">
        <v>230</v>
      </c>
      <c r="F420" s="35">
        <v>225</v>
      </c>
      <c r="G420" s="36">
        <v>265</v>
      </c>
      <c r="H420" s="67" t="s">
        <v>23</v>
      </c>
      <c r="I420" s="35">
        <f t="shared" si="30"/>
        <v>265</v>
      </c>
      <c r="J420" s="131">
        <f t="shared" si="31"/>
        <v>265</v>
      </c>
    </row>
    <row r="421" spans="1:10" s="38" customFormat="1" ht="20.25" x14ac:dyDescent="0.3">
      <c r="A421" s="32"/>
      <c r="B421" s="37" t="s">
        <v>276</v>
      </c>
      <c r="C421" s="35"/>
      <c r="D421" s="35">
        <v>225</v>
      </c>
      <c r="E421" s="35">
        <v>235</v>
      </c>
      <c r="F421" s="35">
        <v>230</v>
      </c>
      <c r="G421" s="36">
        <v>270</v>
      </c>
      <c r="H421" s="67" t="s">
        <v>23</v>
      </c>
      <c r="I421" s="35">
        <f t="shared" si="30"/>
        <v>270</v>
      </c>
      <c r="J421" s="131">
        <f t="shared" si="31"/>
        <v>270</v>
      </c>
    </row>
    <row r="422" spans="1:10" s="38" customFormat="1" ht="20.25" x14ac:dyDescent="0.3">
      <c r="A422" s="32">
        <v>166789</v>
      </c>
      <c r="B422" s="100" t="s">
        <v>552</v>
      </c>
      <c r="C422" s="35"/>
      <c r="D422" s="35"/>
      <c r="E422" s="35"/>
      <c r="F422" s="35"/>
      <c r="G422" s="36"/>
      <c r="H422" s="67"/>
      <c r="I422" s="35"/>
      <c r="J422" s="131"/>
    </row>
    <row r="423" spans="1:10" s="38" customFormat="1" ht="20.25" x14ac:dyDescent="0.3">
      <c r="A423" s="32"/>
      <c r="B423" s="37" t="s">
        <v>553</v>
      </c>
      <c r="C423" s="35"/>
      <c r="D423" s="35">
        <v>51</v>
      </c>
      <c r="E423" s="35">
        <v>57</v>
      </c>
      <c r="F423" s="35">
        <v>81</v>
      </c>
      <c r="G423" s="36">
        <v>87</v>
      </c>
      <c r="H423" s="67" t="s">
        <v>23</v>
      </c>
      <c r="I423" s="35">
        <f t="shared" si="30"/>
        <v>87</v>
      </c>
      <c r="J423" s="131">
        <f>FLOOR(I423,0.05)</f>
        <v>87</v>
      </c>
    </row>
    <row r="424" spans="1:10" s="38" customFormat="1" ht="20.25" x14ac:dyDescent="0.3">
      <c r="A424" s="32">
        <v>166789</v>
      </c>
      <c r="B424" s="37"/>
      <c r="C424" s="35"/>
      <c r="D424" s="35"/>
      <c r="E424" s="35"/>
      <c r="F424" s="35"/>
      <c r="G424" s="36"/>
      <c r="H424" s="67"/>
      <c r="I424" s="35"/>
      <c r="J424" s="131"/>
    </row>
    <row r="425" spans="1:10" s="38" customFormat="1" ht="40.5" x14ac:dyDescent="0.3">
      <c r="A425" s="32"/>
      <c r="B425" s="37" t="s">
        <v>554</v>
      </c>
      <c r="C425" s="35"/>
      <c r="D425" s="35">
        <v>105</v>
      </c>
      <c r="E425" s="35">
        <v>117</v>
      </c>
      <c r="F425" s="35">
        <v>126</v>
      </c>
      <c r="G425" s="36">
        <v>138</v>
      </c>
      <c r="H425" s="67" t="s">
        <v>23</v>
      </c>
      <c r="I425" s="35">
        <f t="shared" si="30"/>
        <v>138</v>
      </c>
      <c r="J425" s="131">
        <f>FLOOR(I425,0.05)</f>
        <v>138</v>
      </c>
    </row>
    <row r="426" spans="1:10" s="38" customFormat="1" ht="20.25" x14ac:dyDescent="0.3">
      <c r="A426" s="32"/>
      <c r="B426" s="37"/>
      <c r="C426" s="35"/>
      <c r="D426" s="35"/>
      <c r="E426" s="35"/>
      <c r="F426" s="35"/>
      <c r="G426" s="36"/>
      <c r="H426" s="67"/>
      <c r="I426" s="35"/>
      <c r="J426" s="131"/>
    </row>
    <row r="427" spans="1:10" s="38" customFormat="1" ht="20.25" x14ac:dyDescent="0.3">
      <c r="A427" s="32">
        <v>166789</v>
      </c>
      <c r="B427" s="37" t="s">
        <v>555</v>
      </c>
      <c r="C427" s="35"/>
      <c r="D427" s="35"/>
      <c r="E427" s="35"/>
      <c r="F427" s="35"/>
      <c r="G427" s="36"/>
      <c r="H427" s="67"/>
      <c r="I427" s="35"/>
      <c r="J427" s="131"/>
    </row>
    <row r="428" spans="1:10" s="37" customFormat="1" ht="40.5" x14ac:dyDescent="0.3">
      <c r="A428" s="50"/>
      <c r="B428" s="102" t="s">
        <v>277</v>
      </c>
      <c r="C428" s="103"/>
      <c r="D428" s="104"/>
      <c r="E428" s="104"/>
      <c r="F428" s="104"/>
      <c r="G428" s="65"/>
      <c r="H428" s="47"/>
      <c r="I428" s="47"/>
      <c r="J428" s="131"/>
    </row>
    <row r="429" spans="1:10" s="38" customFormat="1" ht="20.25" x14ac:dyDescent="0.3">
      <c r="A429" s="32"/>
      <c r="B429" s="37" t="s">
        <v>556</v>
      </c>
      <c r="C429" s="35"/>
      <c r="D429" s="35"/>
      <c r="E429" s="35"/>
      <c r="F429" s="35"/>
      <c r="G429" s="36"/>
      <c r="H429" s="67"/>
      <c r="I429" s="35"/>
      <c r="J429" s="131"/>
    </row>
    <row r="430" spans="1:10" s="38" customFormat="1" ht="20.25" x14ac:dyDescent="0.3">
      <c r="A430" s="32"/>
      <c r="B430" s="37" t="s">
        <v>278</v>
      </c>
      <c r="C430" s="35"/>
      <c r="D430" s="35">
        <v>150</v>
      </c>
      <c r="E430" s="35">
        <v>165</v>
      </c>
      <c r="F430" s="35">
        <v>180</v>
      </c>
      <c r="G430" s="36">
        <v>195</v>
      </c>
      <c r="H430" s="67" t="s">
        <v>23</v>
      </c>
      <c r="I430" s="35">
        <f t="shared" si="30"/>
        <v>195</v>
      </c>
      <c r="J430" s="131">
        <f t="shared" ref="J430:J468" si="32">FLOOR(I430,0.05)</f>
        <v>195</v>
      </c>
    </row>
    <row r="431" spans="1:10" s="38" customFormat="1" ht="20.25" x14ac:dyDescent="0.3">
      <c r="A431" s="32"/>
      <c r="B431" s="37" t="s">
        <v>279</v>
      </c>
      <c r="C431" s="35"/>
      <c r="D431" s="35">
        <v>165</v>
      </c>
      <c r="E431" s="35">
        <v>183</v>
      </c>
      <c r="F431" s="35">
        <v>198</v>
      </c>
      <c r="G431" s="36">
        <v>216</v>
      </c>
      <c r="H431" s="67" t="s">
        <v>23</v>
      </c>
      <c r="I431" s="35">
        <f t="shared" si="30"/>
        <v>216</v>
      </c>
      <c r="J431" s="131">
        <f t="shared" si="32"/>
        <v>216</v>
      </c>
    </row>
    <row r="432" spans="1:10" s="38" customFormat="1" ht="20.25" x14ac:dyDescent="0.3">
      <c r="A432" s="32"/>
      <c r="B432" s="37" t="s">
        <v>280</v>
      </c>
      <c r="C432" s="35"/>
      <c r="D432" s="35">
        <v>171</v>
      </c>
      <c r="E432" s="35">
        <v>189</v>
      </c>
      <c r="F432" s="35">
        <v>204</v>
      </c>
      <c r="G432" s="36">
        <v>222</v>
      </c>
      <c r="H432" s="67" t="s">
        <v>23</v>
      </c>
      <c r="I432" s="35">
        <f t="shared" si="30"/>
        <v>222</v>
      </c>
      <c r="J432" s="131">
        <f t="shared" si="32"/>
        <v>222</v>
      </c>
    </row>
    <row r="433" spans="1:10" s="38" customFormat="1" ht="20.25" x14ac:dyDescent="0.3">
      <c r="A433" s="32"/>
      <c r="B433" s="37" t="s">
        <v>281</v>
      </c>
      <c r="C433" s="35"/>
      <c r="D433" s="35">
        <v>192</v>
      </c>
      <c r="E433" s="35">
        <v>213</v>
      </c>
      <c r="F433" s="35">
        <v>231</v>
      </c>
      <c r="G433" s="36">
        <v>252</v>
      </c>
      <c r="H433" s="67" t="s">
        <v>23</v>
      </c>
      <c r="I433" s="35">
        <f t="shared" si="30"/>
        <v>252</v>
      </c>
      <c r="J433" s="131">
        <f t="shared" si="32"/>
        <v>252</v>
      </c>
    </row>
    <row r="434" spans="1:10" s="38" customFormat="1" ht="20.25" x14ac:dyDescent="0.3">
      <c r="A434" s="32"/>
      <c r="B434" s="37" t="s">
        <v>282</v>
      </c>
      <c r="C434" s="35"/>
      <c r="D434" s="35">
        <v>246</v>
      </c>
      <c r="E434" s="35">
        <v>270</v>
      </c>
      <c r="F434" s="35">
        <v>294</v>
      </c>
      <c r="G434" s="36">
        <v>318</v>
      </c>
      <c r="H434" s="67" t="s">
        <v>23</v>
      </c>
      <c r="I434" s="35">
        <f t="shared" si="30"/>
        <v>318</v>
      </c>
      <c r="J434" s="131">
        <f t="shared" si="32"/>
        <v>318</v>
      </c>
    </row>
    <row r="435" spans="1:10" s="38" customFormat="1" ht="20.25" x14ac:dyDescent="0.3">
      <c r="A435" s="32"/>
      <c r="B435" s="37" t="s">
        <v>283</v>
      </c>
      <c r="C435" s="35"/>
      <c r="D435" s="35">
        <v>306</v>
      </c>
      <c r="E435" s="35">
        <v>339</v>
      </c>
      <c r="F435" s="35">
        <v>366</v>
      </c>
      <c r="G435" s="36">
        <v>396</v>
      </c>
      <c r="H435" s="67" t="s">
        <v>23</v>
      </c>
      <c r="I435" s="35">
        <f t="shared" si="30"/>
        <v>396</v>
      </c>
      <c r="J435" s="131">
        <f t="shared" si="32"/>
        <v>396</v>
      </c>
    </row>
    <row r="436" spans="1:10" s="38" customFormat="1" ht="20.25" x14ac:dyDescent="0.3">
      <c r="A436" s="32"/>
      <c r="B436" s="37" t="s">
        <v>284</v>
      </c>
      <c r="C436" s="35"/>
      <c r="D436" s="35">
        <v>360</v>
      </c>
      <c r="E436" s="35">
        <v>396</v>
      </c>
      <c r="F436" s="35">
        <v>429</v>
      </c>
      <c r="G436" s="36">
        <v>465</v>
      </c>
      <c r="H436" s="67" t="s">
        <v>23</v>
      </c>
      <c r="I436" s="35">
        <f t="shared" si="30"/>
        <v>465</v>
      </c>
      <c r="J436" s="131">
        <f t="shared" si="32"/>
        <v>465</v>
      </c>
    </row>
    <row r="437" spans="1:10" s="38" customFormat="1" ht="20.25" x14ac:dyDescent="0.3">
      <c r="A437" s="32"/>
      <c r="B437" s="37" t="s">
        <v>285</v>
      </c>
      <c r="C437" s="35"/>
      <c r="D437" s="35">
        <v>399</v>
      </c>
      <c r="E437" s="35">
        <v>438</v>
      </c>
      <c r="F437" s="35">
        <v>474</v>
      </c>
      <c r="G437" s="36">
        <v>513</v>
      </c>
      <c r="H437" s="67" t="s">
        <v>23</v>
      </c>
      <c r="I437" s="35">
        <f t="shared" si="30"/>
        <v>513</v>
      </c>
      <c r="J437" s="131">
        <f t="shared" si="32"/>
        <v>513</v>
      </c>
    </row>
    <row r="438" spans="1:10" s="38" customFormat="1" ht="20.25" x14ac:dyDescent="0.3">
      <c r="A438" s="32"/>
      <c r="B438" s="37" t="s">
        <v>286</v>
      </c>
      <c r="C438" s="35"/>
      <c r="D438" s="35">
        <v>522</v>
      </c>
      <c r="E438" s="35">
        <v>576</v>
      </c>
      <c r="F438" s="35">
        <v>624</v>
      </c>
      <c r="G438" s="36">
        <v>675</v>
      </c>
      <c r="H438" s="67" t="s">
        <v>23</v>
      </c>
      <c r="I438" s="35">
        <f t="shared" si="30"/>
        <v>675</v>
      </c>
      <c r="J438" s="131">
        <f t="shared" si="32"/>
        <v>675</v>
      </c>
    </row>
    <row r="439" spans="1:10" s="38" customFormat="1" ht="20.25" x14ac:dyDescent="0.3">
      <c r="A439" s="32"/>
      <c r="B439" s="37" t="s">
        <v>287</v>
      </c>
      <c r="C439" s="35"/>
      <c r="D439" s="35">
        <v>630</v>
      </c>
      <c r="E439" s="35">
        <v>693</v>
      </c>
      <c r="F439" s="35">
        <v>750</v>
      </c>
      <c r="G439" s="36">
        <v>810</v>
      </c>
      <c r="H439" s="67" t="s">
        <v>23</v>
      </c>
      <c r="I439" s="35">
        <f t="shared" si="30"/>
        <v>810</v>
      </c>
      <c r="J439" s="131">
        <f t="shared" si="32"/>
        <v>810</v>
      </c>
    </row>
    <row r="440" spans="1:10" s="38" customFormat="1" ht="20.25" x14ac:dyDescent="0.3">
      <c r="A440" s="32"/>
      <c r="B440" s="37" t="s">
        <v>288</v>
      </c>
      <c r="C440" s="35"/>
      <c r="D440" s="35">
        <v>714</v>
      </c>
      <c r="E440" s="35">
        <v>786</v>
      </c>
      <c r="F440" s="35">
        <v>849</v>
      </c>
      <c r="G440" s="36">
        <v>918</v>
      </c>
      <c r="H440" s="67" t="s">
        <v>23</v>
      </c>
      <c r="I440" s="35">
        <f t="shared" si="30"/>
        <v>918</v>
      </c>
      <c r="J440" s="131">
        <f t="shared" si="32"/>
        <v>918</v>
      </c>
    </row>
    <row r="441" spans="1:10" s="38" customFormat="1" ht="20.25" x14ac:dyDescent="0.3">
      <c r="A441" s="32"/>
      <c r="B441" s="37" t="s">
        <v>289</v>
      </c>
      <c r="C441" s="35"/>
      <c r="D441" s="35">
        <v>726</v>
      </c>
      <c r="E441" s="35">
        <v>801</v>
      </c>
      <c r="F441" s="35">
        <v>867</v>
      </c>
      <c r="G441" s="36">
        <v>939</v>
      </c>
      <c r="H441" s="67" t="s">
        <v>23</v>
      </c>
      <c r="I441" s="35">
        <f t="shared" si="30"/>
        <v>939</v>
      </c>
      <c r="J441" s="131">
        <f t="shared" si="32"/>
        <v>939</v>
      </c>
    </row>
    <row r="442" spans="1:10" s="38" customFormat="1" ht="20.25" x14ac:dyDescent="0.3">
      <c r="A442" s="32"/>
      <c r="B442" s="37" t="s">
        <v>290</v>
      </c>
      <c r="C442" s="35"/>
      <c r="D442" s="35">
        <v>906</v>
      </c>
      <c r="E442" s="35">
        <v>999</v>
      </c>
      <c r="F442" s="35">
        <v>1080</v>
      </c>
      <c r="G442" s="36">
        <v>1167</v>
      </c>
      <c r="H442" s="67" t="s">
        <v>23</v>
      </c>
      <c r="I442" s="35">
        <f t="shared" si="30"/>
        <v>1167</v>
      </c>
      <c r="J442" s="131">
        <f t="shared" si="32"/>
        <v>1167</v>
      </c>
    </row>
    <row r="443" spans="1:10" s="38" customFormat="1" ht="20.25" x14ac:dyDescent="0.3">
      <c r="A443" s="32"/>
      <c r="B443" s="37" t="s">
        <v>291</v>
      </c>
      <c r="C443" s="35"/>
      <c r="D443" s="35">
        <v>1085</v>
      </c>
      <c r="E443" s="35">
        <v>1173</v>
      </c>
      <c r="F443" s="35">
        <v>1269</v>
      </c>
      <c r="G443" s="36">
        <v>1374</v>
      </c>
      <c r="H443" s="67" t="s">
        <v>23</v>
      </c>
      <c r="I443" s="35">
        <f t="shared" si="30"/>
        <v>1374</v>
      </c>
      <c r="J443" s="131">
        <f t="shared" si="32"/>
        <v>1374</v>
      </c>
    </row>
    <row r="444" spans="1:10" s="38" customFormat="1" ht="20.25" x14ac:dyDescent="0.3">
      <c r="A444" s="32"/>
      <c r="B444" s="37" t="s">
        <v>292</v>
      </c>
      <c r="C444" s="35"/>
      <c r="D444" s="35">
        <v>1164</v>
      </c>
      <c r="E444" s="35">
        <v>1280</v>
      </c>
      <c r="F444" s="35">
        <v>1383</v>
      </c>
      <c r="G444" s="36">
        <v>1497</v>
      </c>
      <c r="H444" s="67" t="s">
        <v>23</v>
      </c>
      <c r="I444" s="35">
        <f t="shared" si="30"/>
        <v>1497</v>
      </c>
      <c r="J444" s="131">
        <f t="shared" si="32"/>
        <v>1497</v>
      </c>
    </row>
    <row r="445" spans="1:10" s="38" customFormat="1" ht="20.25" x14ac:dyDescent="0.3">
      <c r="A445" s="32"/>
      <c r="B445" s="37" t="s">
        <v>293</v>
      </c>
      <c r="C445" s="35"/>
      <c r="D445" s="35">
        <v>1287</v>
      </c>
      <c r="E445" s="35">
        <v>1416</v>
      </c>
      <c r="F445" s="35">
        <v>1530</v>
      </c>
      <c r="G445" s="36">
        <v>1653</v>
      </c>
      <c r="H445" s="67" t="s">
        <v>23</v>
      </c>
      <c r="I445" s="35">
        <f t="shared" si="30"/>
        <v>1653</v>
      </c>
      <c r="J445" s="131">
        <f t="shared" si="32"/>
        <v>1653</v>
      </c>
    </row>
    <row r="446" spans="1:10" s="38" customFormat="1" ht="20.25" x14ac:dyDescent="0.3">
      <c r="A446" s="32"/>
      <c r="B446" s="37" t="s">
        <v>294</v>
      </c>
      <c r="C446" s="35"/>
      <c r="D446" s="35">
        <v>1422</v>
      </c>
      <c r="E446" s="35">
        <v>1569</v>
      </c>
      <c r="F446" s="35">
        <v>1695</v>
      </c>
      <c r="G446" s="36">
        <v>1833</v>
      </c>
      <c r="H446" s="67" t="s">
        <v>23</v>
      </c>
      <c r="I446" s="35">
        <f t="shared" si="30"/>
        <v>1833</v>
      </c>
      <c r="J446" s="131">
        <f t="shared" si="32"/>
        <v>1833</v>
      </c>
    </row>
    <row r="447" spans="1:10" s="38" customFormat="1" ht="20.25" x14ac:dyDescent="0.3">
      <c r="A447" s="32"/>
      <c r="B447" s="37" t="s">
        <v>295</v>
      </c>
      <c r="C447" s="35"/>
      <c r="D447" s="35">
        <v>1660</v>
      </c>
      <c r="E447" s="35">
        <v>1716</v>
      </c>
      <c r="F447" s="35">
        <v>1854</v>
      </c>
      <c r="G447" s="36">
        <v>2004</v>
      </c>
      <c r="H447" s="67" t="s">
        <v>23</v>
      </c>
      <c r="I447" s="35">
        <f t="shared" si="30"/>
        <v>2004</v>
      </c>
      <c r="J447" s="131">
        <f t="shared" si="32"/>
        <v>2004</v>
      </c>
    </row>
    <row r="448" spans="1:10" s="38" customFormat="1" ht="20.25" x14ac:dyDescent="0.3">
      <c r="A448" s="32"/>
      <c r="B448" s="37" t="s">
        <v>296</v>
      </c>
      <c r="C448" s="35"/>
      <c r="D448" s="35">
        <v>1680</v>
      </c>
      <c r="E448" s="35">
        <v>1848</v>
      </c>
      <c r="F448" s="35">
        <v>1998</v>
      </c>
      <c r="G448" s="36">
        <v>2160</v>
      </c>
      <c r="H448" s="67" t="s">
        <v>23</v>
      </c>
      <c r="I448" s="35">
        <f t="shared" si="30"/>
        <v>2160</v>
      </c>
      <c r="J448" s="131">
        <f t="shared" si="32"/>
        <v>2160</v>
      </c>
    </row>
    <row r="449" spans="1:10" s="38" customFormat="1" ht="20.25" x14ac:dyDescent="0.3">
      <c r="A449" s="32"/>
      <c r="B449" s="37" t="s">
        <v>297</v>
      </c>
      <c r="C449" s="35"/>
      <c r="D449" s="35">
        <v>1821</v>
      </c>
      <c r="E449" s="35">
        <v>2004</v>
      </c>
      <c r="F449" s="35">
        <v>2166</v>
      </c>
      <c r="G449" s="36">
        <v>2340</v>
      </c>
      <c r="H449" s="67" t="s">
        <v>23</v>
      </c>
      <c r="I449" s="35">
        <f t="shared" si="30"/>
        <v>2340</v>
      </c>
      <c r="J449" s="131">
        <f t="shared" si="32"/>
        <v>2340</v>
      </c>
    </row>
    <row r="450" spans="1:10" s="38" customFormat="1" ht="20.25" x14ac:dyDescent="0.3">
      <c r="A450" s="32"/>
      <c r="B450" s="37" t="s">
        <v>298</v>
      </c>
      <c r="C450" s="35"/>
      <c r="D450" s="35">
        <v>2829</v>
      </c>
      <c r="E450" s="35">
        <v>3114</v>
      </c>
      <c r="F450" s="35">
        <v>3363</v>
      </c>
      <c r="G450" s="36">
        <v>3633</v>
      </c>
      <c r="H450" s="67" t="s">
        <v>23</v>
      </c>
      <c r="I450" s="35">
        <f t="shared" si="30"/>
        <v>3633</v>
      </c>
      <c r="J450" s="131">
        <f t="shared" si="32"/>
        <v>3633</v>
      </c>
    </row>
    <row r="451" spans="1:10" s="38" customFormat="1" ht="20.25" x14ac:dyDescent="0.3">
      <c r="A451" s="32"/>
      <c r="B451" s="37" t="s">
        <v>299</v>
      </c>
      <c r="C451" s="35"/>
      <c r="D451" s="35">
        <v>3060</v>
      </c>
      <c r="E451" s="35">
        <v>3366</v>
      </c>
      <c r="F451" s="35">
        <v>3636</v>
      </c>
      <c r="G451" s="36">
        <v>3927</v>
      </c>
      <c r="H451" s="67" t="s">
        <v>23</v>
      </c>
      <c r="I451" s="35">
        <f t="shared" si="30"/>
        <v>3927</v>
      </c>
      <c r="J451" s="131">
        <f t="shared" si="32"/>
        <v>3927</v>
      </c>
    </row>
    <row r="452" spans="1:10" s="38" customFormat="1" ht="20.25" x14ac:dyDescent="0.3">
      <c r="A452" s="32"/>
      <c r="B452" s="37" t="s">
        <v>300</v>
      </c>
      <c r="C452" s="35"/>
      <c r="D452" s="35">
        <v>3324</v>
      </c>
      <c r="E452" s="35">
        <v>3657</v>
      </c>
      <c r="F452" s="35">
        <v>3951</v>
      </c>
      <c r="G452" s="36">
        <v>4269</v>
      </c>
      <c r="H452" s="67" t="s">
        <v>23</v>
      </c>
      <c r="I452" s="35">
        <f t="shared" si="30"/>
        <v>4269</v>
      </c>
      <c r="J452" s="131">
        <f t="shared" si="32"/>
        <v>4269</v>
      </c>
    </row>
    <row r="453" spans="1:10" s="38" customFormat="1" ht="20.25" x14ac:dyDescent="0.3">
      <c r="A453" s="32"/>
      <c r="B453" s="37" t="s">
        <v>301</v>
      </c>
      <c r="C453" s="35"/>
      <c r="D453" s="35">
        <v>3354</v>
      </c>
      <c r="E453" s="35">
        <v>3690</v>
      </c>
      <c r="F453" s="35">
        <v>3987</v>
      </c>
      <c r="G453" s="36">
        <v>4308</v>
      </c>
      <c r="H453" s="67" t="s">
        <v>23</v>
      </c>
      <c r="I453" s="35">
        <f t="shared" si="30"/>
        <v>4308</v>
      </c>
      <c r="J453" s="131">
        <f t="shared" si="32"/>
        <v>4308</v>
      </c>
    </row>
    <row r="454" spans="1:10" s="38" customFormat="1" ht="20.25" x14ac:dyDescent="0.3">
      <c r="A454" s="32"/>
      <c r="B454" s="37" t="s">
        <v>302</v>
      </c>
      <c r="C454" s="35"/>
      <c r="D454" s="35">
        <v>3642</v>
      </c>
      <c r="E454" s="35">
        <v>4008</v>
      </c>
      <c r="F454" s="35">
        <v>4329</v>
      </c>
      <c r="G454" s="36">
        <v>4677</v>
      </c>
      <c r="H454" s="67" t="s">
        <v>23</v>
      </c>
      <c r="I454" s="35">
        <f t="shared" si="30"/>
        <v>4677</v>
      </c>
      <c r="J454" s="131">
        <f t="shared" si="32"/>
        <v>4677</v>
      </c>
    </row>
    <row r="455" spans="1:10" s="38" customFormat="1" ht="20.25" x14ac:dyDescent="0.3">
      <c r="A455" s="32"/>
      <c r="B455" s="37" t="s">
        <v>303</v>
      </c>
      <c r="C455" s="35"/>
      <c r="D455" s="35">
        <v>3957</v>
      </c>
      <c r="E455" s="35">
        <v>4353</v>
      </c>
      <c r="F455" s="35">
        <v>4701</v>
      </c>
      <c r="G455" s="36">
        <v>5079</v>
      </c>
      <c r="H455" s="67" t="s">
        <v>23</v>
      </c>
      <c r="I455" s="35">
        <f t="shared" si="30"/>
        <v>5079</v>
      </c>
      <c r="J455" s="131">
        <f t="shared" si="32"/>
        <v>5079</v>
      </c>
    </row>
    <row r="456" spans="1:10" s="38" customFormat="1" ht="20.25" x14ac:dyDescent="0.3">
      <c r="A456" s="32"/>
      <c r="B456" s="37" t="s">
        <v>304</v>
      </c>
      <c r="C456" s="35"/>
      <c r="D456" s="35">
        <v>4275</v>
      </c>
      <c r="E456" s="35">
        <v>4704</v>
      </c>
      <c r="F456" s="35">
        <v>5082</v>
      </c>
      <c r="G456" s="36">
        <v>5590</v>
      </c>
      <c r="H456" s="67" t="s">
        <v>23</v>
      </c>
      <c r="I456" s="35">
        <f t="shared" si="30"/>
        <v>5590</v>
      </c>
      <c r="J456" s="131">
        <f t="shared" si="32"/>
        <v>5590</v>
      </c>
    </row>
    <row r="457" spans="1:10" s="38" customFormat="1" ht="20.25" x14ac:dyDescent="0.3">
      <c r="A457" s="32"/>
      <c r="B457" s="37" t="s">
        <v>305</v>
      </c>
      <c r="C457" s="35"/>
      <c r="D457" s="35">
        <v>4596</v>
      </c>
      <c r="E457" s="35">
        <v>5055</v>
      </c>
      <c r="F457" s="35">
        <v>5460</v>
      </c>
      <c r="G457" s="36">
        <v>5898</v>
      </c>
      <c r="H457" s="67" t="s">
        <v>23</v>
      </c>
      <c r="I457" s="35">
        <f t="shared" si="30"/>
        <v>5898</v>
      </c>
      <c r="J457" s="131">
        <f t="shared" si="32"/>
        <v>5898</v>
      </c>
    </row>
    <row r="458" spans="1:10" s="38" customFormat="1" ht="20.25" x14ac:dyDescent="0.3">
      <c r="A458" s="32"/>
      <c r="B458" s="37" t="s">
        <v>306</v>
      </c>
      <c r="C458" s="35"/>
      <c r="D458" s="35">
        <v>5088</v>
      </c>
      <c r="E458" s="35">
        <v>5598</v>
      </c>
      <c r="F458" s="35">
        <v>6048</v>
      </c>
      <c r="G458" s="36">
        <v>6534</v>
      </c>
      <c r="H458" s="67" t="s">
        <v>23</v>
      </c>
      <c r="I458" s="35">
        <f t="shared" si="30"/>
        <v>6534</v>
      </c>
      <c r="J458" s="131">
        <f t="shared" si="32"/>
        <v>6534</v>
      </c>
    </row>
    <row r="459" spans="1:10" s="38" customFormat="1" ht="20.25" x14ac:dyDescent="0.3">
      <c r="A459" s="32"/>
      <c r="B459" s="37" t="s">
        <v>307</v>
      </c>
      <c r="C459" s="35"/>
      <c r="D459" s="35">
        <v>5241</v>
      </c>
      <c r="E459" s="35">
        <v>5766</v>
      </c>
      <c r="F459" s="35">
        <v>6228</v>
      </c>
      <c r="G459" s="36">
        <v>6726</v>
      </c>
      <c r="H459" s="67" t="s">
        <v>23</v>
      </c>
      <c r="I459" s="35">
        <f t="shared" si="30"/>
        <v>6726</v>
      </c>
      <c r="J459" s="131">
        <f t="shared" si="32"/>
        <v>6726</v>
      </c>
    </row>
    <row r="460" spans="1:10" s="38" customFormat="1" ht="20.25" x14ac:dyDescent="0.3">
      <c r="A460" s="32"/>
      <c r="B460" s="37" t="s">
        <v>308</v>
      </c>
      <c r="C460" s="35"/>
      <c r="D460" s="35">
        <v>5565</v>
      </c>
      <c r="E460" s="35">
        <v>2123</v>
      </c>
      <c r="F460" s="35">
        <v>6615</v>
      </c>
      <c r="G460" s="36">
        <v>7146</v>
      </c>
      <c r="H460" s="67" t="s">
        <v>23</v>
      </c>
      <c r="I460" s="35">
        <f t="shared" si="30"/>
        <v>7146</v>
      </c>
      <c r="J460" s="131">
        <f t="shared" si="32"/>
        <v>7146</v>
      </c>
    </row>
    <row r="461" spans="1:10" s="38" customFormat="1" ht="20.25" x14ac:dyDescent="0.3">
      <c r="A461" s="32"/>
      <c r="B461" s="37" t="s">
        <v>309</v>
      </c>
      <c r="C461" s="35"/>
      <c r="D461" s="35">
        <v>6126</v>
      </c>
      <c r="E461" s="35">
        <v>6741</v>
      </c>
      <c r="F461" s="35">
        <v>7281</v>
      </c>
      <c r="G461" s="36">
        <v>7863</v>
      </c>
      <c r="H461" s="67" t="s">
        <v>23</v>
      </c>
      <c r="I461" s="35">
        <f t="shared" si="30"/>
        <v>7863</v>
      </c>
      <c r="J461" s="131">
        <f t="shared" si="32"/>
        <v>7863</v>
      </c>
    </row>
    <row r="462" spans="1:10" s="38" customFormat="1" ht="20.25" x14ac:dyDescent="0.3">
      <c r="A462" s="32"/>
      <c r="B462" s="37" t="s">
        <v>310</v>
      </c>
      <c r="C462" s="35"/>
      <c r="D462" s="35">
        <v>7080</v>
      </c>
      <c r="E462" s="35">
        <v>7788</v>
      </c>
      <c r="F462" s="35">
        <v>8412</v>
      </c>
      <c r="G462" s="36">
        <v>9087</v>
      </c>
      <c r="H462" s="67" t="s">
        <v>23</v>
      </c>
      <c r="I462" s="35">
        <f t="shared" si="30"/>
        <v>9087</v>
      </c>
      <c r="J462" s="131">
        <f t="shared" si="32"/>
        <v>9087</v>
      </c>
    </row>
    <row r="463" spans="1:10" s="38" customFormat="1" ht="20.25" x14ac:dyDescent="0.3">
      <c r="A463" s="32"/>
      <c r="B463" s="37" t="s">
        <v>311</v>
      </c>
      <c r="C463" s="35"/>
      <c r="D463" s="35">
        <v>7644</v>
      </c>
      <c r="E463" s="35">
        <v>8409</v>
      </c>
      <c r="F463" s="35">
        <v>9084</v>
      </c>
      <c r="G463" s="36">
        <v>9813</v>
      </c>
      <c r="H463" s="67" t="s">
        <v>23</v>
      </c>
      <c r="I463" s="35">
        <f t="shared" si="30"/>
        <v>9813</v>
      </c>
      <c r="J463" s="131">
        <f t="shared" si="32"/>
        <v>9813</v>
      </c>
    </row>
    <row r="464" spans="1:10" s="38" customFormat="1" ht="20.25" x14ac:dyDescent="0.3">
      <c r="A464" s="32"/>
      <c r="B464" s="37" t="s">
        <v>312</v>
      </c>
      <c r="C464" s="35"/>
      <c r="D464" s="35">
        <v>8250</v>
      </c>
      <c r="E464" s="35">
        <v>9075</v>
      </c>
      <c r="F464" s="35">
        <v>9801</v>
      </c>
      <c r="G464" s="36">
        <v>10584</v>
      </c>
      <c r="H464" s="67" t="s">
        <v>23</v>
      </c>
      <c r="I464" s="35">
        <f t="shared" si="30"/>
        <v>10584</v>
      </c>
      <c r="J464" s="131">
        <f t="shared" si="32"/>
        <v>10584</v>
      </c>
    </row>
    <row r="465" spans="1:10" s="38" customFormat="1" ht="20.25" x14ac:dyDescent="0.3">
      <c r="A465" s="32"/>
      <c r="B465" s="37" t="s">
        <v>313</v>
      </c>
      <c r="C465" s="35"/>
      <c r="D465" s="35">
        <v>10194</v>
      </c>
      <c r="E465" s="35">
        <v>11214</v>
      </c>
      <c r="F465" s="35">
        <v>12111</v>
      </c>
      <c r="G465" s="36">
        <v>13080</v>
      </c>
      <c r="H465" s="67" t="s">
        <v>23</v>
      </c>
      <c r="I465" s="35">
        <f t="shared" si="30"/>
        <v>13080</v>
      </c>
      <c r="J465" s="131">
        <f t="shared" si="32"/>
        <v>13080</v>
      </c>
    </row>
    <row r="466" spans="1:10" s="38" customFormat="1" ht="20.25" x14ac:dyDescent="0.3">
      <c r="A466" s="32"/>
      <c r="B466" s="37" t="s">
        <v>314</v>
      </c>
      <c r="C466" s="35"/>
      <c r="D466" s="35">
        <v>11160</v>
      </c>
      <c r="E466" s="35">
        <v>12276</v>
      </c>
      <c r="F466" s="35">
        <v>13260</v>
      </c>
      <c r="G466" s="36">
        <v>14322</v>
      </c>
      <c r="H466" s="67" t="s">
        <v>23</v>
      </c>
      <c r="I466" s="35">
        <f>SUM(G466:H466)</f>
        <v>14322</v>
      </c>
      <c r="J466" s="131">
        <f t="shared" si="32"/>
        <v>14322</v>
      </c>
    </row>
    <row r="467" spans="1:10" s="38" customFormat="1" ht="20.25" x14ac:dyDescent="0.3">
      <c r="A467" s="32"/>
      <c r="B467" s="37" t="s">
        <v>315</v>
      </c>
      <c r="C467" s="35"/>
      <c r="D467" s="35">
        <v>12186</v>
      </c>
      <c r="E467" s="35">
        <v>13407</v>
      </c>
      <c r="F467" s="35">
        <v>14481</v>
      </c>
      <c r="G467" s="36">
        <v>15642</v>
      </c>
      <c r="H467" s="67" t="s">
        <v>23</v>
      </c>
      <c r="I467" s="35">
        <f>SUM(G467:H467)</f>
        <v>15642</v>
      </c>
      <c r="J467" s="131">
        <f t="shared" si="32"/>
        <v>15642</v>
      </c>
    </row>
    <row r="468" spans="1:10" s="38" customFormat="1" ht="20.25" x14ac:dyDescent="0.3">
      <c r="A468" s="32"/>
      <c r="B468" s="37" t="s">
        <v>316</v>
      </c>
      <c r="C468" s="35"/>
      <c r="D468" s="35">
        <v>13209</v>
      </c>
      <c r="E468" s="35">
        <v>14532</v>
      </c>
      <c r="F468" s="35">
        <v>15696</v>
      </c>
      <c r="G468" s="36">
        <v>16953</v>
      </c>
      <c r="H468" s="67" t="s">
        <v>23</v>
      </c>
      <c r="I468" s="35">
        <f>SUM(G468:H468)</f>
        <v>16953</v>
      </c>
      <c r="J468" s="131">
        <f t="shared" si="32"/>
        <v>16953</v>
      </c>
    </row>
    <row r="469" spans="1:10" s="38" customFormat="1" ht="40.5" x14ac:dyDescent="0.3">
      <c r="A469" s="32"/>
      <c r="B469" s="120" t="s">
        <v>557</v>
      </c>
      <c r="C469" s="35"/>
      <c r="D469" s="34" t="s">
        <v>317</v>
      </c>
      <c r="E469" s="34"/>
      <c r="F469" s="34"/>
      <c r="H469" s="105"/>
      <c r="I469" s="105"/>
      <c r="J469" s="131" t="s">
        <v>318</v>
      </c>
    </row>
    <row r="470" spans="1:10" s="38" customFormat="1" ht="20.25" x14ac:dyDescent="0.3">
      <c r="A470" s="32">
        <v>166789</v>
      </c>
      <c r="B470" s="37" t="s">
        <v>558</v>
      </c>
      <c r="C470" s="35"/>
      <c r="D470" s="35"/>
      <c r="E470" s="35"/>
      <c r="F470" s="35"/>
      <c r="G470" s="36"/>
      <c r="H470" s="67"/>
      <c r="I470" s="35"/>
      <c r="J470" s="131"/>
    </row>
    <row r="471" spans="1:10" s="38" customFormat="1" ht="36" customHeight="1" x14ac:dyDescent="0.3">
      <c r="A471" s="32"/>
      <c r="B471" s="102" t="s">
        <v>319</v>
      </c>
      <c r="C471" s="34"/>
      <c r="D471" s="42"/>
      <c r="E471" s="42"/>
      <c r="F471" s="42"/>
      <c r="G471" s="36"/>
      <c r="H471" s="35"/>
      <c r="I471" s="35"/>
      <c r="J471" s="131"/>
    </row>
    <row r="472" spans="1:10" s="38" customFormat="1" ht="20.25" x14ac:dyDescent="0.3">
      <c r="A472" s="32"/>
      <c r="B472" s="37" t="s">
        <v>556</v>
      </c>
      <c r="C472" s="35"/>
      <c r="D472" s="35"/>
      <c r="E472" s="35"/>
      <c r="F472" s="35"/>
      <c r="G472" s="36"/>
      <c r="H472" s="67"/>
      <c r="I472" s="35"/>
      <c r="J472" s="131"/>
    </row>
    <row r="473" spans="1:10" s="38" customFormat="1" ht="20.25" x14ac:dyDescent="0.3">
      <c r="A473" s="32"/>
      <c r="B473" s="37" t="s">
        <v>278</v>
      </c>
      <c r="C473" s="35"/>
      <c r="D473" s="35">
        <v>99</v>
      </c>
      <c r="E473" s="35">
        <v>99</v>
      </c>
      <c r="F473" s="35">
        <v>117</v>
      </c>
      <c r="G473" s="36">
        <v>129</v>
      </c>
      <c r="H473" s="67" t="s">
        <v>23</v>
      </c>
      <c r="I473" s="35">
        <f t="shared" ref="I473:I511" si="33">SUM(G473:H473)</f>
        <v>129</v>
      </c>
      <c r="J473" s="131">
        <f t="shared" ref="J473:J511" si="34">FLOOR(I473,0.05)</f>
        <v>129</v>
      </c>
    </row>
    <row r="474" spans="1:10" s="38" customFormat="1" ht="20.25" x14ac:dyDescent="0.3">
      <c r="A474" s="32"/>
      <c r="B474" s="37" t="s">
        <v>279</v>
      </c>
      <c r="C474" s="35"/>
      <c r="D474" s="35">
        <v>132</v>
      </c>
      <c r="E474" s="35">
        <v>132</v>
      </c>
      <c r="F474" s="35">
        <v>159</v>
      </c>
      <c r="G474" s="36">
        <v>174</v>
      </c>
      <c r="H474" s="67" t="s">
        <v>23</v>
      </c>
      <c r="I474" s="35">
        <f t="shared" si="33"/>
        <v>174</v>
      </c>
      <c r="J474" s="131">
        <f t="shared" si="34"/>
        <v>174</v>
      </c>
    </row>
    <row r="475" spans="1:10" s="38" customFormat="1" ht="20.25" x14ac:dyDescent="0.3">
      <c r="A475" s="32"/>
      <c r="B475" s="37" t="s">
        <v>280</v>
      </c>
      <c r="C475" s="35"/>
      <c r="D475" s="35">
        <v>165</v>
      </c>
      <c r="E475" s="35">
        <v>165</v>
      </c>
      <c r="F475" s="35">
        <v>201</v>
      </c>
      <c r="G475" s="36">
        <v>219</v>
      </c>
      <c r="H475" s="67" t="s">
        <v>23</v>
      </c>
      <c r="I475" s="35">
        <f t="shared" si="33"/>
        <v>219</v>
      </c>
      <c r="J475" s="131">
        <f t="shared" si="34"/>
        <v>219</v>
      </c>
    </row>
    <row r="476" spans="1:10" s="38" customFormat="1" ht="20.25" x14ac:dyDescent="0.3">
      <c r="A476" s="32"/>
      <c r="B476" s="37" t="s">
        <v>281</v>
      </c>
      <c r="C476" s="35"/>
      <c r="D476" s="35">
        <v>201</v>
      </c>
      <c r="E476" s="35">
        <v>201</v>
      </c>
      <c r="F476" s="35">
        <v>240</v>
      </c>
      <c r="G476" s="36">
        <v>261</v>
      </c>
      <c r="H476" s="67" t="s">
        <v>23</v>
      </c>
      <c r="I476" s="35">
        <f t="shared" si="33"/>
        <v>261</v>
      </c>
      <c r="J476" s="131">
        <f t="shared" si="34"/>
        <v>261</v>
      </c>
    </row>
    <row r="477" spans="1:10" s="38" customFormat="1" ht="20.25" x14ac:dyDescent="0.3">
      <c r="A477" s="32"/>
      <c r="B477" s="37" t="s">
        <v>282</v>
      </c>
      <c r="C477" s="35"/>
      <c r="D477" s="35">
        <v>255</v>
      </c>
      <c r="E477" s="35">
        <v>255</v>
      </c>
      <c r="F477" s="35">
        <v>306</v>
      </c>
      <c r="G477" s="36">
        <v>333</v>
      </c>
      <c r="H477" s="67" t="s">
        <v>23</v>
      </c>
      <c r="I477" s="35">
        <f t="shared" si="33"/>
        <v>333</v>
      </c>
      <c r="J477" s="131">
        <f t="shared" si="34"/>
        <v>333</v>
      </c>
    </row>
    <row r="478" spans="1:10" s="38" customFormat="1" ht="20.25" x14ac:dyDescent="0.3">
      <c r="A478" s="32"/>
      <c r="B478" s="37" t="s">
        <v>283</v>
      </c>
      <c r="C478" s="35"/>
      <c r="D478" s="35">
        <v>333</v>
      </c>
      <c r="E478" s="35">
        <v>333</v>
      </c>
      <c r="F478" s="35">
        <v>396</v>
      </c>
      <c r="G478" s="36">
        <v>429</v>
      </c>
      <c r="H478" s="67" t="s">
        <v>23</v>
      </c>
      <c r="I478" s="35">
        <f t="shared" si="33"/>
        <v>429</v>
      </c>
      <c r="J478" s="131">
        <f t="shared" si="34"/>
        <v>429</v>
      </c>
    </row>
    <row r="479" spans="1:10" s="38" customFormat="1" ht="20.25" x14ac:dyDescent="0.3">
      <c r="A479" s="32"/>
      <c r="B479" s="37" t="s">
        <v>284</v>
      </c>
      <c r="C479" s="35"/>
      <c r="D479" s="35">
        <v>350</v>
      </c>
      <c r="E479" s="35">
        <v>350</v>
      </c>
      <c r="F479" s="35">
        <v>465</v>
      </c>
      <c r="G479" s="36">
        <v>504</v>
      </c>
      <c r="H479" s="67" t="s">
        <v>23</v>
      </c>
      <c r="I479" s="35">
        <f t="shared" si="33"/>
        <v>504</v>
      </c>
      <c r="J479" s="131">
        <f t="shared" si="34"/>
        <v>504</v>
      </c>
    </row>
    <row r="480" spans="1:10" s="38" customFormat="1" ht="20.25" x14ac:dyDescent="0.3">
      <c r="A480" s="32"/>
      <c r="B480" s="37" t="s">
        <v>285</v>
      </c>
      <c r="C480" s="35"/>
      <c r="D480" s="35">
        <v>465</v>
      </c>
      <c r="E480" s="35">
        <v>465</v>
      </c>
      <c r="F480" s="35">
        <v>555</v>
      </c>
      <c r="G480" s="36">
        <v>600</v>
      </c>
      <c r="H480" s="67" t="s">
        <v>23</v>
      </c>
      <c r="I480" s="35">
        <f t="shared" si="33"/>
        <v>600</v>
      </c>
      <c r="J480" s="131">
        <f t="shared" si="34"/>
        <v>600</v>
      </c>
    </row>
    <row r="481" spans="1:10" s="38" customFormat="1" ht="20.25" x14ac:dyDescent="0.3">
      <c r="A481" s="32"/>
      <c r="B481" s="37" t="s">
        <v>286</v>
      </c>
      <c r="C481" s="35"/>
      <c r="D481" s="35">
        <v>567</v>
      </c>
      <c r="E481" s="35">
        <v>567</v>
      </c>
      <c r="F481" s="35">
        <v>675</v>
      </c>
      <c r="G481" s="36">
        <v>729</v>
      </c>
      <c r="H481" s="67" t="s">
        <v>23</v>
      </c>
      <c r="I481" s="35">
        <f t="shared" si="33"/>
        <v>729</v>
      </c>
      <c r="J481" s="131">
        <f t="shared" si="34"/>
        <v>729</v>
      </c>
    </row>
    <row r="482" spans="1:10" s="38" customFormat="1" ht="20.25" x14ac:dyDescent="0.3">
      <c r="A482" s="32"/>
      <c r="B482" s="37" t="s">
        <v>287</v>
      </c>
      <c r="C482" s="35"/>
      <c r="D482" s="35">
        <v>642</v>
      </c>
      <c r="E482" s="35">
        <v>642</v>
      </c>
      <c r="F482" s="35">
        <v>765</v>
      </c>
      <c r="G482" s="36">
        <v>828</v>
      </c>
      <c r="H482" s="67" t="s">
        <v>23</v>
      </c>
      <c r="I482" s="35">
        <f t="shared" si="33"/>
        <v>828</v>
      </c>
      <c r="J482" s="131">
        <f t="shared" si="34"/>
        <v>828</v>
      </c>
    </row>
    <row r="483" spans="1:10" s="38" customFormat="1" ht="20.25" x14ac:dyDescent="0.3">
      <c r="A483" s="32"/>
      <c r="B483" s="37" t="s">
        <v>288</v>
      </c>
      <c r="C483" s="35"/>
      <c r="D483" s="35">
        <v>753</v>
      </c>
      <c r="E483" s="35">
        <v>753</v>
      </c>
      <c r="F483" s="35">
        <v>894</v>
      </c>
      <c r="G483" s="36">
        <v>966</v>
      </c>
      <c r="H483" s="67" t="s">
        <v>23</v>
      </c>
      <c r="I483" s="35">
        <f t="shared" si="33"/>
        <v>966</v>
      </c>
      <c r="J483" s="131">
        <f t="shared" si="34"/>
        <v>966</v>
      </c>
    </row>
    <row r="484" spans="1:10" s="38" customFormat="1" ht="20.25" x14ac:dyDescent="0.3">
      <c r="A484" s="32"/>
      <c r="B484" s="37" t="s">
        <v>289</v>
      </c>
      <c r="C484" s="35"/>
      <c r="D484" s="35">
        <v>837</v>
      </c>
      <c r="E484" s="35">
        <v>837</v>
      </c>
      <c r="F484" s="35">
        <v>996</v>
      </c>
      <c r="G484" s="36">
        <v>1077</v>
      </c>
      <c r="H484" s="67" t="s">
        <v>23</v>
      </c>
      <c r="I484" s="35">
        <f t="shared" si="33"/>
        <v>1077</v>
      </c>
      <c r="J484" s="131">
        <f t="shared" si="34"/>
        <v>1077</v>
      </c>
    </row>
    <row r="485" spans="1:10" s="38" customFormat="1" ht="20.25" x14ac:dyDescent="0.3">
      <c r="A485" s="32"/>
      <c r="B485" s="37" t="s">
        <v>290</v>
      </c>
      <c r="C485" s="35"/>
      <c r="D485" s="35">
        <v>1731</v>
      </c>
      <c r="E485" s="35">
        <v>1731</v>
      </c>
      <c r="F485" s="35">
        <v>2058</v>
      </c>
      <c r="G485" s="36">
        <v>2223</v>
      </c>
      <c r="H485" s="67" t="s">
        <v>23</v>
      </c>
      <c r="I485" s="35">
        <f t="shared" si="33"/>
        <v>2223</v>
      </c>
      <c r="J485" s="131">
        <f t="shared" si="34"/>
        <v>2223</v>
      </c>
    </row>
    <row r="486" spans="1:10" s="38" customFormat="1" ht="20.25" x14ac:dyDescent="0.3">
      <c r="A486" s="32"/>
      <c r="B486" s="37" t="s">
        <v>291</v>
      </c>
      <c r="C486" s="35"/>
      <c r="D486" s="35">
        <v>1761</v>
      </c>
      <c r="E486" s="35">
        <v>1761</v>
      </c>
      <c r="F486" s="35">
        <v>2094</v>
      </c>
      <c r="G486" s="36">
        <v>2262</v>
      </c>
      <c r="H486" s="67" t="s">
        <v>23</v>
      </c>
      <c r="I486" s="35">
        <f t="shared" si="33"/>
        <v>2262</v>
      </c>
      <c r="J486" s="131">
        <f t="shared" si="34"/>
        <v>2262</v>
      </c>
    </row>
    <row r="487" spans="1:10" s="38" customFormat="1" ht="20.25" x14ac:dyDescent="0.3">
      <c r="A487" s="32"/>
      <c r="B487" s="37" t="s">
        <v>292</v>
      </c>
      <c r="C487" s="35"/>
      <c r="D487" s="35">
        <v>2079</v>
      </c>
      <c r="E487" s="35">
        <v>2079</v>
      </c>
      <c r="F487" s="35">
        <v>2472</v>
      </c>
      <c r="G487" s="36">
        <v>2670</v>
      </c>
      <c r="H487" s="67" t="s">
        <v>23</v>
      </c>
      <c r="I487" s="35">
        <f t="shared" si="33"/>
        <v>2670</v>
      </c>
      <c r="J487" s="131">
        <f t="shared" si="34"/>
        <v>2670</v>
      </c>
    </row>
    <row r="488" spans="1:10" s="38" customFormat="1" ht="20.25" x14ac:dyDescent="0.3">
      <c r="A488" s="32"/>
      <c r="B488" s="37" t="s">
        <v>293</v>
      </c>
      <c r="C488" s="35"/>
      <c r="D488" s="35">
        <v>2262</v>
      </c>
      <c r="E488" s="35">
        <v>2262</v>
      </c>
      <c r="F488" s="35">
        <v>2691</v>
      </c>
      <c r="G488" s="36">
        <v>2907</v>
      </c>
      <c r="H488" s="67" t="s">
        <v>23</v>
      </c>
      <c r="I488" s="35">
        <f t="shared" si="33"/>
        <v>2907</v>
      </c>
      <c r="J488" s="131">
        <f t="shared" si="34"/>
        <v>2907</v>
      </c>
    </row>
    <row r="489" spans="1:10" s="38" customFormat="1" ht="20.25" x14ac:dyDescent="0.3">
      <c r="A489" s="32"/>
      <c r="B489" s="37" t="s">
        <v>294</v>
      </c>
      <c r="C489" s="35"/>
      <c r="D489" s="35">
        <v>2496</v>
      </c>
      <c r="E489" s="35">
        <v>2496</v>
      </c>
      <c r="F489" s="35">
        <v>2970</v>
      </c>
      <c r="G489" s="36">
        <v>3210</v>
      </c>
      <c r="H489" s="67" t="s">
        <v>23</v>
      </c>
      <c r="I489" s="35">
        <f t="shared" si="33"/>
        <v>3210</v>
      </c>
      <c r="J489" s="131">
        <f t="shared" si="34"/>
        <v>3210</v>
      </c>
    </row>
    <row r="490" spans="1:10" s="38" customFormat="1" ht="20.25" x14ac:dyDescent="0.3">
      <c r="A490" s="32"/>
      <c r="B490" s="37" t="s">
        <v>295</v>
      </c>
      <c r="C490" s="35"/>
      <c r="D490" s="35">
        <v>2682</v>
      </c>
      <c r="E490" s="35">
        <v>2682</v>
      </c>
      <c r="F490" s="35">
        <v>3189</v>
      </c>
      <c r="G490" s="36">
        <v>3444</v>
      </c>
      <c r="H490" s="67" t="s">
        <v>23</v>
      </c>
      <c r="I490" s="35">
        <f t="shared" si="33"/>
        <v>3444</v>
      </c>
      <c r="J490" s="131">
        <f t="shared" si="34"/>
        <v>3444</v>
      </c>
    </row>
    <row r="491" spans="1:10" s="38" customFormat="1" ht="20.25" x14ac:dyDescent="0.3">
      <c r="A491" s="32"/>
      <c r="B491" s="37" t="s">
        <v>296</v>
      </c>
      <c r="C491" s="35"/>
      <c r="D491" s="35">
        <v>2910</v>
      </c>
      <c r="E491" s="35">
        <v>2910</v>
      </c>
      <c r="F491" s="35">
        <v>3459</v>
      </c>
      <c r="G491" s="36">
        <v>3738</v>
      </c>
      <c r="H491" s="67" t="s">
        <v>23</v>
      </c>
      <c r="I491" s="35">
        <f t="shared" si="33"/>
        <v>3738</v>
      </c>
      <c r="J491" s="131">
        <f t="shared" si="34"/>
        <v>3738</v>
      </c>
    </row>
    <row r="492" spans="1:10" s="38" customFormat="1" ht="20.25" x14ac:dyDescent="0.3">
      <c r="A492" s="32"/>
      <c r="B492" s="37" t="s">
        <v>297</v>
      </c>
      <c r="C492" s="35"/>
      <c r="D492" s="35">
        <v>4141</v>
      </c>
      <c r="E492" s="35">
        <v>4141</v>
      </c>
      <c r="F492" s="35">
        <v>3732</v>
      </c>
      <c r="G492" s="36">
        <v>4032</v>
      </c>
      <c r="H492" s="67" t="s">
        <v>23</v>
      </c>
      <c r="I492" s="35">
        <f t="shared" si="33"/>
        <v>4032</v>
      </c>
      <c r="J492" s="131">
        <f t="shared" si="34"/>
        <v>4032</v>
      </c>
    </row>
    <row r="493" spans="1:10" s="38" customFormat="1" ht="20.25" x14ac:dyDescent="0.3">
      <c r="A493" s="32"/>
      <c r="B493" s="37" t="s">
        <v>298</v>
      </c>
      <c r="C493" s="35"/>
      <c r="D493" s="35">
        <v>3450</v>
      </c>
      <c r="E493" s="35">
        <v>3450</v>
      </c>
      <c r="F493" s="35">
        <v>4101</v>
      </c>
      <c r="G493" s="36">
        <v>4432</v>
      </c>
      <c r="H493" s="67" t="s">
        <v>23</v>
      </c>
      <c r="I493" s="35">
        <f t="shared" si="33"/>
        <v>4432</v>
      </c>
      <c r="J493" s="131">
        <f t="shared" si="34"/>
        <v>4432</v>
      </c>
    </row>
    <row r="494" spans="1:10" s="38" customFormat="1" ht="20.25" x14ac:dyDescent="0.3">
      <c r="A494" s="32"/>
      <c r="B494" s="37" t="s">
        <v>299</v>
      </c>
      <c r="C494" s="35"/>
      <c r="D494" s="35">
        <v>3664</v>
      </c>
      <c r="E494" s="35">
        <v>3664</v>
      </c>
      <c r="F494" s="35">
        <v>4344</v>
      </c>
      <c r="G494" s="36">
        <v>4692</v>
      </c>
      <c r="H494" s="67" t="s">
        <v>23</v>
      </c>
      <c r="I494" s="35">
        <f t="shared" si="33"/>
        <v>4692</v>
      </c>
      <c r="J494" s="131">
        <f t="shared" si="34"/>
        <v>4692</v>
      </c>
    </row>
    <row r="495" spans="1:10" s="38" customFormat="1" ht="20.25" x14ac:dyDescent="0.3">
      <c r="A495" s="32"/>
      <c r="B495" s="37" t="s">
        <v>300</v>
      </c>
      <c r="C495" s="35"/>
      <c r="D495" s="35">
        <v>3930</v>
      </c>
      <c r="E495" s="35">
        <v>3930</v>
      </c>
      <c r="F495" s="35">
        <v>4671</v>
      </c>
      <c r="G495" s="36">
        <v>5046</v>
      </c>
      <c r="H495" s="67" t="s">
        <v>23</v>
      </c>
      <c r="I495" s="35">
        <f t="shared" si="33"/>
        <v>5046</v>
      </c>
      <c r="J495" s="131">
        <f t="shared" si="34"/>
        <v>5046</v>
      </c>
    </row>
    <row r="496" spans="1:10" s="38" customFormat="1" ht="20.25" x14ac:dyDescent="0.3">
      <c r="A496" s="32"/>
      <c r="B496" s="37" t="s">
        <v>301</v>
      </c>
      <c r="C496" s="35"/>
      <c r="D496" s="35">
        <v>4203</v>
      </c>
      <c r="E496" s="35">
        <v>4203</v>
      </c>
      <c r="F496" s="35">
        <v>4995</v>
      </c>
      <c r="G496" s="36">
        <v>5397</v>
      </c>
      <c r="H496" s="67" t="s">
        <v>23</v>
      </c>
      <c r="I496" s="35">
        <f t="shared" si="33"/>
        <v>5397</v>
      </c>
      <c r="J496" s="131">
        <f t="shared" si="34"/>
        <v>5397</v>
      </c>
    </row>
    <row r="497" spans="1:10" s="38" customFormat="1" ht="20.25" x14ac:dyDescent="0.3">
      <c r="A497" s="32"/>
      <c r="B497" s="37" t="s">
        <v>302</v>
      </c>
      <c r="C497" s="35"/>
      <c r="D497" s="35">
        <v>4509</v>
      </c>
      <c r="E497" s="35">
        <v>4509</v>
      </c>
      <c r="F497" s="35">
        <v>5361</v>
      </c>
      <c r="G497" s="36">
        <v>5790</v>
      </c>
      <c r="H497" s="67" t="s">
        <v>23</v>
      </c>
      <c r="I497" s="35">
        <f t="shared" si="33"/>
        <v>5790</v>
      </c>
      <c r="J497" s="131">
        <f t="shared" si="34"/>
        <v>5790</v>
      </c>
    </row>
    <row r="498" spans="1:10" s="38" customFormat="1" ht="20.25" x14ac:dyDescent="0.3">
      <c r="A498" s="32"/>
      <c r="B498" s="37" t="s">
        <v>303</v>
      </c>
      <c r="C498" s="35"/>
      <c r="D498" s="35">
        <v>4606</v>
      </c>
      <c r="E498" s="35">
        <v>4606</v>
      </c>
      <c r="F498" s="35">
        <v>5712</v>
      </c>
      <c r="G498" s="36">
        <v>6171</v>
      </c>
      <c r="H498" s="67" t="s">
        <v>23</v>
      </c>
      <c r="I498" s="35">
        <f t="shared" si="33"/>
        <v>6171</v>
      </c>
      <c r="J498" s="131">
        <f t="shared" si="34"/>
        <v>6171</v>
      </c>
    </row>
    <row r="499" spans="1:10" s="38" customFormat="1" ht="20.25" x14ac:dyDescent="0.3">
      <c r="A499" s="32"/>
      <c r="B499" s="37" t="s">
        <v>304</v>
      </c>
      <c r="C499" s="35"/>
      <c r="D499" s="35">
        <v>5091</v>
      </c>
      <c r="E499" s="35">
        <v>5091</v>
      </c>
      <c r="F499" s="35">
        <v>6051</v>
      </c>
      <c r="G499" s="36">
        <v>6537</v>
      </c>
      <c r="H499" s="67" t="s">
        <v>23</v>
      </c>
      <c r="I499" s="35">
        <f t="shared" si="33"/>
        <v>6537</v>
      </c>
      <c r="J499" s="131">
        <f t="shared" si="34"/>
        <v>6537</v>
      </c>
    </row>
    <row r="500" spans="1:10" s="38" customFormat="1" ht="20.25" x14ac:dyDescent="0.3">
      <c r="A500" s="32"/>
      <c r="B500" s="37" t="s">
        <v>305</v>
      </c>
      <c r="C500" s="35"/>
      <c r="D500" s="35">
        <v>5392</v>
      </c>
      <c r="E500" s="35">
        <v>5392</v>
      </c>
      <c r="F500" s="35">
        <v>6396</v>
      </c>
      <c r="G500" s="36">
        <v>6909</v>
      </c>
      <c r="H500" s="67" t="s">
        <v>23</v>
      </c>
      <c r="I500" s="35">
        <f t="shared" si="33"/>
        <v>6909</v>
      </c>
      <c r="J500" s="131">
        <f t="shared" si="34"/>
        <v>6909</v>
      </c>
    </row>
    <row r="501" spans="1:10" s="38" customFormat="1" ht="20.25" x14ac:dyDescent="0.3">
      <c r="A501" s="32"/>
      <c r="B501" s="37" t="s">
        <v>306</v>
      </c>
      <c r="C501" s="35"/>
      <c r="D501" s="35">
        <v>5676</v>
      </c>
      <c r="E501" s="35">
        <v>5676</v>
      </c>
      <c r="F501" s="35">
        <v>6747</v>
      </c>
      <c r="G501" s="36">
        <v>7287</v>
      </c>
      <c r="H501" s="67" t="s">
        <v>23</v>
      </c>
      <c r="I501" s="35">
        <f t="shared" si="33"/>
        <v>7287</v>
      </c>
      <c r="J501" s="131">
        <f t="shared" si="34"/>
        <v>7287</v>
      </c>
    </row>
    <row r="502" spans="1:10" s="38" customFormat="1" ht="20.25" x14ac:dyDescent="0.3">
      <c r="A502" s="32"/>
      <c r="B502" s="37" t="s">
        <v>307</v>
      </c>
      <c r="C502" s="35"/>
      <c r="D502" s="35">
        <v>6027</v>
      </c>
      <c r="E502" s="35">
        <v>6027</v>
      </c>
      <c r="F502" s="35">
        <v>7162</v>
      </c>
      <c r="G502" s="36">
        <v>7737</v>
      </c>
      <c r="H502" s="67" t="s">
        <v>23</v>
      </c>
      <c r="I502" s="35">
        <f t="shared" si="33"/>
        <v>7737</v>
      </c>
      <c r="J502" s="131">
        <f t="shared" si="34"/>
        <v>7737</v>
      </c>
    </row>
    <row r="503" spans="1:10" s="38" customFormat="1" ht="20.25" x14ac:dyDescent="0.3">
      <c r="A503" s="32"/>
      <c r="B503" s="37" t="s">
        <v>308</v>
      </c>
      <c r="C503" s="35"/>
      <c r="D503" s="35">
        <v>6636</v>
      </c>
      <c r="E503" s="35">
        <v>6636</v>
      </c>
      <c r="F503" s="35">
        <v>7887</v>
      </c>
      <c r="G503" s="36">
        <v>8520</v>
      </c>
      <c r="H503" s="67" t="s">
        <v>23</v>
      </c>
      <c r="I503" s="35">
        <f t="shared" si="33"/>
        <v>8520</v>
      </c>
      <c r="J503" s="131">
        <f t="shared" si="34"/>
        <v>8520</v>
      </c>
    </row>
    <row r="504" spans="1:10" s="38" customFormat="1" ht="20.25" x14ac:dyDescent="0.3">
      <c r="A504" s="32"/>
      <c r="B504" s="37" t="s">
        <v>309</v>
      </c>
      <c r="C504" s="35"/>
      <c r="D504" s="35">
        <v>7308</v>
      </c>
      <c r="E504" s="35">
        <v>7308</v>
      </c>
      <c r="F504" s="35">
        <v>8685</v>
      </c>
      <c r="G504" s="36">
        <v>9342</v>
      </c>
      <c r="H504" s="67" t="s">
        <v>23</v>
      </c>
      <c r="I504" s="35">
        <f t="shared" si="33"/>
        <v>9342</v>
      </c>
      <c r="J504" s="131">
        <f t="shared" si="34"/>
        <v>9342</v>
      </c>
    </row>
    <row r="505" spans="1:10" s="38" customFormat="1" ht="20.25" x14ac:dyDescent="0.3">
      <c r="A505" s="32"/>
      <c r="B505" s="37" t="s">
        <v>310</v>
      </c>
      <c r="C505" s="35"/>
      <c r="D505" s="35">
        <v>8280</v>
      </c>
      <c r="E505" s="35">
        <v>8280</v>
      </c>
      <c r="F505" s="35">
        <v>9837</v>
      </c>
      <c r="G505" s="36">
        <v>10626</v>
      </c>
      <c r="H505" s="67" t="s">
        <v>23</v>
      </c>
      <c r="I505" s="35">
        <f t="shared" si="33"/>
        <v>10626</v>
      </c>
      <c r="J505" s="131">
        <f t="shared" si="34"/>
        <v>10626</v>
      </c>
    </row>
    <row r="506" spans="1:10" s="38" customFormat="1" ht="20.25" x14ac:dyDescent="0.3">
      <c r="A506" s="32"/>
      <c r="B506" s="37" t="s">
        <v>311</v>
      </c>
      <c r="C506" s="35"/>
      <c r="D506" s="35">
        <v>9114</v>
      </c>
      <c r="E506" s="35">
        <v>9114</v>
      </c>
      <c r="F506" s="35">
        <v>10830</v>
      </c>
      <c r="G506" s="36">
        <v>11697</v>
      </c>
      <c r="H506" s="67" t="s">
        <v>23</v>
      </c>
      <c r="I506" s="35">
        <f t="shared" si="33"/>
        <v>11697</v>
      </c>
      <c r="J506" s="131">
        <f t="shared" si="34"/>
        <v>11697</v>
      </c>
    </row>
    <row r="507" spans="1:10" s="38" customFormat="1" ht="20.25" x14ac:dyDescent="0.3">
      <c r="A507" s="32"/>
      <c r="B507" s="37" t="s">
        <v>312</v>
      </c>
      <c r="C507" s="35"/>
      <c r="D507" s="35">
        <v>9975</v>
      </c>
      <c r="E507" s="35">
        <v>9975</v>
      </c>
      <c r="F507" s="35">
        <v>11853</v>
      </c>
      <c r="G507" s="36">
        <v>12801</v>
      </c>
      <c r="H507" s="67" t="s">
        <v>23</v>
      </c>
      <c r="I507" s="35">
        <f t="shared" si="33"/>
        <v>12801</v>
      </c>
      <c r="J507" s="131">
        <f t="shared" si="34"/>
        <v>12801</v>
      </c>
    </row>
    <row r="508" spans="1:10" s="38" customFormat="1" ht="20.25" x14ac:dyDescent="0.3">
      <c r="A508" s="32"/>
      <c r="B508" s="37" t="s">
        <v>313</v>
      </c>
      <c r="C508" s="35"/>
      <c r="D508" s="35">
        <v>11048</v>
      </c>
      <c r="E508" s="35">
        <v>11048</v>
      </c>
      <c r="F508" s="35">
        <v>13119</v>
      </c>
      <c r="G508" s="36">
        <v>14169</v>
      </c>
      <c r="H508" s="67" t="s">
        <v>23</v>
      </c>
      <c r="I508" s="35">
        <f t="shared" si="33"/>
        <v>14169</v>
      </c>
      <c r="J508" s="131">
        <f t="shared" si="34"/>
        <v>14169</v>
      </c>
    </row>
    <row r="509" spans="1:10" s="38" customFormat="1" ht="20.25" x14ac:dyDescent="0.3">
      <c r="A509" s="32"/>
      <c r="B509" s="37" t="s">
        <v>314</v>
      </c>
      <c r="C509" s="35"/>
      <c r="D509" s="35">
        <v>12099</v>
      </c>
      <c r="E509" s="35">
        <v>12099</v>
      </c>
      <c r="F509" s="35">
        <v>14376</v>
      </c>
      <c r="G509" s="36">
        <v>15528</v>
      </c>
      <c r="H509" s="67" t="s">
        <v>23</v>
      </c>
      <c r="I509" s="35">
        <f t="shared" si="33"/>
        <v>15528</v>
      </c>
      <c r="J509" s="131">
        <f t="shared" si="34"/>
        <v>15528</v>
      </c>
    </row>
    <row r="510" spans="1:10" s="38" customFormat="1" ht="20.25" x14ac:dyDescent="0.3">
      <c r="A510" s="32"/>
      <c r="B510" s="37" t="s">
        <v>315</v>
      </c>
      <c r="C510" s="35"/>
      <c r="D510" s="35">
        <v>13203</v>
      </c>
      <c r="E510" s="35">
        <v>13203</v>
      </c>
      <c r="F510" s="35">
        <v>15687</v>
      </c>
      <c r="G510" s="36">
        <v>16944</v>
      </c>
      <c r="H510" s="67" t="s">
        <v>23</v>
      </c>
      <c r="I510" s="35">
        <f t="shared" si="33"/>
        <v>16944</v>
      </c>
      <c r="J510" s="131">
        <f t="shared" si="34"/>
        <v>16944</v>
      </c>
    </row>
    <row r="511" spans="1:10" s="38" customFormat="1" ht="20.25" x14ac:dyDescent="0.3">
      <c r="A511" s="32"/>
      <c r="B511" s="37" t="s">
        <v>316</v>
      </c>
      <c r="C511" s="35"/>
      <c r="D511" s="35">
        <v>14310</v>
      </c>
      <c r="E511" s="35">
        <v>14310</v>
      </c>
      <c r="F511" s="35">
        <v>17001</v>
      </c>
      <c r="G511" s="36">
        <v>18363</v>
      </c>
      <c r="H511" s="67" t="s">
        <v>23</v>
      </c>
      <c r="I511" s="35">
        <f t="shared" si="33"/>
        <v>18363</v>
      </c>
      <c r="J511" s="131">
        <f t="shared" si="34"/>
        <v>18363</v>
      </c>
    </row>
    <row r="512" spans="1:10" s="38" customFormat="1" ht="40.5" x14ac:dyDescent="0.3">
      <c r="A512" s="32"/>
      <c r="B512" s="120" t="s">
        <v>557</v>
      </c>
      <c r="C512" s="35"/>
      <c r="D512" s="34" t="s">
        <v>317</v>
      </c>
      <c r="E512" s="34"/>
      <c r="F512" s="34"/>
      <c r="H512" s="105"/>
      <c r="I512" s="105"/>
      <c r="J512" s="131" t="s">
        <v>318</v>
      </c>
    </row>
    <row r="513" spans="1:10" s="38" customFormat="1" ht="20.25" x14ac:dyDescent="0.3">
      <c r="A513" s="32">
        <v>166789</v>
      </c>
      <c r="B513" s="37" t="s">
        <v>559</v>
      </c>
      <c r="C513" s="35"/>
      <c r="D513" s="35"/>
      <c r="E513" s="35"/>
      <c r="F513" s="35"/>
      <c r="G513" s="36"/>
      <c r="H513" s="67"/>
      <c r="I513" s="35"/>
      <c r="J513" s="131"/>
    </row>
    <row r="514" spans="1:10" s="38" customFormat="1" ht="40.5" x14ac:dyDescent="0.3">
      <c r="A514" s="32"/>
      <c r="B514" s="37" t="s">
        <v>320</v>
      </c>
      <c r="C514" s="35"/>
      <c r="D514" s="35">
        <v>51</v>
      </c>
      <c r="E514" s="35">
        <v>57</v>
      </c>
      <c r="F514" s="35"/>
      <c r="G514" s="36">
        <v>69</v>
      </c>
      <c r="H514" s="67" t="s">
        <v>23</v>
      </c>
      <c r="I514" s="35">
        <f>SUM(G514:H514)</f>
        <v>69</v>
      </c>
      <c r="J514" s="131">
        <f>FLOOR(I514,0.05)</f>
        <v>69</v>
      </c>
    </row>
    <row r="515" spans="1:10" s="38" customFormat="1" ht="36" customHeight="1" x14ac:dyDescent="0.3">
      <c r="A515" s="32">
        <v>166789</v>
      </c>
      <c r="B515" s="102" t="s">
        <v>560</v>
      </c>
      <c r="C515" s="34"/>
      <c r="D515" s="42"/>
      <c r="E515" s="35"/>
      <c r="F515" s="35"/>
      <c r="G515" s="36"/>
      <c r="H515" s="35"/>
      <c r="I515" s="35"/>
      <c r="J515" s="131"/>
    </row>
    <row r="516" spans="1:10" s="38" customFormat="1" ht="60.75" x14ac:dyDescent="0.3">
      <c r="A516" s="32"/>
      <c r="B516" s="37" t="s">
        <v>543</v>
      </c>
      <c r="C516" s="35"/>
      <c r="D516" s="35"/>
      <c r="E516" s="35"/>
      <c r="F516" s="35"/>
      <c r="G516" s="36"/>
      <c r="H516" s="67"/>
      <c r="I516" s="35"/>
      <c r="J516" s="140" t="s">
        <v>544</v>
      </c>
    </row>
    <row r="517" spans="1:10" s="38" customFormat="1" ht="20.25" x14ac:dyDescent="0.3">
      <c r="A517" s="32"/>
      <c r="B517" s="37"/>
      <c r="C517" s="35"/>
      <c r="D517" s="35"/>
      <c r="E517" s="35"/>
      <c r="F517" s="35"/>
      <c r="G517" s="36"/>
      <c r="H517" s="67"/>
      <c r="I517" s="35"/>
      <c r="J517" s="131"/>
    </row>
    <row r="518" spans="1:10" s="38" customFormat="1" ht="20.25" x14ac:dyDescent="0.3">
      <c r="A518" s="32"/>
      <c r="B518" s="37"/>
      <c r="C518" s="35"/>
      <c r="D518" s="35"/>
      <c r="E518" s="35"/>
      <c r="F518" s="35"/>
      <c r="G518" s="36"/>
      <c r="H518" s="67"/>
      <c r="I518" s="35"/>
      <c r="J518" s="131"/>
    </row>
    <row r="519" spans="1:10" s="38" customFormat="1" ht="20.25" x14ac:dyDescent="0.3">
      <c r="A519" s="32"/>
      <c r="B519" s="37"/>
      <c r="C519" s="35"/>
      <c r="D519" s="35"/>
      <c r="E519" s="35"/>
      <c r="F519" s="35"/>
      <c r="G519" s="36"/>
      <c r="H519" s="67"/>
      <c r="I519" s="35"/>
      <c r="J519" s="131"/>
    </row>
    <row r="520" spans="1:10" s="38" customFormat="1" ht="20.25" x14ac:dyDescent="0.3">
      <c r="A520" s="32"/>
      <c r="B520" s="37"/>
      <c r="C520" s="35"/>
      <c r="D520" s="34"/>
      <c r="E520" s="34"/>
      <c r="F520" s="34"/>
      <c r="G520" s="887"/>
      <c r="H520" s="888"/>
      <c r="I520" s="888"/>
      <c r="J520" s="888"/>
    </row>
    <row r="521" spans="1:10" s="38" customFormat="1" ht="20.25" x14ac:dyDescent="0.3">
      <c r="A521" s="32">
        <v>166789</v>
      </c>
      <c r="B521" s="37" t="s">
        <v>561</v>
      </c>
      <c r="C521" s="35"/>
      <c r="D521" s="35">
        <v>51</v>
      </c>
      <c r="E521" s="35">
        <v>183</v>
      </c>
      <c r="F521" s="35">
        <v>198</v>
      </c>
      <c r="G521" s="36">
        <v>216</v>
      </c>
      <c r="H521" s="67" t="s">
        <v>23</v>
      </c>
      <c r="I521" s="35">
        <f>SUM(G521:H521)</f>
        <v>216</v>
      </c>
      <c r="J521" s="131">
        <f>FLOOR(I521,0.05)</f>
        <v>216</v>
      </c>
    </row>
    <row r="522" spans="1:10" s="38" customFormat="1" ht="20.25" x14ac:dyDescent="0.3">
      <c r="A522" s="32">
        <v>166789</v>
      </c>
      <c r="B522" s="37" t="s">
        <v>562</v>
      </c>
      <c r="C522" s="35"/>
      <c r="D522" s="35"/>
      <c r="E522" s="35"/>
      <c r="F522" s="35"/>
      <c r="G522" s="36"/>
      <c r="H522" s="67"/>
      <c r="I522" s="35"/>
      <c r="J522" s="131"/>
    </row>
    <row r="523" spans="1:10" s="38" customFormat="1" ht="36" customHeight="1" x14ac:dyDescent="0.3">
      <c r="A523" s="32"/>
      <c r="B523" s="102" t="s">
        <v>322</v>
      </c>
      <c r="C523" s="34"/>
      <c r="D523" s="42"/>
      <c r="E523" s="42"/>
      <c r="F523" s="42"/>
      <c r="G523" s="36"/>
      <c r="H523" s="35"/>
      <c r="I523" s="35"/>
      <c r="J523" s="131"/>
    </row>
    <row r="524" spans="1:10" s="38" customFormat="1" ht="20.25" x14ac:dyDescent="0.3">
      <c r="A524" s="32"/>
      <c r="B524" s="37" t="s">
        <v>556</v>
      </c>
      <c r="C524" s="35"/>
      <c r="D524" s="35"/>
      <c r="E524" s="35"/>
      <c r="F524" s="35"/>
      <c r="G524" s="36"/>
      <c r="H524" s="67"/>
      <c r="I524" s="35"/>
      <c r="J524" s="131"/>
    </row>
    <row r="525" spans="1:10" s="38" customFormat="1" ht="20.25" x14ac:dyDescent="0.3">
      <c r="A525" s="32"/>
      <c r="B525" s="37" t="s">
        <v>278</v>
      </c>
      <c r="C525" s="35"/>
      <c r="D525" s="35">
        <v>99</v>
      </c>
      <c r="E525" s="35">
        <v>108</v>
      </c>
      <c r="F525" s="35">
        <v>117</v>
      </c>
      <c r="G525" s="36">
        <v>126</v>
      </c>
      <c r="H525" s="67" t="s">
        <v>23</v>
      </c>
      <c r="I525" s="35">
        <f t="shared" ref="I525:I589" si="35">SUM(G525:H525)</f>
        <v>126</v>
      </c>
      <c r="J525" s="131">
        <f t="shared" ref="J525:J590" si="36">FLOOR(I525,0.05)</f>
        <v>126</v>
      </c>
    </row>
    <row r="526" spans="1:10" s="38" customFormat="1" ht="20.25" x14ac:dyDescent="0.3">
      <c r="A526" s="32"/>
      <c r="B526" s="37" t="s">
        <v>279</v>
      </c>
      <c r="C526" s="35"/>
      <c r="D526" s="35">
        <v>132</v>
      </c>
      <c r="E526" s="35">
        <v>108</v>
      </c>
      <c r="F526" s="35">
        <v>117</v>
      </c>
      <c r="G526" s="36">
        <v>126</v>
      </c>
      <c r="H526" s="67" t="s">
        <v>23</v>
      </c>
      <c r="I526" s="35">
        <f t="shared" si="35"/>
        <v>126</v>
      </c>
      <c r="J526" s="131">
        <f t="shared" si="36"/>
        <v>126</v>
      </c>
    </row>
    <row r="527" spans="1:10" s="38" customFormat="1" ht="20.25" x14ac:dyDescent="0.3">
      <c r="A527" s="32"/>
      <c r="B527" s="37" t="s">
        <v>280</v>
      </c>
      <c r="C527" s="35"/>
      <c r="D527" s="35">
        <v>165</v>
      </c>
      <c r="E527" s="35">
        <v>108</v>
      </c>
      <c r="F527" s="35">
        <v>117</v>
      </c>
      <c r="G527" s="36">
        <v>126</v>
      </c>
      <c r="H527" s="67" t="s">
        <v>23</v>
      </c>
      <c r="I527" s="35">
        <f t="shared" si="35"/>
        <v>126</v>
      </c>
      <c r="J527" s="131">
        <f t="shared" si="36"/>
        <v>126</v>
      </c>
    </row>
    <row r="528" spans="1:10" s="38" customFormat="1" ht="20.25" x14ac:dyDescent="0.3">
      <c r="A528" s="32"/>
      <c r="B528" s="37" t="s">
        <v>281</v>
      </c>
      <c r="C528" s="35"/>
      <c r="D528" s="35">
        <v>201</v>
      </c>
      <c r="E528" s="35">
        <v>108</v>
      </c>
      <c r="F528" s="35">
        <v>117</v>
      </c>
      <c r="G528" s="36">
        <v>126</v>
      </c>
      <c r="H528" s="67" t="s">
        <v>23</v>
      </c>
      <c r="I528" s="35">
        <f t="shared" si="35"/>
        <v>126</v>
      </c>
      <c r="J528" s="131">
        <f t="shared" si="36"/>
        <v>126</v>
      </c>
    </row>
    <row r="529" spans="1:10" s="38" customFormat="1" ht="20.25" x14ac:dyDescent="0.3">
      <c r="A529" s="32"/>
      <c r="B529" s="37" t="s">
        <v>282</v>
      </c>
      <c r="C529" s="35"/>
      <c r="D529" s="35">
        <v>255</v>
      </c>
      <c r="E529" s="35">
        <v>108</v>
      </c>
      <c r="F529" s="35">
        <v>117</v>
      </c>
      <c r="G529" s="36">
        <v>126</v>
      </c>
      <c r="H529" s="67" t="s">
        <v>23</v>
      </c>
      <c r="I529" s="35">
        <f t="shared" si="35"/>
        <v>126</v>
      </c>
      <c r="J529" s="131">
        <f t="shared" si="36"/>
        <v>126</v>
      </c>
    </row>
    <row r="530" spans="1:10" s="38" customFormat="1" ht="20.25" x14ac:dyDescent="0.3">
      <c r="A530" s="32"/>
      <c r="B530" s="37" t="s">
        <v>283</v>
      </c>
      <c r="C530" s="35"/>
      <c r="D530" s="35">
        <v>333</v>
      </c>
      <c r="E530" s="35">
        <v>147</v>
      </c>
      <c r="F530" s="35">
        <v>159</v>
      </c>
      <c r="G530" s="36">
        <v>174</v>
      </c>
      <c r="H530" s="67" t="s">
        <v>23</v>
      </c>
      <c r="I530" s="35">
        <f t="shared" si="35"/>
        <v>174</v>
      </c>
      <c r="J530" s="131">
        <f t="shared" si="36"/>
        <v>174</v>
      </c>
    </row>
    <row r="531" spans="1:10" s="38" customFormat="1" ht="20.25" x14ac:dyDescent="0.3">
      <c r="A531" s="32"/>
      <c r="B531" s="37" t="s">
        <v>284</v>
      </c>
      <c r="C531" s="35"/>
      <c r="D531" s="35">
        <v>350</v>
      </c>
      <c r="E531" s="35">
        <v>147</v>
      </c>
      <c r="F531" s="35">
        <v>159</v>
      </c>
      <c r="G531" s="36">
        <v>174</v>
      </c>
      <c r="H531" s="67" t="s">
        <v>23</v>
      </c>
      <c r="I531" s="35">
        <f t="shared" si="35"/>
        <v>174</v>
      </c>
      <c r="J531" s="131">
        <f t="shared" si="36"/>
        <v>174</v>
      </c>
    </row>
    <row r="532" spans="1:10" s="38" customFormat="1" ht="20.25" x14ac:dyDescent="0.3">
      <c r="A532" s="32"/>
      <c r="B532" s="37" t="s">
        <v>285</v>
      </c>
      <c r="C532" s="35"/>
      <c r="D532" s="35">
        <v>465</v>
      </c>
      <c r="E532" s="35">
        <v>147</v>
      </c>
      <c r="F532" s="35">
        <v>159</v>
      </c>
      <c r="G532" s="36">
        <v>174</v>
      </c>
      <c r="H532" s="67" t="s">
        <v>23</v>
      </c>
      <c r="I532" s="35">
        <f t="shared" si="35"/>
        <v>174</v>
      </c>
      <c r="J532" s="131">
        <f t="shared" si="36"/>
        <v>174</v>
      </c>
    </row>
    <row r="533" spans="1:10" s="38" customFormat="1" ht="20.25" x14ac:dyDescent="0.3">
      <c r="A533" s="32"/>
      <c r="B533" s="37" t="s">
        <v>286</v>
      </c>
      <c r="C533" s="35"/>
      <c r="D533" s="35">
        <v>567</v>
      </c>
      <c r="E533" s="35">
        <v>147</v>
      </c>
      <c r="F533" s="35">
        <v>159</v>
      </c>
      <c r="G533" s="36">
        <v>174</v>
      </c>
      <c r="H533" s="67" t="s">
        <v>23</v>
      </c>
      <c r="I533" s="35">
        <f t="shared" si="35"/>
        <v>174</v>
      </c>
      <c r="J533" s="131">
        <f t="shared" si="36"/>
        <v>174</v>
      </c>
    </row>
    <row r="534" spans="1:10" s="38" customFormat="1" ht="20.25" x14ac:dyDescent="0.3">
      <c r="A534" s="32"/>
      <c r="B534" s="37" t="s">
        <v>287</v>
      </c>
      <c r="C534" s="35"/>
      <c r="D534" s="35">
        <v>642</v>
      </c>
      <c r="E534" s="35">
        <v>168</v>
      </c>
      <c r="F534" s="35">
        <v>183</v>
      </c>
      <c r="G534" s="36">
        <v>198</v>
      </c>
      <c r="H534" s="67" t="s">
        <v>23</v>
      </c>
      <c r="I534" s="35">
        <f t="shared" si="35"/>
        <v>198</v>
      </c>
      <c r="J534" s="131">
        <f t="shared" si="36"/>
        <v>198</v>
      </c>
    </row>
    <row r="535" spans="1:10" s="38" customFormat="1" ht="20.25" x14ac:dyDescent="0.3">
      <c r="A535" s="32"/>
      <c r="B535" s="37" t="s">
        <v>288</v>
      </c>
      <c r="C535" s="35"/>
      <c r="D535" s="35">
        <v>753</v>
      </c>
      <c r="E535" s="35">
        <v>168</v>
      </c>
      <c r="F535" s="35">
        <v>183</v>
      </c>
      <c r="G535" s="36">
        <v>198</v>
      </c>
      <c r="H535" s="67" t="s">
        <v>23</v>
      </c>
      <c r="I535" s="35">
        <f t="shared" si="35"/>
        <v>198</v>
      </c>
      <c r="J535" s="131">
        <f t="shared" si="36"/>
        <v>198</v>
      </c>
    </row>
    <row r="536" spans="1:10" s="38" customFormat="1" ht="20.25" x14ac:dyDescent="0.3">
      <c r="A536" s="32"/>
      <c r="B536" s="37" t="s">
        <v>289</v>
      </c>
      <c r="C536" s="35"/>
      <c r="D536" s="35">
        <v>837</v>
      </c>
      <c r="E536" s="35">
        <v>168</v>
      </c>
      <c r="F536" s="35">
        <v>183</v>
      </c>
      <c r="G536" s="36">
        <v>198</v>
      </c>
      <c r="H536" s="67" t="s">
        <v>23</v>
      </c>
      <c r="I536" s="35">
        <f t="shared" si="35"/>
        <v>198</v>
      </c>
      <c r="J536" s="131">
        <f t="shared" si="36"/>
        <v>198</v>
      </c>
    </row>
    <row r="537" spans="1:10" s="38" customFormat="1" ht="20.25" x14ac:dyDescent="0.3">
      <c r="A537" s="32"/>
      <c r="B537" s="37" t="s">
        <v>290</v>
      </c>
      <c r="C537" s="35"/>
      <c r="D537" s="35">
        <v>1731</v>
      </c>
      <c r="E537" s="35">
        <v>180</v>
      </c>
      <c r="F537" s="35">
        <v>195</v>
      </c>
      <c r="G537" s="36">
        <v>213</v>
      </c>
      <c r="H537" s="67" t="s">
        <v>23</v>
      </c>
      <c r="I537" s="35">
        <f t="shared" si="35"/>
        <v>213</v>
      </c>
      <c r="J537" s="131">
        <f t="shared" si="36"/>
        <v>213</v>
      </c>
    </row>
    <row r="538" spans="1:10" s="38" customFormat="1" ht="20.25" x14ac:dyDescent="0.3">
      <c r="A538" s="32"/>
      <c r="B538" s="37" t="s">
        <v>291</v>
      </c>
      <c r="C538" s="35"/>
      <c r="D538" s="35">
        <v>1761</v>
      </c>
      <c r="E538" s="35">
        <v>180</v>
      </c>
      <c r="F538" s="35">
        <v>195</v>
      </c>
      <c r="G538" s="36">
        <v>213</v>
      </c>
      <c r="H538" s="67" t="s">
        <v>23</v>
      </c>
      <c r="I538" s="35">
        <f t="shared" si="35"/>
        <v>213</v>
      </c>
      <c r="J538" s="131">
        <f t="shared" si="36"/>
        <v>213</v>
      </c>
    </row>
    <row r="539" spans="1:10" s="38" customFormat="1" ht="20.25" x14ac:dyDescent="0.3">
      <c r="A539" s="32"/>
      <c r="B539" s="37" t="s">
        <v>292</v>
      </c>
      <c r="C539" s="35"/>
      <c r="D539" s="35">
        <v>2079</v>
      </c>
      <c r="E539" s="35">
        <v>180</v>
      </c>
      <c r="F539" s="35">
        <v>195</v>
      </c>
      <c r="G539" s="36">
        <v>213</v>
      </c>
      <c r="H539" s="67" t="s">
        <v>23</v>
      </c>
      <c r="I539" s="35">
        <f t="shared" si="35"/>
        <v>213</v>
      </c>
      <c r="J539" s="131">
        <f t="shared" si="36"/>
        <v>213</v>
      </c>
    </row>
    <row r="540" spans="1:10" s="38" customFormat="1" ht="20.25" x14ac:dyDescent="0.3">
      <c r="A540" s="32"/>
      <c r="B540" s="37" t="s">
        <v>293</v>
      </c>
      <c r="C540" s="35"/>
      <c r="D540" s="35">
        <v>2262</v>
      </c>
      <c r="E540" s="35">
        <v>204</v>
      </c>
      <c r="F540" s="35">
        <v>222</v>
      </c>
      <c r="G540" s="36">
        <v>240</v>
      </c>
      <c r="H540" s="67" t="s">
        <v>23</v>
      </c>
      <c r="I540" s="35">
        <f t="shared" si="35"/>
        <v>240</v>
      </c>
      <c r="J540" s="131">
        <f t="shared" si="36"/>
        <v>240</v>
      </c>
    </row>
    <row r="541" spans="1:10" s="38" customFormat="1" ht="20.25" x14ac:dyDescent="0.3">
      <c r="A541" s="32"/>
      <c r="B541" s="37" t="s">
        <v>294</v>
      </c>
      <c r="C541" s="35"/>
      <c r="D541" s="35">
        <v>2496</v>
      </c>
      <c r="E541" s="35">
        <v>204</v>
      </c>
      <c r="F541" s="35">
        <v>222</v>
      </c>
      <c r="G541" s="36">
        <v>240</v>
      </c>
      <c r="H541" s="67" t="s">
        <v>23</v>
      </c>
      <c r="I541" s="35">
        <f t="shared" si="35"/>
        <v>240</v>
      </c>
      <c r="J541" s="131">
        <f t="shared" si="36"/>
        <v>240</v>
      </c>
    </row>
    <row r="542" spans="1:10" s="38" customFormat="1" ht="20.25" x14ac:dyDescent="0.3">
      <c r="A542" s="32"/>
      <c r="B542" s="37" t="s">
        <v>295</v>
      </c>
      <c r="C542" s="35"/>
      <c r="D542" s="35">
        <v>2682</v>
      </c>
      <c r="E542" s="35">
        <v>204</v>
      </c>
      <c r="F542" s="35">
        <v>222</v>
      </c>
      <c r="G542" s="36">
        <v>240</v>
      </c>
      <c r="H542" s="67" t="s">
        <v>23</v>
      </c>
      <c r="I542" s="35">
        <f t="shared" si="35"/>
        <v>240</v>
      </c>
      <c r="J542" s="131">
        <f t="shared" si="36"/>
        <v>240</v>
      </c>
    </row>
    <row r="543" spans="1:10" s="38" customFormat="1" ht="20.25" x14ac:dyDescent="0.3">
      <c r="A543" s="32"/>
      <c r="B543" s="37" t="s">
        <v>296</v>
      </c>
      <c r="C543" s="35"/>
      <c r="D543" s="35">
        <v>2910</v>
      </c>
      <c r="E543" s="35">
        <v>225</v>
      </c>
      <c r="F543" s="35">
        <v>243</v>
      </c>
      <c r="G543" s="36">
        <v>264</v>
      </c>
      <c r="H543" s="67" t="s">
        <v>23</v>
      </c>
      <c r="I543" s="35">
        <f t="shared" si="35"/>
        <v>264</v>
      </c>
      <c r="J543" s="131">
        <f t="shared" si="36"/>
        <v>264</v>
      </c>
    </row>
    <row r="544" spans="1:10" s="38" customFormat="1" ht="20.25" x14ac:dyDescent="0.3">
      <c r="A544" s="32"/>
      <c r="B544" s="37" t="s">
        <v>297</v>
      </c>
      <c r="C544" s="35"/>
      <c r="D544" s="35">
        <v>4141</v>
      </c>
      <c r="E544" s="35">
        <v>225</v>
      </c>
      <c r="F544" s="35">
        <v>243</v>
      </c>
      <c r="G544" s="36">
        <v>264</v>
      </c>
      <c r="H544" s="67" t="s">
        <v>23</v>
      </c>
      <c r="I544" s="35">
        <f t="shared" si="35"/>
        <v>264</v>
      </c>
      <c r="J544" s="131">
        <f t="shared" si="36"/>
        <v>264</v>
      </c>
    </row>
    <row r="545" spans="1:10" s="38" customFormat="1" ht="20.25" x14ac:dyDescent="0.3">
      <c r="A545" s="32"/>
      <c r="B545" s="37" t="s">
        <v>298</v>
      </c>
      <c r="C545" s="35"/>
      <c r="D545" s="35">
        <v>3450</v>
      </c>
      <c r="E545" s="35">
        <v>225</v>
      </c>
      <c r="F545" s="35">
        <v>243</v>
      </c>
      <c r="G545" s="36">
        <v>264</v>
      </c>
      <c r="H545" s="67" t="s">
        <v>23</v>
      </c>
      <c r="I545" s="35">
        <f t="shared" si="35"/>
        <v>264</v>
      </c>
      <c r="J545" s="131">
        <f t="shared" si="36"/>
        <v>264</v>
      </c>
    </row>
    <row r="546" spans="1:10" s="38" customFormat="1" ht="20.25" x14ac:dyDescent="0.3">
      <c r="A546" s="32"/>
      <c r="B546" s="37" t="s">
        <v>299</v>
      </c>
      <c r="C546" s="35"/>
      <c r="D546" s="35">
        <v>3664</v>
      </c>
      <c r="E546" s="35">
        <v>246</v>
      </c>
      <c r="F546" s="35">
        <v>267</v>
      </c>
      <c r="G546" s="36">
        <v>288</v>
      </c>
      <c r="H546" s="67" t="s">
        <v>23</v>
      </c>
      <c r="I546" s="35">
        <f t="shared" si="35"/>
        <v>288</v>
      </c>
      <c r="J546" s="131">
        <f t="shared" si="36"/>
        <v>288</v>
      </c>
    </row>
    <row r="547" spans="1:10" s="38" customFormat="1" ht="20.25" x14ac:dyDescent="0.3">
      <c r="A547" s="32"/>
      <c r="B547" s="37" t="s">
        <v>300</v>
      </c>
      <c r="C547" s="35"/>
      <c r="D547" s="35">
        <v>3930</v>
      </c>
      <c r="E547" s="35">
        <v>246</v>
      </c>
      <c r="F547" s="35">
        <v>267</v>
      </c>
      <c r="G547" s="36">
        <v>288</v>
      </c>
      <c r="H547" s="67" t="s">
        <v>23</v>
      </c>
      <c r="I547" s="35">
        <f t="shared" si="35"/>
        <v>288</v>
      </c>
      <c r="J547" s="131">
        <f t="shared" si="36"/>
        <v>288</v>
      </c>
    </row>
    <row r="548" spans="1:10" s="38" customFormat="1" ht="20.25" x14ac:dyDescent="0.3">
      <c r="A548" s="32"/>
      <c r="B548" s="37" t="s">
        <v>301</v>
      </c>
      <c r="C548" s="35"/>
      <c r="D548" s="35">
        <v>4203</v>
      </c>
      <c r="E548" s="35">
        <v>246</v>
      </c>
      <c r="F548" s="35">
        <v>267</v>
      </c>
      <c r="G548" s="36">
        <v>288</v>
      </c>
      <c r="H548" s="67" t="s">
        <v>23</v>
      </c>
      <c r="I548" s="35">
        <f t="shared" si="35"/>
        <v>288</v>
      </c>
      <c r="J548" s="131">
        <f t="shared" si="36"/>
        <v>288</v>
      </c>
    </row>
    <row r="549" spans="1:10" s="38" customFormat="1" ht="20.25" x14ac:dyDescent="0.3">
      <c r="A549" s="32"/>
      <c r="B549" s="37" t="s">
        <v>302</v>
      </c>
      <c r="C549" s="35"/>
      <c r="D549" s="35">
        <v>4509</v>
      </c>
      <c r="E549" s="35">
        <v>261</v>
      </c>
      <c r="F549" s="35">
        <v>282</v>
      </c>
      <c r="G549" s="36">
        <v>305</v>
      </c>
      <c r="H549" s="67" t="s">
        <v>23</v>
      </c>
      <c r="I549" s="35">
        <f t="shared" si="35"/>
        <v>305</v>
      </c>
      <c r="J549" s="131">
        <f t="shared" si="36"/>
        <v>305</v>
      </c>
    </row>
    <row r="550" spans="1:10" s="38" customFormat="1" ht="20.25" x14ac:dyDescent="0.3">
      <c r="A550" s="32"/>
      <c r="B550" s="37" t="s">
        <v>303</v>
      </c>
      <c r="C550" s="35"/>
      <c r="D550" s="35">
        <v>4606</v>
      </c>
      <c r="E550" s="35">
        <v>261</v>
      </c>
      <c r="F550" s="35">
        <v>282</v>
      </c>
      <c r="G550" s="36">
        <v>306</v>
      </c>
      <c r="H550" s="67" t="s">
        <v>23</v>
      </c>
      <c r="I550" s="35">
        <f t="shared" si="35"/>
        <v>306</v>
      </c>
      <c r="J550" s="131">
        <f t="shared" si="36"/>
        <v>306</v>
      </c>
    </row>
    <row r="551" spans="1:10" s="38" customFormat="1" ht="20.25" x14ac:dyDescent="0.3">
      <c r="A551" s="32"/>
      <c r="B551" s="37" t="s">
        <v>304</v>
      </c>
      <c r="C551" s="35"/>
      <c r="D551" s="35">
        <v>5091</v>
      </c>
      <c r="E551" s="35">
        <v>261</v>
      </c>
      <c r="F551" s="35">
        <v>282</v>
      </c>
      <c r="G551" s="36">
        <v>306</v>
      </c>
      <c r="H551" s="67" t="s">
        <v>23</v>
      </c>
      <c r="I551" s="35">
        <f t="shared" si="35"/>
        <v>306</v>
      </c>
      <c r="J551" s="131">
        <f t="shared" si="36"/>
        <v>306</v>
      </c>
    </row>
    <row r="552" spans="1:10" s="38" customFormat="1" ht="20.25" x14ac:dyDescent="0.3">
      <c r="A552" s="32"/>
      <c r="B552" s="37" t="s">
        <v>305</v>
      </c>
      <c r="C552" s="35"/>
      <c r="D552" s="35">
        <v>5392</v>
      </c>
      <c r="E552" s="35">
        <v>285</v>
      </c>
      <c r="F552" s="35">
        <v>309</v>
      </c>
      <c r="G552" s="36">
        <v>336</v>
      </c>
      <c r="H552" s="67" t="s">
        <v>23</v>
      </c>
      <c r="I552" s="35">
        <f t="shared" si="35"/>
        <v>336</v>
      </c>
      <c r="J552" s="131">
        <f t="shared" si="36"/>
        <v>336</v>
      </c>
    </row>
    <row r="553" spans="1:10" s="38" customFormat="1" ht="20.25" x14ac:dyDescent="0.3">
      <c r="A553" s="32"/>
      <c r="B553" s="37" t="s">
        <v>306</v>
      </c>
      <c r="C553" s="35"/>
      <c r="D553" s="35">
        <v>5676</v>
      </c>
      <c r="E553" s="35">
        <v>285</v>
      </c>
      <c r="F553" s="35">
        <v>309</v>
      </c>
      <c r="G553" s="36">
        <v>336</v>
      </c>
      <c r="H553" s="67" t="s">
        <v>23</v>
      </c>
      <c r="I553" s="35">
        <f t="shared" si="35"/>
        <v>336</v>
      </c>
      <c r="J553" s="131">
        <f t="shared" si="36"/>
        <v>336</v>
      </c>
    </row>
    <row r="554" spans="1:10" s="38" customFormat="1" ht="20.25" x14ac:dyDescent="0.3">
      <c r="A554" s="32"/>
      <c r="B554" s="37" t="s">
        <v>307</v>
      </c>
      <c r="C554" s="35"/>
      <c r="D554" s="35">
        <v>6027</v>
      </c>
      <c r="E554" s="35">
        <v>285</v>
      </c>
      <c r="F554" s="35">
        <v>309</v>
      </c>
      <c r="G554" s="36">
        <v>336</v>
      </c>
      <c r="H554" s="67" t="s">
        <v>23</v>
      </c>
      <c r="I554" s="35">
        <f t="shared" si="35"/>
        <v>336</v>
      </c>
      <c r="J554" s="131">
        <f t="shared" si="36"/>
        <v>336</v>
      </c>
    </row>
    <row r="555" spans="1:10" s="38" customFormat="1" ht="20.25" x14ac:dyDescent="0.3">
      <c r="A555" s="32"/>
      <c r="B555" s="37" t="s">
        <v>308</v>
      </c>
      <c r="C555" s="35"/>
      <c r="D555" s="35">
        <v>6636</v>
      </c>
      <c r="E555" s="35">
        <v>315</v>
      </c>
      <c r="F555" s="35">
        <v>342</v>
      </c>
      <c r="G555" s="36">
        <v>372</v>
      </c>
      <c r="H555" s="67" t="s">
        <v>23</v>
      </c>
      <c r="I555" s="35">
        <f t="shared" si="35"/>
        <v>372</v>
      </c>
      <c r="J555" s="131">
        <f t="shared" si="36"/>
        <v>372</v>
      </c>
    </row>
    <row r="556" spans="1:10" s="38" customFormat="1" ht="20.25" x14ac:dyDescent="0.3">
      <c r="A556" s="32"/>
      <c r="B556" s="37" t="s">
        <v>309</v>
      </c>
      <c r="C556" s="35"/>
      <c r="D556" s="35">
        <v>7308</v>
      </c>
      <c r="E556" s="35">
        <v>315</v>
      </c>
      <c r="F556" s="35">
        <v>342</v>
      </c>
      <c r="G556" s="36">
        <v>372</v>
      </c>
      <c r="H556" s="67" t="s">
        <v>23</v>
      </c>
      <c r="I556" s="35">
        <f t="shared" si="35"/>
        <v>372</v>
      </c>
      <c r="J556" s="131">
        <f t="shared" si="36"/>
        <v>372</v>
      </c>
    </row>
    <row r="557" spans="1:10" s="38" customFormat="1" ht="20.25" x14ac:dyDescent="0.3">
      <c r="A557" s="32"/>
      <c r="B557" s="37" t="s">
        <v>310</v>
      </c>
      <c r="C557" s="35"/>
      <c r="D557" s="35">
        <v>8280</v>
      </c>
      <c r="E557" s="35">
        <v>315</v>
      </c>
      <c r="F557" s="35">
        <v>342</v>
      </c>
      <c r="G557" s="36">
        <v>372</v>
      </c>
      <c r="H557" s="67" t="s">
        <v>23</v>
      </c>
      <c r="I557" s="35">
        <f t="shared" si="35"/>
        <v>372</v>
      </c>
      <c r="J557" s="131">
        <f t="shared" si="36"/>
        <v>372</v>
      </c>
    </row>
    <row r="558" spans="1:10" s="38" customFormat="1" ht="20.25" x14ac:dyDescent="0.3">
      <c r="A558" s="32"/>
      <c r="B558" s="37" t="s">
        <v>311</v>
      </c>
      <c r="C558" s="35"/>
      <c r="D558" s="35">
        <v>9114</v>
      </c>
      <c r="E558" s="35">
        <v>345</v>
      </c>
      <c r="F558" s="35">
        <v>375</v>
      </c>
      <c r="G558" s="36">
        <v>405</v>
      </c>
      <c r="H558" s="67" t="s">
        <v>23</v>
      </c>
      <c r="I558" s="35">
        <f t="shared" si="35"/>
        <v>405</v>
      </c>
      <c r="J558" s="131">
        <f t="shared" si="36"/>
        <v>405</v>
      </c>
    </row>
    <row r="559" spans="1:10" s="38" customFormat="1" ht="20.25" x14ac:dyDescent="0.3">
      <c r="A559" s="32"/>
      <c r="B559" s="37" t="s">
        <v>312</v>
      </c>
      <c r="C559" s="35"/>
      <c r="D559" s="35">
        <v>9975</v>
      </c>
      <c r="E559" s="35">
        <v>345</v>
      </c>
      <c r="F559" s="35">
        <v>375</v>
      </c>
      <c r="G559" s="36">
        <v>405</v>
      </c>
      <c r="H559" s="67" t="s">
        <v>23</v>
      </c>
      <c r="I559" s="35">
        <f t="shared" si="35"/>
        <v>405</v>
      </c>
      <c r="J559" s="131">
        <f t="shared" si="36"/>
        <v>405</v>
      </c>
    </row>
    <row r="560" spans="1:10" s="38" customFormat="1" ht="20.25" x14ac:dyDescent="0.3">
      <c r="A560" s="32"/>
      <c r="B560" s="37" t="s">
        <v>313</v>
      </c>
      <c r="C560" s="35"/>
      <c r="D560" s="35">
        <v>11048</v>
      </c>
      <c r="E560" s="35">
        <v>345</v>
      </c>
      <c r="F560" s="35">
        <v>375</v>
      </c>
      <c r="G560" s="36">
        <v>405</v>
      </c>
      <c r="H560" s="67" t="s">
        <v>23</v>
      </c>
      <c r="I560" s="35">
        <f t="shared" si="35"/>
        <v>405</v>
      </c>
      <c r="J560" s="131">
        <f t="shared" si="36"/>
        <v>405</v>
      </c>
    </row>
    <row r="561" spans="1:10" s="38" customFormat="1" ht="20.25" x14ac:dyDescent="0.3">
      <c r="A561" s="32"/>
      <c r="B561" s="37" t="s">
        <v>314</v>
      </c>
      <c r="C561" s="35"/>
      <c r="D561" s="35">
        <v>12099</v>
      </c>
      <c r="E561" s="35">
        <v>381</v>
      </c>
      <c r="F561" s="35">
        <v>411</v>
      </c>
      <c r="G561" s="36">
        <v>444</v>
      </c>
      <c r="H561" s="67" t="s">
        <v>23</v>
      </c>
      <c r="I561" s="35">
        <f t="shared" si="35"/>
        <v>444</v>
      </c>
      <c r="J561" s="131">
        <f t="shared" si="36"/>
        <v>444</v>
      </c>
    </row>
    <row r="562" spans="1:10" s="38" customFormat="1" ht="20.25" x14ac:dyDescent="0.3">
      <c r="A562" s="32"/>
      <c r="B562" s="37" t="s">
        <v>315</v>
      </c>
      <c r="C562" s="35"/>
      <c r="D562" s="35">
        <v>13203</v>
      </c>
      <c r="E562" s="35">
        <v>381</v>
      </c>
      <c r="F562" s="35">
        <v>411</v>
      </c>
      <c r="G562" s="36">
        <v>444</v>
      </c>
      <c r="H562" s="67" t="s">
        <v>23</v>
      </c>
      <c r="I562" s="35">
        <f t="shared" si="35"/>
        <v>444</v>
      </c>
      <c r="J562" s="131">
        <f t="shared" si="36"/>
        <v>444</v>
      </c>
    </row>
    <row r="563" spans="1:10" s="38" customFormat="1" ht="20.25" x14ac:dyDescent="0.3">
      <c r="A563" s="32"/>
      <c r="B563" s="37" t="s">
        <v>316</v>
      </c>
      <c r="C563" s="35"/>
      <c r="D563" s="35">
        <v>14310</v>
      </c>
      <c r="E563" s="35">
        <v>381</v>
      </c>
      <c r="F563" s="35">
        <v>411</v>
      </c>
      <c r="G563" s="36">
        <v>444</v>
      </c>
      <c r="H563" s="67" t="s">
        <v>23</v>
      </c>
      <c r="I563" s="35">
        <f t="shared" si="35"/>
        <v>444</v>
      </c>
      <c r="J563" s="131">
        <f t="shared" si="36"/>
        <v>444</v>
      </c>
    </row>
    <row r="564" spans="1:10" s="38" customFormat="1" ht="41.25" x14ac:dyDescent="0.35">
      <c r="A564" s="32"/>
      <c r="B564" s="37" t="s">
        <v>557</v>
      </c>
      <c r="C564" s="35"/>
      <c r="D564" s="34" t="s">
        <v>317</v>
      </c>
      <c r="E564" s="34"/>
      <c r="F564" s="34"/>
      <c r="H564" s="105"/>
      <c r="I564" s="105"/>
      <c r="J564" s="131" t="s">
        <v>321</v>
      </c>
    </row>
    <row r="565" spans="1:10" s="38" customFormat="1" ht="20.25" x14ac:dyDescent="0.3">
      <c r="A565" s="32">
        <v>166789</v>
      </c>
      <c r="B565" s="37" t="s">
        <v>563</v>
      </c>
      <c r="C565" s="35"/>
      <c r="D565" s="35">
        <v>51</v>
      </c>
      <c r="E565" s="35">
        <v>57</v>
      </c>
      <c r="F565" s="35">
        <v>81</v>
      </c>
      <c r="G565" s="36">
        <v>90</v>
      </c>
      <c r="H565" s="67" t="s">
        <v>23</v>
      </c>
      <c r="I565" s="35">
        <f t="shared" si="35"/>
        <v>90</v>
      </c>
      <c r="J565" s="131">
        <f t="shared" si="36"/>
        <v>90</v>
      </c>
    </row>
    <row r="566" spans="1:10" s="38" customFormat="1" ht="20.25" x14ac:dyDescent="0.3">
      <c r="A566" s="32">
        <v>166789</v>
      </c>
      <c r="B566" s="37" t="s">
        <v>564</v>
      </c>
      <c r="C566" s="35"/>
      <c r="D566" s="35"/>
      <c r="E566" s="35"/>
      <c r="F566" s="35"/>
      <c r="G566" s="36"/>
      <c r="H566" s="67"/>
      <c r="I566" s="35"/>
      <c r="J566" s="131"/>
    </row>
    <row r="567" spans="1:10" s="38" customFormat="1" ht="20.25" x14ac:dyDescent="0.3">
      <c r="A567" s="32"/>
      <c r="B567" s="37" t="s">
        <v>323</v>
      </c>
      <c r="C567" s="35"/>
      <c r="D567" s="35">
        <v>51</v>
      </c>
      <c r="E567" s="35">
        <v>57</v>
      </c>
      <c r="F567" s="35">
        <v>72</v>
      </c>
      <c r="G567" s="36">
        <v>78</v>
      </c>
      <c r="H567" s="67" t="s">
        <v>23</v>
      </c>
      <c r="I567" s="35">
        <f t="shared" si="35"/>
        <v>78</v>
      </c>
      <c r="J567" s="131">
        <f t="shared" si="36"/>
        <v>78</v>
      </c>
    </row>
    <row r="568" spans="1:10" s="38" customFormat="1" ht="40.5" x14ac:dyDescent="0.3">
      <c r="A568" s="32"/>
      <c r="B568" s="37" t="s">
        <v>324</v>
      </c>
      <c r="C568" s="35"/>
      <c r="D568" s="35">
        <v>573</v>
      </c>
      <c r="E568" s="35">
        <v>630</v>
      </c>
      <c r="F568" s="35">
        <v>684</v>
      </c>
      <c r="G568" s="36">
        <v>741</v>
      </c>
      <c r="H568" s="67" t="s">
        <v>23</v>
      </c>
      <c r="I568" s="35">
        <f t="shared" si="35"/>
        <v>741</v>
      </c>
      <c r="J568" s="131">
        <f t="shared" si="36"/>
        <v>741</v>
      </c>
    </row>
    <row r="569" spans="1:10" s="38" customFormat="1" ht="40.5" x14ac:dyDescent="0.3">
      <c r="A569" s="32"/>
      <c r="B569" s="37" t="s">
        <v>325</v>
      </c>
      <c r="C569" s="35"/>
      <c r="D569" s="35">
        <v>114</v>
      </c>
      <c r="E569" s="35">
        <v>126</v>
      </c>
      <c r="F569" s="35">
        <v>204</v>
      </c>
      <c r="G569" s="36">
        <v>222</v>
      </c>
      <c r="H569" s="67" t="s">
        <v>23</v>
      </c>
      <c r="I569" s="35">
        <f t="shared" si="35"/>
        <v>222</v>
      </c>
      <c r="J569" s="131">
        <f t="shared" si="36"/>
        <v>222</v>
      </c>
    </row>
    <row r="570" spans="1:10" s="38" customFormat="1" ht="20.25" x14ac:dyDescent="0.3">
      <c r="A570" s="32"/>
      <c r="B570" s="37" t="s">
        <v>326</v>
      </c>
      <c r="C570" s="35"/>
      <c r="D570" s="35">
        <v>114</v>
      </c>
      <c r="E570" s="35">
        <v>126</v>
      </c>
      <c r="F570" s="35">
        <v>456</v>
      </c>
      <c r="G570" s="36">
        <v>495</v>
      </c>
      <c r="H570" s="67" t="s">
        <v>23</v>
      </c>
      <c r="I570" s="35">
        <f t="shared" si="35"/>
        <v>495</v>
      </c>
      <c r="J570" s="131">
        <f t="shared" si="36"/>
        <v>495</v>
      </c>
    </row>
    <row r="571" spans="1:10" s="38" customFormat="1" ht="20.25" x14ac:dyDescent="0.3">
      <c r="A571" s="32">
        <v>166789</v>
      </c>
      <c r="B571" s="37" t="s">
        <v>565</v>
      </c>
      <c r="C571" s="35"/>
      <c r="D571" s="35"/>
      <c r="E571" s="35"/>
      <c r="F571" s="35"/>
      <c r="G571" s="36"/>
      <c r="H571" s="67"/>
      <c r="I571" s="35"/>
      <c r="J571" s="131"/>
    </row>
    <row r="572" spans="1:10" s="38" customFormat="1" ht="20.25" x14ac:dyDescent="0.3">
      <c r="A572" s="32"/>
      <c r="B572" s="37" t="s">
        <v>327</v>
      </c>
      <c r="C572" s="35"/>
      <c r="D572" s="35">
        <v>51</v>
      </c>
      <c r="E572" s="35">
        <v>57</v>
      </c>
      <c r="F572" s="35">
        <v>96</v>
      </c>
      <c r="G572" s="36">
        <v>105</v>
      </c>
      <c r="H572" s="67" t="s">
        <v>23</v>
      </c>
      <c r="I572" s="35">
        <f t="shared" si="35"/>
        <v>105</v>
      </c>
      <c r="J572" s="131">
        <f t="shared" si="36"/>
        <v>105</v>
      </c>
    </row>
    <row r="573" spans="1:10" s="38" customFormat="1" ht="20.25" x14ac:dyDescent="0.3">
      <c r="A573" s="32"/>
      <c r="B573" s="37" t="s">
        <v>328</v>
      </c>
      <c r="C573" s="35"/>
      <c r="D573" s="35">
        <v>45</v>
      </c>
      <c r="E573" s="35">
        <v>51</v>
      </c>
      <c r="F573" s="35">
        <v>75</v>
      </c>
      <c r="G573" s="36">
        <v>81</v>
      </c>
      <c r="H573" s="67" t="s">
        <v>23</v>
      </c>
      <c r="I573" s="35">
        <f t="shared" si="35"/>
        <v>81</v>
      </c>
      <c r="J573" s="131">
        <f t="shared" si="36"/>
        <v>81</v>
      </c>
    </row>
    <row r="574" spans="1:10" s="38" customFormat="1" ht="20.25" x14ac:dyDescent="0.3">
      <c r="A574" s="32">
        <v>166789</v>
      </c>
      <c r="B574" s="37" t="s">
        <v>566</v>
      </c>
      <c r="C574" s="35"/>
      <c r="D574" s="35"/>
      <c r="E574" s="35"/>
      <c r="F574" s="35"/>
      <c r="G574" s="36"/>
      <c r="H574" s="67"/>
      <c r="I574" s="35"/>
      <c r="J574" s="131"/>
    </row>
    <row r="575" spans="1:10" s="38" customFormat="1" ht="20.25" x14ac:dyDescent="0.3">
      <c r="A575" s="32"/>
      <c r="B575" s="37" t="s">
        <v>329</v>
      </c>
      <c r="C575" s="35"/>
      <c r="D575" s="35">
        <v>261</v>
      </c>
      <c r="E575" s="35">
        <v>288</v>
      </c>
      <c r="F575" s="35">
        <v>2802</v>
      </c>
      <c r="G575" s="36">
        <v>3027</v>
      </c>
      <c r="H575" s="67" t="s">
        <v>23</v>
      </c>
      <c r="I575" s="35">
        <f t="shared" si="35"/>
        <v>3027</v>
      </c>
      <c r="J575" s="131">
        <f t="shared" si="36"/>
        <v>3027</v>
      </c>
    </row>
    <row r="576" spans="1:10" s="38" customFormat="1" ht="20.25" x14ac:dyDescent="0.3">
      <c r="A576" s="32"/>
      <c r="B576" s="37" t="s">
        <v>567</v>
      </c>
      <c r="C576" s="35"/>
      <c r="D576" s="35">
        <v>72</v>
      </c>
      <c r="E576" s="35">
        <v>81</v>
      </c>
      <c r="F576" s="35">
        <v>587</v>
      </c>
      <c r="G576" s="36">
        <v>96</v>
      </c>
      <c r="H576" s="67" t="s">
        <v>23</v>
      </c>
      <c r="I576" s="35">
        <f t="shared" si="35"/>
        <v>96</v>
      </c>
      <c r="J576" s="131">
        <f t="shared" si="36"/>
        <v>96</v>
      </c>
    </row>
    <row r="577" spans="1:10" s="38" customFormat="1" ht="20.25" x14ac:dyDescent="0.3">
      <c r="A577" s="32"/>
      <c r="B577" s="37" t="s">
        <v>568</v>
      </c>
      <c r="C577" s="35"/>
      <c r="D577" s="35">
        <v>51</v>
      </c>
      <c r="E577" s="35">
        <v>57</v>
      </c>
      <c r="F577" s="35">
        <v>63</v>
      </c>
      <c r="G577" s="36">
        <v>69</v>
      </c>
      <c r="H577" s="67" t="s">
        <v>23</v>
      </c>
      <c r="I577" s="35">
        <f t="shared" si="35"/>
        <v>69</v>
      </c>
      <c r="J577" s="131">
        <f t="shared" si="36"/>
        <v>69</v>
      </c>
    </row>
    <row r="578" spans="1:10" s="38" customFormat="1" ht="20.25" x14ac:dyDescent="0.3">
      <c r="A578" s="32"/>
      <c r="B578" s="37" t="s">
        <v>569</v>
      </c>
      <c r="C578" s="35"/>
      <c r="D578" s="35">
        <v>64</v>
      </c>
      <c r="E578" s="35">
        <v>93</v>
      </c>
      <c r="F578" s="35">
        <v>102</v>
      </c>
      <c r="G578" s="36">
        <v>111</v>
      </c>
      <c r="H578" s="67" t="s">
        <v>23</v>
      </c>
      <c r="I578" s="35">
        <f t="shared" si="35"/>
        <v>111</v>
      </c>
      <c r="J578" s="131">
        <f t="shared" si="36"/>
        <v>111</v>
      </c>
    </row>
    <row r="579" spans="1:10" s="38" customFormat="1" ht="20.25" x14ac:dyDescent="0.3">
      <c r="A579" s="32"/>
      <c r="B579" s="37" t="s">
        <v>570</v>
      </c>
      <c r="C579" s="35"/>
      <c r="D579" s="35">
        <v>64</v>
      </c>
      <c r="E579" s="35">
        <v>93</v>
      </c>
      <c r="F579" s="35"/>
      <c r="G579" s="36">
        <v>96</v>
      </c>
      <c r="H579" s="67" t="s">
        <v>23</v>
      </c>
      <c r="I579" s="35">
        <f>SUM(G579:H579)</f>
        <v>96</v>
      </c>
      <c r="J579" s="131">
        <f t="shared" si="36"/>
        <v>96</v>
      </c>
    </row>
    <row r="580" spans="1:10" s="38" customFormat="1" ht="20.25" x14ac:dyDescent="0.3">
      <c r="A580" s="32"/>
      <c r="B580" s="37" t="s">
        <v>571</v>
      </c>
      <c r="C580" s="35"/>
      <c r="D580" s="35">
        <v>267</v>
      </c>
      <c r="E580" s="35">
        <v>294</v>
      </c>
      <c r="F580" s="35">
        <v>318</v>
      </c>
      <c r="G580" s="36">
        <v>345</v>
      </c>
      <c r="H580" s="67" t="s">
        <v>23</v>
      </c>
      <c r="I580" s="35">
        <f t="shared" si="35"/>
        <v>345</v>
      </c>
      <c r="J580" s="131">
        <f t="shared" si="36"/>
        <v>345</v>
      </c>
    </row>
    <row r="581" spans="1:10" s="38" customFormat="1" ht="20.25" x14ac:dyDescent="0.3">
      <c r="A581" s="32"/>
      <c r="B581" s="37" t="s">
        <v>572</v>
      </c>
      <c r="C581" s="35"/>
      <c r="D581" s="35">
        <v>54</v>
      </c>
      <c r="E581" s="35">
        <v>60</v>
      </c>
      <c r="F581" s="35">
        <v>66</v>
      </c>
      <c r="G581" s="36">
        <v>72</v>
      </c>
      <c r="H581" s="67" t="s">
        <v>23</v>
      </c>
      <c r="I581" s="35">
        <f t="shared" si="35"/>
        <v>72</v>
      </c>
      <c r="J581" s="131">
        <f t="shared" si="36"/>
        <v>72</v>
      </c>
    </row>
    <row r="582" spans="1:10" s="38" customFormat="1" ht="20.25" x14ac:dyDescent="0.3">
      <c r="A582" s="32">
        <v>166751</v>
      </c>
      <c r="B582" s="106" t="s">
        <v>330</v>
      </c>
      <c r="C582" s="35"/>
      <c r="D582" s="35">
        <v>81</v>
      </c>
      <c r="E582" s="35">
        <v>90</v>
      </c>
      <c r="F582" s="35">
        <v>81</v>
      </c>
      <c r="G582" s="36"/>
      <c r="H582" s="67"/>
      <c r="I582" s="35"/>
      <c r="J582" s="131"/>
    </row>
    <row r="583" spans="1:10" s="38" customFormat="1" ht="20.25" x14ac:dyDescent="0.3">
      <c r="A583" s="32"/>
      <c r="B583" s="107" t="s">
        <v>331</v>
      </c>
      <c r="C583" s="34"/>
      <c r="D583" s="42"/>
      <c r="E583" s="35"/>
      <c r="F583" s="35">
        <v>99</v>
      </c>
      <c r="G583" s="36">
        <v>108</v>
      </c>
      <c r="H583" s="35"/>
      <c r="I583" s="35">
        <f t="shared" si="35"/>
        <v>108</v>
      </c>
      <c r="J583" s="131">
        <f t="shared" si="36"/>
        <v>108</v>
      </c>
    </row>
    <row r="584" spans="1:10" s="38" customFormat="1" ht="20.25" x14ac:dyDescent="0.3">
      <c r="A584" s="32"/>
      <c r="B584" s="37" t="s">
        <v>332</v>
      </c>
      <c r="C584" s="35"/>
      <c r="D584" s="35">
        <v>165</v>
      </c>
      <c r="E584" s="35">
        <v>183</v>
      </c>
      <c r="F584" s="35">
        <v>198</v>
      </c>
      <c r="G584" s="36">
        <v>216</v>
      </c>
      <c r="H584" s="67" t="s">
        <v>23</v>
      </c>
      <c r="I584" s="35">
        <f t="shared" si="35"/>
        <v>216</v>
      </c>
      <c r="J584" s="131">
        <f t="shared" si="36"/>
        <v>216</v>
      </c>
    </row>
    <row r="585" spans="1:10" s="38" customFormat="1" ht="20.25" x14ac:dyDescent="0.3">
      <c r="A585" s="32">
        <v>166752</v>
      </c>
      <c r="B585" s="37" t="s">
        <v>573</v>
      </c>
      <c r="C585" s="35"/>
      <c r="D585" s="35"/>
      <c r="E585" s="35">
        <v>381</v>
      </c>
      <c r="F585" s="35">
        <v>414</v>
      </c>
      <c r="G585" s="36">
        <v>6909</v>
      </c>
      <c r="H585" s="67"/>
      <c r="I585" s="35">
        <f t="shared" si="35"/>
        <v>6909</v>
      </c>
      <c r="J585" s="131">
        <f t="shared" si="36"/>
        <v>6909</v>
      </c>
    </row>
    <row r="586" spans="1:10" s="38" customFormat="1" ht="20.25" x14ac:dyDescent="0.3">
      <c r="A586" s="32">
        <v>166752</v>
      </c>
      <c r="B586" s="37" t="s">
        <v>574</v>
      </c>
      <c r="C586" s="35"/>
      <c r="D586" s="35"/>
      <c r="E586" s="35"/>
      <c r="F586" s="35"/>
      <c r="G586" s="36"/>
      <c r="H586" s="67"/>
      <c r="I586" s="35"/>
      <c r="J586" s="131"/>
    </row>
    <row r="587" spans="1:10" s="38" customFormat="1" ht="20.25" x14ac:dyDescent="0.3">
      <c r="A587" s="32"/>
      <c r="B587" s="37" t="s">
        <v>333</v>
      </c>
      <c r="C587" s="35"/>
      <c r="D587" s="35">
        <v>78</v>
      </c>
      <c r="E587" s="35">
        <v>87</v>
      </c>
      <c r="F587" s="35">
        <v>96</v>
      </c>
      <c r="G587" s="36">
        <v>105</v>
      </c>
      <c r="H587" s="67" t="s">
        <v>23</v>
      </c>
      <c r="I587" s="35">
        <f t="shared" si="35"/>
        <v>105</v>
      </c>
      <c r="J587" s="131">
        <f t="shared" si="36"/>
        <v>105</v>
      </c>
    </row>
    <row r="588" spans="1:10" s="38" customFormat="1" ht="20.25" x14ac:dyDescent="0.3">
      <c r="A588" s="32"/>
      <c r="B588" s="37" t="s">
        <v>334</v>
      </c>
      <c r="C588" s="35"/>
      <c r="D588" s="35">
        <v>174</v>
      </c>
      <c r="E588" s="35">
        <v>192</v>
      </c>
      <c r="F588" s="35">
        <v>207</v>
      </c>
      <c r="G588" s="36">
        <v>225</v>
      </c>
      <c r="H588" s="67" t="s">
        <v>23</v>
      </c>
      <c r="I588" s="35">
        <f t="shared" si="35"/>
        <v>225</v>
      </c>
      <c r="J588" s="131">
        <f t="shared" si="36"/>
        <v>225</v>
      </c>
    </row>
    <row r="589" spans="1:10" s="38" customFormat="1" ht="20.25" x14ac:dyDescent="0.3">
      <c r="A589" s="32"/>
      <c r="B589" s="37" t="s">
        <v>335</v>
      </c>
      <c r="C589" s="35"/>
      <c r="D589" s="35">
        <v>162</v>
      </c>
      <c r="E589" s="35">
        <v>180</v>
      </c>
      <c r="F589" s="35">
        <v>195</v>
      </c>
      <c r="G589" s="36">
        <v>213</v>
      </c>
      <c r="H589" s="67" t="s">
        <v>23</v>
      </c>
      <c r="I589" s="35">
        <f t="shared" si="35"/>
        <v>213</v>
      </c>
      <c r="J589" s="131">
        <f t="shared" si="36"/>
        <v>213</v>
      </c>
    </row>
    <row r="590" spans="1:10" s="38" customFormat="1" ht="20.25" x14ac:dyDescent="0.3">
      <c r="A590" s="32"/>
      <c r="B590" s="37" t="s">
        <v>336</v>
      </c>
      <c r="C590" s="35"/>
      <c r="D590" s="35">
        <v>141</v>
      </c>
      <c r="E590" s="35">
        <v>156</v>
      </c>
      <c r="F590" s="35">
        <v>168</v>
      </c>
      <c r="G590" s="36">
        <v>183</v>
      </c>
      <c r="H590" s="67" t="s">
        <v>23</v>
      </c>
      <c r="I590" s="35">
        <f t="shared" ref="I590:I645" si="37">SUM(G590:H590)</f>
        <v>183</v>
      </c>
      <c r="J590" s="131">
        <f t="shared" si="36"/>
        <v>183</v>
      </c>
    </row>
    <row r="591" spans="1:10" s="38" customFormat="1" ht="60.75" x14ac:dyDescent="0.3">
      <c r="A591" s="32"/>
      <c r="B591" s="37" t="s">
        <v>575</v>
      </c>
      <c r="C591" s="35"/>
      <c r="D591" s="35">
        <v>61</v>
      </c>
      <c r="E591" s="35"/>
      <c r="F591" s="35"/>
      <c r="H591" s="105"/>
      <c r="I591" s="105"/>
      <c r="J591" s="131" t="s">
        <v>337</v>
      </c>
    </row>
    <row r="592" spans="1:10" s="38" customFormat="1" ht="20.25" x14ac:dyDescent="0.3">
      <c r="A592" s="32"/>
      <c r="B592" s="37" t="s">
        <v>576</v>
      </c>
      <c r="C592" s="35"/>
      <c r="D592" s="35">
        <v>61</v>
      </c>
      <c r="E592" s="35">
        <v>57</v>
      </c>
      <c r="F592" s="35">
        <v>63</v>
      </c>
      <c r="G592" s="36">
        <v>69</v>
      </c>
      <c r="H592" s="67" t="s">
        <v>23</v>
      </c>
      <c r="I592" s="35">
        <f t="shared" si="37"/>
        <v>69</v>
      </c>
      <c r="J592" s="131">
        <f>FLOOR(I592,0.05)</f>
        <v>69</v>
      </c>
    </row>
    <row r="593" spans="1:10" s="38" customFormat="1" ht="60.75" x14ac:dyDescent="0.3">
      <c r="A593" s="32">
        <v>166752</v>
      </c>
      <c r="B593" s="50" t="s">
        <v>577</v>
      </c>
      <c r="C593" s="35"/>
      <c r="D593" s="35"/>
      <c r="E593" s="35"/>
      <c r="F593" s="35"/>
      <c r="H593" s="67"/>
      <c r="I593" s="35"/>
      <c r="J593" s="134" t="s">
        <v>337</v>
      </c>
    </row>
    <row r="594" spans="1:10" s="38" customFormat="1" ht="20.25" x14ac:dyDescent="0.3">
      <c r="A594" s="32"/>
      <c r="B594" s="50" t="s">
        <v>578</v>
      </c>
      <c r="C594" s="35"/>
      <c r="D594" s="35"/>
      <c r="E594" s="35"/>
      <c r="F594" s="35">
        <v>102</v>
      </c>
      <c r="G594" s="36">
        <v>111</v>
      </c>
      <c r="H594" s="67" t="s">
        <v>23</v>
      </c>
      <c r="I594" s="35">
        <f t="shared" si="37"/>
        <v>111</v>
      </c>
      <c r="J594" s="131">
        <f t="shared" ref="J594:J645" si="38">FLOOR(I594,0.05)</f>
        <v>111</v>
      </c>
    </row>
    <row r="595" spans="1:10" s="38" customFormat="1" ht="20.25" x14ac:dyDescent="0.3">
      <c r="A595" s="32"/>
      <c r="B595" s="50" t="s">
        <v>579</v>
      </c>
      <c r="C595" s="35"/>
      <c r="D595" s="35"/>
      <c r="E595" s="35"/>
      <c r="F595" s="35">
        <v>102</v>
      </c>
      <c r="G595" s="36">
        <v>111</v>
      </c>
      <c r="H595" s="67" t="s">
        <v>23</v>
      </c>
      <c r="I595" s="35">
        <f t="shared" si="37"/>
        <v>111</v>
      </c>
      <c r="J595" s="131">
        <f t="shared" si="38"/>
        <v>111</v>
      </c>
    </row>
    <row r="596" spans="1:10" s="38" customFormat="1" ht="20.25" x14ac:dyDescent="0.3">
      <c r="A596" s="32"/>
      <c r="B596" s="50" t="s">
        <v>580</v>
      </c>
      <c r="C596" s="35"/>
      <c r="D596" s="35"/>
      <c r="E596" s="35"/>
      <c r="F596" s="35">
        <v>36</v>
      </c>
      <c r="G596" s="36">
        <v>39</v>
      </c>
      <c r="H596" s="67" t="s">
        <v>23</v>
      </c>
      <c r="I596" s="35">
        <f t="shared" si="37"/>
        <v>39</v>
      </c>
      <c r="J596" s="131">
        <f t="shared" si="38"/>
        <v>39</v>
      </c>
    </row>
    <row r="597" spans="1:10" s="38" customFormat="1" ht="20.25" x14ac:dyDescent="0.3">
      <c r="A597" s="32"/>
      <c r="B597" s="37" t="s">
        <v>581</v>
      </c>
      <c r="C597" s="35"/>
      <c r="D597" s="35"/>
      <c r="E597" s="35"/>
      <c r="F597" s="35"/>
      <c r="G597" s="36"/>
      <c r="H597" s="67"/>
      <c r="I597" s="35"/>
      <c r="J597" s="131"/>
    </row>
    <row r="598" spans="1:10" s="38" customFormat="1" ht="20.25" x14ac:dyDescent="0.3">
      <c r="A598" s="32"/>
      <c r="B598" s="37" t="s">
        <v>338</v>
      </c>
      <c r="C598" s="35"/>
      <c r="D598" s="35">
        <v>30</v>
      </c>
      <c r="E598" s="35">
        <v>33</v>
      </c>
      <c r="F598" s="35">
        <v>36</v>
      </c>
      <c r="G598" s="36">
        <v>39</v>
      </c>
      <c r="H598" s="67" t="s">
        <v>23</v>
      </c>
      <c r="I598" s="35">
        <f t="shared" si="37"/>
        <v>39</v>
      </c>
      <c r="J598" s="131">
        <f t="shared" si="38"/>
        <v>39</v>
      </c>
    </row>
    <row r="599" spans="1:10" s="38" customFormat="1" ht="20.25" x14ac:dyDescent="0.3">
      <c r="A599" s="32"/>
      <c r="B599" s="37" t="s">
        <v>339</v>
      </c>
      <c r="C599" s="35"/>
      <c r="D599" s="35">
        <v>102</v>
      </c>
      <c r="E599" s="35">
        <v>111</v>
      </c>
      <c r="F599" s="35">
        <v>120</v>
      </c>
      <c r="G599" s="36">
        <v>132</v>
      </c>
      <c r="H599" s="67" t="s">
        <v>23</v>
      </c>
      <c r="I599" s="35">
        <f t="shared" si="37"/>
        <v>132</v>
      </c>
      <c r="J599" s="131">
        <f t="shared" si="38"/>
        <v>132</v>
      </c>
    </row>
    <row r="600" spans="1:10" s="38" customFormat="1" ht="20.25" x14ac:dyDescent="0.3">
      <c r="A600" s="32"/>
      <c r="B600" s="37" t="s">
        <v>340</v>
      </c>
      <c r="C600" s="35"/>
      <c r="D600" s="35">
        <v>102</v>
      </c>
      <c r="E600" s="35">
        <v>111</v>
      </c>
      <c r="F600" s="35">
        <v>120</v>
      </c>
      <c r="G600" s="36">
        <v>132</v>
      </c>
      <c r="H600" s="67"/>
      <c r="I600" s="35">
        <f t="shared" si="37"/>
        <v>132</v>
      </c>
      <c r="J600" s="131">
        <f t="shared" si="38"/>
        <v>132</v>
      </c>
    </row>
    <row r="601" spans="1:10" s="38" customFormat="1" ht="20.25" x14ac:dyDescent="0.3">
      <c r="A601" s="32"/>
      <c r="B601" s="37" t="s">
        <v>341</v>
      </c>
      <c r="C601" s="35"/>
      <c r="D601" s="35">
        <v>81</v>
      </c>
      <c r="E601" s="35">
        <v>90</v>
      </c>
      <c r="F601" s="35">
        <v>99</v>
      </c>
      <c r="G601" s="36">
        <v>108</v>
      </c>
      <c r="H601" s="67"/>
      <c r="I601" s="35">
        <f t="shared" si="37"/>
        <v>108</v>
      </c>
      <c r="J601" s="131">
        <f t="shared" si="38"/>
        <v>108</v>
      </c>
    </row>
    <row r="602" spans="1:10" s="38" customFormat="1" ht="20.25" x14ac:dyDescent="0.3">
      <c r="A602" s="32"/>
      <c r="B602" s="37" t="s">
        <v>342</v>
      </c>
      <c r="C602" s="35"/>
      <c r="D602" s="35">
        <v>75</v>
      </c>
      <c r="E602" s="35">
        <v>84</v>
      </c>
      <c r="F602" s="35">
        <v>93</v>
      </c>
      <c r="G602" s="36">
        <v>102</v>
      </c>
      <c r="H602" s="67" t="s">
        <v>23</v>
      </c>
      <c r="I602" s="35">
        <f t="shared" si="37"/>
        <v>102</v>
      </c>
      <c r="J602" s="131">
        <f t="shared" si="38"/>
        <v>102</v>
      </c>
    </row>
    <row r="603" spans="1:10" s="38" customFormat="1" ht="20.25" x14ac:dyDescent="0.3">
      <c r="A603" s="32"/>
      <c r="B603" s="37" t="s">
        <v>582</v>
      </c>
      <c r="C603" s="35"/>
      <c r="D603" s="35">
        <v>84</v>
      </c>
      <c r="E603" s="35">
        <v>93</v>
      </c>
      <c r="F603" s="35">
        <v>102</v>
      </c>
      <c r="G603" s="36">
        <v>111</v>
      </c>
      <c r="H603" s="67"/>
      <c r="I603" s="35">
        <f t="shared" si="37"/>
        <v>111</v>
      </c>
      <c r="J603" s="131">
        <f t="shared" si="38"/>
        <v>111</v>
      </c>
    </row>
    <row r="604" spans="1:10" s="38" customFormat="1" ht="20.25" x14ac:dyDescent="0.3">
      <c r="A604" s="32"/>
      <c r="B604" s="37" t="s">
        <v>583</v>
      </c>
      <c r="C604" s="35"/>
      <c r="D604" s="35"/>
      <c r="E604" s="35"/>
      <c r="F604" s="35"/>
      <c r="G604" s="36"/>
      <c r="H604" s="67"/>
      <c r="I604" s="35"/>
      <c r="J604" s="131"/>
    </row>
    <row r="605" spans="1:10" s="38" customFormat="1" ht="20.25" x14ac:dyDescent="0.3">
      <c r="A605" s="32"/>
      <c r="B605" s="37" t="s">
        <v>343</v>
      </c>
      <c r="C605" s="35"/>
      <c r="D605" s="35">
        <v>165</v>
      </c>
      <c r="E605" s="35">
        <v>183</v>
      </c>
      <c r="F605" s="35">
        <v>183</v>
      </c>
      <c r="G605" s="36">
        <v>198</v>
      </c>
      <c r="H605" s="67"/>
      <c r="I605" s="35">
        <f t="shared" si="37"/>
        <v>198</v>
      </c>
      <c r="J605" s="131">
        <f t="shared" si="38"/>
        <v>198</v>
      </c>
    </row>
    <row r="606" spans="1:10" s="38" customFormat="1" ht="20.25" x14ac:dyDescent="0.3">
      <c r="A606" s="32"/>
      <c r="B606" s="37" t="s">
        <v>344</v>
      </c>
      <c r="C606" s="35"/>
      <c r="D606" s="35">
        <v>540</v>
      </c>
      <c r="E606" s="35">
        <v>594</v>
      </c>
      <c r="F606" s="35">
        <v>594</v>
      </c>
      <c r="G606" s="36">
        <v>642</v>
      </c>
      <c r="H606" s="67"/>
      <c r="I606" s="35">
        <f t="shared" si="37"/>
        <v>642</v>
      </c>
      <c r="J606" s="131">
        <f t="shared" si="38"/>
        <v>642</v>
      </c>
    </row>
    <row r="607" spans="1:10" s="38" customFormat="1" ht="20.25" x14ac:dyDescent="0.3">
      <c r="A607" s="32"/>
      <c r="B607" s="37" t="s">
        <v>345</v>
      </c>
      <c r="C607" s="35"/>
      <c r="D607" s="35">
        <v>540</v>
      </c>
      <c r="E607" s="35">
        <v>594</v>
      </c>
      <c r="F607" s="35">
        <v>594</v>
      </c>
      <c r="G607" s="36">
        <v>642</v>
      </c>
      <c r="H607" s="67"/>
      <c r="I607" s="35">
        <f t="shared" si="37"/>
        <v>642</v>
      </c>
      <c r="J607" s="131">
        <f t="shared" si="38"/>
        <v>642</v>
      </c>
    </row>
    <row r="608" spans="1:10" s="38" customFormat="1" ht="20.25" x14ac:dyDescent="0.3">
      <c r="A608" s="32"/>
      <c r="B608" s="37" t="s">
        <v>346</v>
      </c>
      <c r="C608" s="35"/>
      <c r="D608" s="35">
        <v>540</v>
      </c>
      <c r="E608" s="35">
        <v>594</v>
      </c>
      <c r="F608" s="35">
        <v>594</v>
      </c>
      <c r="G608" s="36">
        <v>642</v>
      </c>
      <c r="H608" s="67"/>
      <c r="I608" s="35">
        <f t="shared" si="37"/>
        <v>642</v>
      </c>
      <c r="J608" s="131">
        <f t="shared" si="38"/>
        <v>642</v>
      </c>
    </row>
    <row r="609" spans="1:10" s="38" customFormat="1" ht="20.25" x14ac:dyDescent="0.3">
      <c r="A609" s="32"/>
      <c r="B609" s="37" t="s">
        <v>347</v>
      </c>
      <c r="C609" s="35"/>
      <c r="D609" s="35">
        <v>540</v>
      </c>
      <c r="E609" s="35">
        <v>594</v>
      </c>
      <c r="F609" s="35">
        <v>594</v>
      </c>
      <c r="G609" s="36">
        <v>642</v>
      </c>
      <c r="H609" s="67"/>
      <c r="I609" s="35">
        <f t="shared" si="37"/>
        <v>642</v>
      </c>
      <c r="J609" s="131">
        <f t="shared" si="38"/>
        <v>642</v>
      </c>
    </row>
    <row r="610" spans="1:10" s="38" customFormat="1" ht="20.25" x14ac:dyDescent="0.3">
      <c r="A610" s="32"/>
      <c r="B610" s="37" t="s">
        <v>348</v>
      </c>
      <c r="C610" s="35"/>
      <c r="D610" s="35">
        <v>540</v>
      </c>
      <c r="E610" s="35">
        <v>594</v>
      </c>
      <c r="F610" s="35">
        <v>594</v>
      </c>
      <c r="G610" s="36">
        <v>642</v>
      </c>
      <c r="H610" s="67"/>
      <c r="I610" s="35">
        <f t="shared" si="37"/>
        <v>642</v>
      </c>
      <c r="J610" s="131">
        <f t="shared" si="38"/>
        <v>642</v>
      </c>
    </row>
    <row r="611" spans="1:10" s="38" customFormat="1" ht="20.25" x14ac:dyDescent="0.3">
      <c r="A611" s="32"/>
      <c r="B611" s="37" t="s">
        <v>349</v>
      </c>
      <c r="C611" s="35"/>
      <c r="D611" s="35">
        <v>150</v>
      </c>
      <c r="E611" s="35">
        <v>165</v>
      </c>
      <c r="F611" s="35">
        <v>165</v>
      </c>
      <c r="G611" s="36">
        <v>180</v>
      </c>
      <c r="H611" s="67"/>
      <c r="I611" s="35">
        <f t="shared" si="37"/>
        <v>180</v>
      </c>
      <c r="J611" s="131">
        <f t="shared" si="38"/>
        <v>180</v>
      </c>
    </row>
    <row r="612" spans="1:10" s="38" customFormat="1" ht="20.25" x14ac:dyDescent="0.3">
      <c r="A612" s="32"/>
      <c r="B612" s="37" t="s">
        <v>350</v>
      </c>
      <c r="C612" s="35"/>
      <c r="D612" s="35">
        <v>540</v>
      </c>
      <c r="E612" s="35">
        <v>594</v>
      </c>
      <c r="F612" s="35">
        <v>594</v>
      </c>
      <c r="G612" s="36">
        <v>642</v>
      </c>
      <c r="H612" s="67"/>
      <c r="I612" s="35">
        <f t="shared" si="37"/>
        <v>642</v>
      </c>
      <c r="J612" s="131">
        <f t="shared" si="38"/>
        <v>642</v>
      </c>
    </row>
    <row r="613" spans="1:10" s="38" customFormat="1" ht="20.25" x14ac:dyDescent="0.3">
      <c r="A613" s="32"/>
      <c r="B613" s="37" t="s">
        <v>351</v>
      </c>
      <c r="C613" s="35"/>
      <c r="D613" s="35">
        <v>540</v>
      </c>
      <c r="E613" s="35">
        <v>594</v>
      </c>
      <c r="F613" s="35">
        <v>594</v>
      </c>
      <c r="G613" s="36">
        <v>642</v>
      </c>
      <c r="H613" s="67"/>
      <c r="I613" s="35">
        <f t="shared" si="37"/>
        <v>642</v>
      </c>
      <c r="J613" s="131">
        <f t="shared" si="38"/>
        <v>642</v>
      </c>
    </row>
    <row r="614" spans="1:10" s="38" customFormat="1" ht="20.25" x14ac:dyDescent="0.3">
      <c r="A614" s="32"/>
      <c r="B614" s="37" t="s">
        <v>352</v>
      </c>
      <c r="C614" s="35"/>
      <c r="D614" s="35">
        <v>540</v>
      </c>
      <c r="E614" s="35"/>
      <c r="F614" s="35">
        <v>594</v>
      </c>
      <c r="G614" s="36">
        <v>642</v>
      </c>
      <c r="H614" s="67"/>
      <c r="I614" s="35">
        <f t="shared" si="37"/>
        <v>642</v>
      </c>
      <c r="J614" s="131">
        <f t="shared" si="38"/>
        <v>642</v>
      </c>
    </row>
    <row r="615" spans="1:10" s="38" customFormat="1" ht="20.25" x14ac:dyDescent="0.3">
      <c r="A615" s="32"/>
      <c r="B615" s="37" t="s">
        <v>353</v>
      </c>
      <c r="C615" s="35"/>
      <c r="D615" s="35">
        <v>540</v>
      </c>
      <c r="E615" s="35"/>
      <c r="F615" s="35">
        <v>594</v>
      </c>
      <c r="G615" s="36">
        <v>642</v>
      </c>
      <c r="H615" s="67"/>
      <c r="I615" s="35">
        <f t="shared" si="37"/>
        <v>642</v>
      </c>
      <c r="J615" s="131">
        <f t="shared" si="38"/>
        <v>642</v>
      </c>
    </row>
    <row r="616" spans="1:10" s="38" customFormat="1" ht="20.25" x14ac:dyDescent="0.3">
      <c r="A616" s="32"/>
      <c r="B616" s="37" t="s">
        <v>354</v>
      </c>
      <c r="C616" s="35"/>
      <c r="D616" s="35">
        <v>540</v>
      </c>
      <c r="E616" s="35"/>
      <c r="F616" s="35">
        <v>162</v>
      </c>
      <c r="G616" s="36">
        <v>177</v>
      </c>
      <c r="H616" s="67"/>
      <c r="I616" s="35">
        <f t="shared" si="37"/>
        <v>177</v>
      </c>
      <c r="J616" s="131">
        <f t="shared" si="38"/>
        <v>177</v>
      </c>
    </row>
    <row r="617" spans="1:10" s="38" customFormat="1" ht="20.25" x14ac:dyDescent="0.3">
      <c r="A617" s="32"/>
      <c r="B617" s="37" t="s">
        <v>355</v>
      </c>
      <c r="C617" s="35"/>
      <c r="D617" s="35">
        <v>540</v>
      </c>
      <c r="E617" s="35"/>
      <c r="F617" s="35">
        <v>162</v>
      </c>
      <c r="G617" s="36">
        <v>177</v>
      </c>
      <c r="H617" s="67"/>
      <c r="I617" s="35">
        <f t="shared" si="37"/>
        <v>177</v>
      </c>
      <c r="J617" s="131">
        <f t="shared" si="38"/>
        <v>177</v>
      </c>
    </row>
    <row r="618" spans="1:10" s="38" customFormat="1" ht="20.25" x14ac:dyDescent="0.3">
      <c r="A618" s="32"/>
      <c r="B618" s="37" t="s">
        <v>356</v>
      </c>
      <c r="C618" s="35"/>
      <c r="D618" s="35">
        <v>150</v>
      </c>
      <c r="E618" s="35"/>
      <c r="F618" s="35">
        <v>594</v>
      </c>
      <c r="G618" s="36">
        <v>642</v>
      </c>
      <c r="H618" s="67"/>
      <c r="I618" s="35">
        <f t="shared" si="37"/>
        <v>642</v>
      </c>
      <c r="J618" s="131">
        <f t="shared" si="38"/>
        <v>642</v>
      </c>
    </row>
    <row r="619" spans="1:10" s="38" customFormat="1" ht="20.25" x14ac:dyDescent="0.3">
      <c r="A619" s="32"/>
      <c r="B619" s="37" t="s">
        <v>357</v>
      </c>
      <c r="C619" s="35"/>
      <c r="D619" s="35">
        <v>540</v>
      </c>
      <c r="E619" s="35"/>
      <c r="F619" s="35">
        <v>594</v>
      </c>
      <c r="G619" s="36">
        <v>642</v>
      </c>
      <c r="H619" s="67"/>
      <c r="I619" s="35">
        <f t="shared" si="37"/>
        <v>642</v>
      </c>
      <c r="J619" s="131">
        <f t="shared" si="38"/>
        <v>642</v>
      </c>
    </row>
    <row r="620" spans="1:10" s="38" customFormat="1" ht="20.25" x14ac:dyDescent="0.3">
      <c r="A620" s="32"/>
      <c r="B620" s="37" t="s">
        <v>358</v>
      </c>
      <c r="C620" s="35"/>
      <c r="D620" s="35">
        <v>540</v>
      </c>
      <c r="E620" s="35"/>
      <c r="F620" s="35">
        <v>162</v>
      </c>
      <c r="G620" s="36">
        <v>177</v>
      </c>
      <c r="H620" s="67"/>
      <c r="I620" s="35">
        <f t="shared" si="37"/>
        <v>177</v>
      </c>
      <c r="J620" s="131">
        <f t="shared" si="38"/>
        <v>177</v>
      </c>
    </row>
    <row r="621" spans="1:10" s="38" customFormat="1" ht="40.5" x14ac:dyDescent="0.3">
      <c r="A621" s="32">
        <v>166789</v>
      </c>
      <c r="B621" s="37" t="s">
        <v>584</v>
      </c>
      <c r="C621" s="35"/>
      <c r="D621" s="35">
        <v>741</v>
      </c>
      <c r="E621" s="35">
        <v>819</v>
      </c>
      <c r="F621" s="35">
        <v>885</v>
      </c>
      <c r="G621" s="36">
        <v>957</v>
      </c>
      <c r="H621" s="67"/>
      <c r="I621" s="35">
        <f t="shared" si="37"/>
        <v>957</v>
      </c>
      <c r="J621" s="131">
        <f t="shared" si="38"/>
        <v>957</v>
      </c>
    </row>
    <row r="622" spans="1:10" s="38" customFormat="1" ht="40.5" x14ac:dyDescent="0.3">
      <c r="A622" s="32"/>
      <c r="B622" s="37" t="s">
        <v>585</v>
      </c>
      <c r="C622" s="35"/>
      <c r="D622" s="35">
        <v>2577</v>
      </c>
      <c r="E622" s="35">
        <v>2835</v>
      </c>
      <c r="F622" s="35">
        <v>3063</v>
      </c>
      <c r="G622" s="36">
        <v>3309</v>
      </c>
      <c r="H622" s="67"/>
      <c r="I622" s="35">
        <f t="shared" si="37"/>
        <v>3309</v>
      </c>
      <c r="J622" s="131">
        <f t="shared" si="38"/>
        <v>3309</v>
      </c>
    </row>
    <row r="623" spans="1:10" s="38" customFormat="1" ht="20.25" x14ac:dyDescent="0.3">
      <c r="A623" s="32">
        <v>166789</v>
      </c>
      <c r="B623" s="50" t="s">
        <v>586</v>
      </c>
      <c r="C623" s="35"/>
      <c r="D623" s="35"/>
      <c r="E623" s="35">
        <f>SUM(C623:D623)</f>
        <v>0</v>
      </c>
      <c r="F623" s="35"/>
      <c r="G623" s="36"/>
      <c r="H623" s="67"/>
      <c r="I623" s="35"/>
      <c r="J623" s="131"/>
    </row>
    <row r="624" spans="1:10" s="38" customFormat="1" ht="35.25" customHeight="1" x14ac:dyDescent="0.3">
      <c r="A624" s="32"/>
      <c r="B624" s="37" t="s">
        <v>359</v>
      </c>
      <c r="C624" s="35"/>
      <c r="D624" s="35">
        <v>165</v>
      </c>
      <c r="E624" s="35">
        <v>183</v>
      </c>
      <c r="F624" s="35">
        <v>198</v>
      </c>
      <c r="G624" s="36">
        <v>216</v>
      </c>
      <c r="H624" s="67"/>
      <c r="I624" s="35">
        <f t="shared" si="37"/>
        <v>216</v>
      </c>
      <c r="J624" s="131">
        <f t="shared" si="38"/>
        <v>216</v>
      </c>
    </row>
    <row r="625" spans="1:10" s="38" customFormat="1" ht="40.5" x14ac:dyDescent="0.3">
      <c r="A625" s="32"/>
      <c r="B625" s="37" t="s">
        <v>360</v>
      </c>
      <c r="C625" s="35"/>
      <c r="D625" s="35">
        <v>165</v>
      </c>
      <c r="E625" s="35">
        <v>183</v>
      </c>
      <c r="F625" s="35">
        <v>198</v>
      </c>
      <c r="G625" s="36">
        <v>216</v>
      </c>
      <c r="H625" s="67"/>
      <c r="I625" s="35">
        <f t="shared" si="37"/>
        <v>216</v>
      </c>
      <c r="J625" s="131">
        <f t="shared" si="38"/>
        <v>216</v>
      </c>
    </row>
    <row r="626" spans="1:10" s="38" customFormat="1" ht="36" customHeight="1" x14ac:dyDescent="0.3">
      <c r="A626" s="32"/>
      <c r="B626" s="102" t="s">
        <v>361</v>
      </c>
      <c r="C626" s="34"/>
      <c r="D626" s="42"/>
      <c r="E626" s="35">
        <f>SUM(C626:D626)</f>
        <v>0</v>
      </c>
      <c r="F626" s="42"/>
      <c r="G626" s="36"/>
      <c r="H626" s="35"/>
      <c r="I626" s="35"/>
      <c r="J626" s="131"/>
    </row>
    <row r="627" spans="1:10" s="38" customFormat="1" ht="20.25" x14ac:dyDescent="0.3">
      <c r="A627" s="32"/>
      <c r="B627" s="37" t="s">
        <v>362</v>
      </c>
      <c r="C627" s="35"/>
      <c r="D627" s="35">
        <v>804</v>
      </c>
      <c r="E627" s="35">
        <v>885</v>
      </c>
      <c r="F627" s="35"/>
      <c r="G627" s="36">
        <v>642</v>
      </c>
      <c r="H627" s="67"/>
      <c r="I627" s="35">
        <f t="shared" si="37"/>
        <v>642</v>
      </c>
      <c r="J627" s="131">
        <f t="shared" si="38"/>
        <v>642</v>
      </c>
    </row>
    <row r="628" spans="1:10" s="38" customFormat="1" ht="20.25" x14ac:dyDescent="0.3">
      <c r="A628" s="32"/>
      <c r="B628" s="37" t="s">
        <v>363</v>
      </c>
      <c r="C628" s="35"/>
      <c r="D628" s="35">
        <v>327</v>
      </c>
      <c r="E628" s="35">
        <v>360</v>
      </c>
      <c r="F628" s="35"/>
      <c r="G628" s="36">
        <v>642</v>
      </c>
      <c r="H628" s="67"/>
      <c r="I628" s="35">
        <f t="shared" si="37"/>
        <v>642</v>
      </c>
      <c r="J628" s="131">
        <f t="shared" si="38"/>
        <v>642</v>
      </c>
    </row>
    <row r="629" spans="1:10" s="38" customFormat="1" ht="20.25" x14ac:dyDescent="0.3">
      <c r="A629" s="32"/>
      <c r="B629" s="37" t="s">
        <v>364</v>
      </c>
      <c r="C629" s="35"/>
      <c r="D629" s="35"/>
      <c r="E629" s="35"/>
      <c r="F629" s="35"/>
      <c r="G629" s="36">
        <v>642</v>
      </c>
      <c r="H629" s="67"/>
      <c r="I629" s="35">
        <f t="shared" ref="I629:I640" si="39">SUM(G629:H629)</f>
        <v>642</v>
      </c>
      <c r="J629" s="131">
        <f t="shared" si="38"/>
        <v>642</v>
      </c>
    </row>
    <row r="630" spans="1:10" s="38" customFormat="1" ht="20.25" x14ac:dyDescent="0.3">
      <c r="A630" s="32"/>
      <c r="B630" s="37" t="s">
        <v>365</v>
      </c>
      <c r="C630" s="35"/>
      <c r="D630" s="35"/>
      <c r="E630" s="35"/>
      <c r="F630" s="35"/>
      <c r="G630" s="36">
        <v>642</v>
      </c>
      <c r="H630" s="67"/>
      <c r="I630" s="35">
        <f t="shared" si="39"/>
        <v>642</v>
      </c>
      <c r="J630" s="131">
        <f t="shared" si="38"/>
        <v>642</v>
      </c>
    </row>
    <row r="631" spans="1:10" s="38" customFormat="1" ht="20.25" x14ac:dyDescent="0.3">
      <c r="A631" s="32"/>
      <c r="B631" s="37" t="s">
        <v>366</v>
      </c>
      <c r="C631" s="35"/>
      <c r="D631" s="35"/>
      <c r="E631" s="35"/>
      <c r="F631" s="35"/>
      <c r="G631" s="36">
        <v>180</v>
      </c>
      <c r="H631" s="67"/>
      <c r="I631" s="35">
        <f t="shared" si="39"/>
        <v>180</v>
      </c>
      <c r="J631" s="131">
        <f t="shared" si="38"/>
        <v>180</v>
      </c>
    </row>
    <row r="632" spans="1:10" s="38" customFormat="1" ht="20.25" x14ac:dyDescent="0.3">
      <c r="A632" s="32"/>
      <c r="B632" s="37" t="s">
        <v>367</v>
      </c>
      <c r="C632" s="35"/>
      <c r="D632" s="35"/>
      <c r="E632" s="35"/>
      <c r="F632" s="35"/>
      <c r="G632" s="36">
        <v>642</v>
      </c>
      <c r="H632" s="67"/>
      <c r="I632" s="35">
        <f t="shared" si="39"/>
        <v>642</v>
      </c>
      <c r="J632" s="131">
        <f t="shared" si="38"/>
        <v>642</v>
      </c>
    </row>
    <row r="633" spans="1:10" s="38" customFormat="1" ht="20.25" x14ac:dyDescent="0.3">
      <c r="A633" s="32"/>
      <c r="B633" s="37" t="s">
        <v>368</v>
      </c>
      <c r="C633" s="35"/>
      <c r="D633" s="35"/>
      <c r="E633" s="35"/>
      <c r="F633" s="35"/>
      <c r="G633" s="36">
        <v>642</v>
      </c>
      <c r="H633" s="67"/>
      <c r="I633" s="35">
        <f t="shared" si="39"/>
        <v>642</v>
      </c>
      <c r="J633" s="131">
        <f t="shared" si="38"/>
        <v>642</v>
      </c>
    </row>
    <row r="634" spans="1:10" s="38" customFormat="1" ht="20.25" x14ac:dyDescent="0.3">
      <c r="A634" s="32"/>
      <c r="B634" s="37" t="s">
        <v>369</v>
      </c>
      <c r="C634" s="35"/>
      <c r="D634" s="35"/>
      <c r="E634" s="35"/>
      <c r="F634" s="35"/>
      <c r="G634" s="36">
        <v>642</v>
      </c>
      <c r="H634" s="67"/>
      <c r="I634" s="35">
        <f t="shared" si="39"/>
        <v>642</v>
      </c>
      <c r="J634" s="131">
        <f t="shared" si="38"/>
        <v>642</v>
      </c>
    </row>
    <row r="635" spans="1:10" s="38" customFormat="1" ht="20.25" x14ac:dyDescent="0.3">
      <c r="A635" s="32"/>
      <c r="B635" s="37" t="s">
        <v>370</v>
      </c>
      <c r="C635" s="35"/>
      <c r="D635" s="35"/>
      <c r="E635" s="35"/>
      <c r="F635" s="35"/>
      <c r="G635" s="36">
        <v>642</v>
      </c>
      <c r="H635" s="67"/>
      <c r="I635" s="35">
        <f t="shared" si="39"/>
        <v>642</v>
      </c>
      <c r="J635" s="131">
        <f t="shared" si="38"/>
        <v>642</v>
      </c>
    </row>
    <row r="636" spans="1:10" s="38" customFormat="1" ht="20.25" x14ac:dyDescent="0.3">
      <c r="A636" s="32"/>
      <c r="B636" s="37" t="s">
        <v>371</v>
      </c>
      <c r="C636" s="35"/>
      <c r="D636" s="35"/>
      <c r="E636" s="35"/>
      <c r="F636" s="35"/>
      <c r="G636" s="36">
        <v>177</v>
      </c>
      <c r="H636" s="67"/>
      <c r="I636" s="35">
        <f t="shared" si="39"/>
        <v>177</v>
      </c>
      <c r="J636" s="131">
        <f t="shared" si="38"/>
        <v>177</v>
      </c>
    </row>
    <row r="637" spans="1:10" s="38" customFormat="1" ht="20.25" x14ac:dyDescent="0.3">
      <c r="A637" s="32"/>
      <c r="B637" s="37" t="s">
        <v>372</v>
      </c>
      <c r="C637" s="35"/>
      <c r="D637" s="35"/>
      <c r="E637" s="35"/>
      <c r="F637" s="35"/>
      <c r="G637" s="36">
        <v>177</v>
      </c>
      <c r="H637" s="67"/>
      <c r="I637" s="35">
        <f t="shared" si="39"/>
        <v>177</v>
      </c>
      <c r="J637" s="131">
        <f t="shared" si="38"/>
        <v>177</v>
      </c>
    </row>
    <row r="638" spans="1:10" s="38" customFormat="1" ht="20.25" x14ac:dyDescent="0.3">
      <c r="A638" s="32"/>
      <c r="B638" s="37" t="s">
        <v>373</v>
      </c>
      <c r="C638" s="35"/>
      <c r="D638" s="35"/>
      <c r="E638" s="35"/>
      <c r="F638" s="35"/>
      <c r="G638" s="36">
        <v>642</v>
      </c>
      <c r="H638" s="67"/>
      <c r="I638" s="35">
        <f t="shared" si="39"/>
        <v>642</v>
      </c>
      <c r="J638" s="131">
        <f t="shared" si="38"/>
        <v>642</v>
      </c>
    </row>
    <row r="639" spans="1:10" s="38" customFormat="1" ht="20.25" x14ac:dyDescent="0.3">
      <c r="A639" s="32"/>
      <c r="B639" s="37" t="s">
        <v>374</v>
      </c>
      <c r="C639" s="35"/>
      <c r="D639" s="35"/>
      <c r="E639" s="35"/>
      <c r="F639" s="35"/>
      <c r="G639" s="36">
        <v>642</v>
      </c>
      <c r="H639" s="67"/>
      <c r="I639" s="35">
        <f t="shared" si="39"/>
        <v>642</v>
      </c>
      <c r="J639" s="131">
        <f t="shared" si="38"/>
        <v>642</v>
      </c>
    </row>
    <row r="640" spans="1:10" s="38" customFormat="1" ht="20.25" x14ac:dyDescent="0.3">
      <c r="A640" s="32"/>
      <c r="B640" s="37" t="s">
        <v>375</v>
      </c>
      <c r="C640" s="35"/>
      <c r="D640" s="35"/>
      <c r="E640" s="35"/>
      <c r="F640" s="35"/>
      <c r="G640" s="36">
        <v>177</v>
      </c>
      <c r="H640" s="67"/>
      <c r="I640" s="35">
        <f t="shared" si="39"/>
        <v>177</v>
      </c>
      <c r="J640" s="131">
        <f t="shared" si="38"/>
        <v>177</v>
      </c>
    </row>
    <row r="641" spans="1:10" s="38" customFormat="1" ht="20.25" x14ac:dyDescent="0.3">
      <c r="A641" s="32"/>
      <c r="B641" s="37" t="s">
        <v>376</v>
      </c>
      <c r="C641" s="35"/>
      <c r="D641" s="35">
        <v>165</v>
      </c>
      <c r="E641" s="35">
        <v>183</v>
      </c>
      <c r="F641" s="35">
        <v>957</v>
      </c>
      <c r="G641" s="36">
        <v>1035</v>
      </c>
      <c r="H641" s="67"/>
      <c r="I641" s="35">
        <f t="shared" si="37"/>
        <v>1035</v>
      </c>
      <c r="J641" s="131">
        <f t="shared" si="38"/>
        <v>1035</v>
      </c>
    </row>
    <row r="642" spans="1:10" s="38" customFormat="1" ht="20.25" x14ac:dyDescent="0.3">
      <c r="A642" s="32"/>
      <c r="B642" s="37" t="s">
        <v>377</v>
      </c>
      <c r="C642" s="35"/>
      <c r="D642" s="35">
        <v>165</v>
      </c>
      <c r="E642" s="35">
        <v>183</v>
      </c>
      <c r="F642" s="35">
        <v>390</v>
      </c>
      <c r="G642" s="36">
        <v>423</v>
      </c>
      <c r="H642" s="67"/>
      <c r="I642" s="35">
        <f t="shared" si="37"/>
        <v>423</v>
      </c>
      <c r="J642" s="131">
        <f t="shared" si="38"/>
        <v>423</v>
      </c>
    </row>
    <row r="643" spans="1:10" s="38" customFormat="1" ht="20.25" x14ac:dyDescent="0.3">
      <c r="A643" s="32"/>
      <c r="B643" s="37" t="s">
        <v>378</v>
      </c>
      <c r="C643" s="35"/>
      <c r="D643" s="35">
        <v>165</v>
      </c>
      <c r="E643" s="35">
        <v>183</v>
      </c>
      <c r="F643" s="35">
        <v>190</v>
      </c>
      <c r="G643" s="36">
        <v>216</v>
      </c>
      <c r="H643" s="67"/>
      <c r="I643" s="35">
        <f t="shared" si="37"/>
        <v>216</v>
      </c>
      <c r="J643" s="131">
        <f t="shared" si="38"/>
        <v>216</v>
      </c>
    </row>
    <row r="644" spans="1:10" s="38" customFormat="1" ht="20.25" x14ac:dyDescent="0.3">
      <c r="A644" s="32"/>
      <c r="B644" s="37" t="s">
        <v>587</v>
      </c>
      <c r="C644" s="35"/>
      <c r="D644" s="35">
        <v>95</v>
      </c>
      <c r="E644" s="35">
        <v>108</v>
      </c>
      <c r="F644" s="35">
        <v>117</v>
      </c>
      <c r="G644" s="36">
        <v>216</v>
      </c>
      <c r="H644" s="67"/>
      <c r="I644" s="35">
        <f t="shared" si="37"/>
        <v>216</v>
      </c>
      <c r="J644" s="131">
        <f t="shared" si="38"/>
        <v>216</v>
      </c>
    </row>
    <row r="645" spans="1:10" s="38" customFormat="1" ht="20.25" x14ac:dyDescent="0.3">
      <c r="A645" s="32"/>
      <c r="B645" s="37" t="s">
        <v>588</v>
      </c>
      <c r="C645" s="35"/>
      <c r="D645" s="35">
        <v>72</v>
      </c>
      <c r="E645" s="35">
        <v>81</v>
      </c>
      <c r="F645" s="35">
        <v>2130</v>
      </c>
      <c r="G645" s="36">
        <v>2301</v>
      </c>
      <c r="H645" s="67"/>
      <c r="I645" s="35">
        <f t="shared" si="37"/>
        <v>2301</v>
      </c>
      <c r="J645" s="131">
        <f t="shared" si="38"/>
        <v>2301</v>
      </c>
    </row>
    <row r="646" spans="1:10" s="38" customFormat="1" ht="40.5" x14ac:dyDescent="0.3">
      <c r="A646" s="32"/>
      <c r="B646" s="81" t="s">
        <v>379</v>
      </c>
      <c r="C646" s="35"/>
      <c r="D646" s="35"/>
      <c r="E646" s="35"/>
      <c r="F646" s="35"/>
      <c r="G646" s="36"/>
      <c r="H646" s="67"/>
      <c r="I646" s="35"/>
      <c r="J646" s="131"/>
    </row>
    <row r="647" spans="1:10" s="38" customFormat="1" ht="20.25" x14ac:dyDescent="0.3">
      <c r="A647" s="32"/>
      <c r="C647" s="34"/>
      <c r="D647" s="42"/>
      <c r="E647" s="42"/>
      <c r="F647" s="42"/>
      <c r="G647" s="36"/>
      <c r="H647" s="35"/>
      <c r="I647" s="35"/>
      <c r="J647" s="131"/>
    </row>
    <row r="648" spans="1:10" s="38" customFormat="1" ht="20.25" x14ac:dyDescent="0.3">
      <c r="A648" s="32"/>
      <c r="B648" s="51"/>
      <c r="C648" s="52"/>
      <c r="D648" s="53"/>
      <c r="E648" s="53"/>
      <c r="F648" s="53"/>
      <c r="G648" s="53"/>
      <c r="H648" s="53"/>
      <c r="I648" s="53"/>
      <c r="J648" s="132"/>
    </row>
    <row r="649" spans="1:10" s="38" customFormat="1" ht="20.25" x14ac:dyDescent="0.3">
      <c r="A649" s="32"/>
      <c r="C649" s="34"/>
      <c r="D649" s="42"/>
      <c r="E649" s="42"/>
      <c r="F649" s="42"/>
      <c r="G649" s="36"/>
      <c r="H649" s="35"/>
      <c r="I649" s="35"/>
      <c r="J649" s="131"/>
    </row>
    <row r="650" spans="1:10" s="38" customFormat="1" ht="20.25" x14ac:dyDescent="0.3">
      <c r="A650" s="32"/>
      <c r="B650" s="33" t="s">
        <v>380</v>
      </c>
      <c r="C650" s="34"/>
      <c r="D650" s="42"/>
      <c r="E650" s="42"/>
      <c r="F650" s="42"/>
      <c r="G650" s="36"/>
      <c r="H650" s="35"/>
      <c r="I650" s="35"/>
      <c r="J650" s="131"/>
    </row>
    <row r="651" spans="1:10" s="38" customFormat="1" ht="20.25" x14ac:dyDescent="0.3">
      <c r="A651" s="32"/>
      <c r="C651" s="34"/>
      <c r="D651" s="42"/>
      <c r="E651" s="42"/>
      <c r="F651" s="42"/>
      <c r="G651" s="36"/>
      <c r="H651" s="35"/>
      <c r="I651" s="35"/>
      <c r="J651" s="131"/>
    </row>
    <row r="652" spans="1:10" s="38" customFormat="1" ht="20.25" x14ac:dyDescent="0.3">
      <c r="A652" s="32"/>
      <c r="B652" s="32" t="s">
        <v>381</v>
      </c>
      <c r="C652" s="34"/>
      <c r="D652" s="42"/>
      <c r="E652" s="42"/>
      <c r="F652" s="42"/>
      <c r="G652" s="36"/>
      <c r="H652" s="35"/>
      <c r="I652" s="35"/>
      <c r="J652" s="131"/>
    </row>
    <row r="653" spans="1:10" s="38" customFormat="1" ht="20.25" x14ac:dyDescent="0.3">
      <c r="A653" s="32"/>
      <c r="B653" s="32" t="s">
        <v>382</v>
      </c>
      <c r="C653" s="34"/>
      <c r="D653" s="42"/>
      <c r="E653" s="42"/>
      <c r="F653" s="42"/>
      <c r="G653" s="36"/>
      <c r="H653" s="35"/>
      <c r="I653" s="35"/>
      <c r="J653" s="131"/>
    </row>
    <row r="654" spans="1:10" s="38" customFormat="1" ht="20.25" x14ac:dyDescent="0.3">
      <c r="A654" s="32"/>
      <c r="C654" s="34"/>
      <c r="D654" s="42"/>
      <c r="E654" s="42"/>
      <c r="F654" s="42"/>
      <c r="G654" s="36"/>
      <c r="H654" s="35"/>
      <c r="I654" s="35"/>
      <c r="J654" s="131"/>
    </row>
    <row r="655" spans="1:10" s="38" customFormat="1" ht="20.25" x14ac:dyDescent="0.3">
      <c r="A655" s="32">
        <v>163725</v>
      </c>
      <c r="B655" s="55" t="s">
        <v>383</v>
      </c>
      <c r="C655" s="34"/>
      <c r="D655" s="42"/>
      <c r="E655" s="42"/>
      <c r="F655" s="42"/>
      <c r="G655" s="36"/>
      <c r="H655" s="35"/>
      <c r="I655" s="35"/>
      <c r="J655" s="131"/>
    </row>
    <row r="656" spans="1:10" s="38" customFormat="1" ht="20.25" x14ac:dyDescent="0.3">
      <c r="A656" s="32"/>
      <c r="B656" s="66" t="s">
        <v>384</v>
      </c>
      <c r="C656" s="67"/>
      <c r="D656" s="42"/>
      <c r="E656" s="42"/>
      <c r="F656" s="42"/>
      <c r="G656" s="36"/>
      <c r="H656" s="35"/>
      <c r="I656" s="35"/>
      <c r="J656" s="131"/>
    </row>
    <row r="657" spans="1:10" s="38" customFormat="1" ht="20.25" x14ac:dyDescent="0.3">
      <c r="A657" s="32"/>
      <c r="B657" s="48" t="s">
        <v>385</v>
      </c>
      <c r="C657" s="56">
        <v>263.3</v>
      </c>
      <c r="D657" s="35">
        <f>+C657+C657*$H$3</f>
        <v>281.73099999999999</v>
      </c>
      <c r="E657" s="35">
        <v>318.59300000000002</v>
      </c>
      <c r="F657" s="35">
        <v>350.45</v>
      </c>
      <c r="G657" s="36">
        <f>+F657+F657*$H$3</f>
        <v>374.98149999999998</v>
      </c>
      <c r="H657" s="35">
        <f>+G657*$H$5</f>
        <v>52.497410000000002</v>
      </c>
      <c r="I657" s="35">
        <f>SUM(G657:H657)</f>
        <v>427.47890999999998</v>
      </c>
      <c r="J657" s="131">
        <f>FLOOR(I657,0.05)</f>
        <v>427.45000000000005</v>
      </c>
    </row>
    <row r="658" spans="1:10" s="38" customFormat="1" ht="20.25" x14ac:dyDescent="0.3">
      <c r="A658" s="32"/>
      <c r="B658" s="48" t="s">
        <v>386</v>
      </c>
      <c r="C658" s="56">
        <v>103.03</v>
      </c>
      <c r="D658" s="35">
        <f>+C658+C658*$H$3</f>
        <v>110.24210000000001</v>
      </c>
      <c r="E658" s="35">
        <v>124.66630000000001</v>
      </c>
      <c r="F658" s="35">
        <v>137.13</v>
      </c>
      <c r="G658" s="36">
        <f>+F658+F658*$H$3</f>
        <v>146.72909999999999</v>
      </c>
      <c r="H658" s="35">
        <f>+G658*$H$5</f>
        <v>20.542074</v>
      </c>
      <c r="I658" s="35">
        <f>SUM(G658:H658)</f>
        <v>167.27117399999997</v>
      </c>
      <c r="J658" s="131">
        <f>FLOOR(I658,0.05)</f>
        <v>167.25</v>
      </c>
    </row>
    <row r="659" spans="1:10" s="38" customFormat="1" ht="20.25" x14ac:dyDescent="0.3">
      <c r="A659" s="32"/>
      <c r="C659" s="49"/>
      <c r="D659" s="35"/>
      <c r="E659" s="35"/>
      <c r="F659" s="35"/>
      <c r="G659" s="36"/>
      <c r="H659" s="35"/>
      <c r="I659" s="35"/>
      <c r="J659" s="131"/>
    </row>
    <row r="660" spans="1:10" s="38" customFormat="1" ht="20.25" x14ac:dyDescent="0.3">
      <c r="A660" s="32"/>
      <c r="B660" s="66" t="s">
        <v>387</v>
      </c>
      <c r="C660" s="56"/>
      <c r="D660" s="35"/>
      <c r="E660" s="35"/>
      <c r="F660" s="35"/>
      <c r="G660" s="36"/>
      <c r="H660" s="35"/>
      <c r="I660" s="35"/>
      <c r="J660" s="131"/>
    </row>
    <row r="661" spans="1:10" s="38" customFormat="1" ht="20.25" x14ac:dyDescent="0.3">
      <c r="A661" s="32"/>
      <c r="B661" s="48" t="s">
        <v>385</v>
      </c>
      <c r="C661" s="56">
        <v>446.47</v>
      </c>
      <c r="D661" s="35">
        <f>+C661+C661*$H$3</f>
        <v>477.72290000000004</v>
      </c>
      <c r="E661" s="35">
        <v>540.2287</v>
      </c>
      <c r="F661" s="35">
        <v>594.25</v>
      </c>
      <c r="G661" s="36">
        <f>+F661+F661*$H$3</f>
        <v>635.84749999999997</v>
      </c>
      <c r="H661" s="35">
        <f>+G661*$H$5</f>
        <v>89.018650000000008</v>
      </c>
      <c r="I661" s="35">
        <f>SUM(G661:H661)</f>
        <v>724.86614999999995</v>
      </c>
      <c r="J661" s="131">
        <f>FLOOR(I661,0.05)</f>
        <v>724.85</v>
      </c>
    </row>
    <row r="662" spans="1:10" s="38" customFormat="1" ht="20.25" x14ac:dyDescent="0.3">
      <c r="A662" s="32"/>
      <c r="B662" s="48" t="s">
        <v>386</v>
      </c>
      <c r="C662" s="56">
        <v>171.72</v>
      </c>
      <c r="D662" s="35">
        <f>+C662+C662*$H$3</f>
        <v>183.74039999999999</v>
      </c>
      <c r="E662" s="35">
        <v>207.78119999999998</v>
      </c>
      <c r="F662" s="35">
        <v>228.56</v>
      </c>
      <c r="G662" s="36">
        <f>+F662+F662*$H$3</f>
        <v>244.5592</v>
      </c>
      <c r="H662" s="35">
        <f>+G662*$H$5</f>
        <v>34.238288000000004</v>
      </c>
      <c r="I662" s="35">
        <f>SUM(G662:H662)</f>
        <v>278.79748799999999</v>
      </c>
      <c r="J662" s="131">
        <v>275.8</v>
      </c>
    </row>
    <row r="663" spans="1:10" s="38" customFormat="1" ht="20.25" x14ac:dyDescent="0.3">
      <c r="A663" s="32"/>
      <c r="C663" s="49"/>
      <c r="D663" s="35"/>
      <c r="E663" s="35"/>
      <c r="F663" s="35"/>
      <c r="G663" s="36"/>
      <c r="H663" s="35"/>
      <c r="I663" s="35"/>
      <c r="J663" s="131"/>
    </row>
    <row r="664" spans="1:10" s="38" customFormat="1" ht="20.25" x14ac:dyDescent="0.3">
      <c r="A664" s="32">
        <v>163725</v>
      </c>
      <c r="B664" s="55" t="s">
        <v>388</v>
      </c>
      <c r="C664" s="49">
        <v>263.3</v>
      </c>
      <c r="D664" s="35">
        <f>+C664+C664*$H$3</f>
        <v>281.73099999999999</v>
      </c>
      <c r="E664" s="35">
        <v>318.59300000000002</v>
      </c>
      <c r="F664" s="35">
        <v>350.45</v>
      </c>
      <c r="G664" s="36">
        <f>+F664+F664*$H$3</f>
        <v>374.98149999999998</v>
      </c>
      <c r="H664" s="35">
        <f>+G664*$H$5</f>
        <v>52.497410000000002</v>
      </c>
      <c r="I664" s="35">
        <f>SUM(G664:H664)</f>
        <v>427.47890999999998</v>
      </c>
      <c r="J664" s="131">
        <f>FLOOR(I664,0.05)</f>
        <v>427.45000000000005</v>
      </c>
    </row>
    <row r="665" spans="1:10" s="38" customFormat="1" ht="20.25" x14ac:dyDescent="0.3">
      <c r="A665" s="32"/>
      <c r="C665" s="49"/>
      <c r="D665" s="35"/>
      <c r="E665" s="35"/>
      <c r="F665" s="35"/>
      <c r="G665" s="36"/>
      <c r="H665" s="35"/>
      <c r="I665" s="35"/>
      <c r="J665" s="131"/>
    </row>
    <row r="666" spans="1:10" s="38" customFormat="1" ht="20.25" x14ac:dyDescent="0.3">
      <c r="A666" s="32">
        <v>163725</v>
      </c>
      <c r="B666" s="55" t="s">
        <v>389</v>
      </c>
      <c r="C666" s="49">
        <v>10</v>
      </c>
      <c r="D666" s="35">
        <f>+C666+C666*$H$3</f>
        <v>10.7</v>
      </c>
      <c r="E666" s="35">
        <v>12.1</v>
      </c>
      <c r="F666" s="35">
        <v>13.31</v>
      </c>
      <c r="G666" s="36">
        <f>+F666+F666*$H$3</f>
        <v>14.2417</v>
      </c>
      <c r="H666" s="35">
        <f>+G666*$H$5</f>
        <v>1.9938380000000002</v>
      </c>
      <c r="I666" s="35">
        <f>SUM(G666:H666)</f>
        <v>16.235537999999998</v>
      </c>
      <c r="J666" s="131">
        <f>FLOOR(I666,0.05)</f>
        <v>16.2</v>
      </c>
    </row>
    <row r="667" spans="1:10" s="38" customFormat="1" ht="20.25" x14ac:dyDescent="0.3">
      <c r="A667" s="32"/>
      <c r="C667" s="49"/>
      <c r="D667" s="35"/>
      <c r="E667" s="35"/>
      <c r="F667" s="35"/>
      <c r="G667" s="36"/>
      <c r="H667" s="35"/>
      <c r="I667" s="35"/>
      <c r="J667" s="131"/>
    </row>
    <row r="668" spans="1:10" s="38" customFormat="1" ht="20.25" x14ac:dyDescent="0.3">
      <c r="A668" s="32">
        <v>155788</v>
      </c>
      <c r="B668" s="55" t="s">
        <v>390</v>
      </c>
      <c r="C668" s="49">
        <v>160.27000000000001</v>
      </c>
      <c r="D668" s="35">
        <f>+C668+C668*H3</f>
        <v>171.4889</v>
      </c>
      <c r="E668" s="35">
        <v>193.92670000000004</v>
      </c>
      <c r="F668" s="35">
        <v>213.32</v>
      </c>
      <c r="G668" s="36">
        <f>+F668+F668*$H$3</f>
        <v>228.25239999999999</v>
      </c>
      <c r="H668" s="35">
        <f>+G668*$H$5</f>
        <v>31.955336000000003</v>
      </c>
      <c r="I668" s="35">
        <f>SUM(G668:H668)</f>
        <v>260.20773600000001</v>
      </c>
      <c r="J668" s="131">
        <f>FLOOR(I668,0.05)</f>
        <v>260.2</v>
      </c>
    </row>
    <row r="669" spans="1:10" s="38" customFormat="1" ht="20.25" x14ac:dyDescent="0.3">
      <c r="A669" s="32"/>
      <c r="C669" s="49"/>
      <c r="D669" s="35"/>
      <c r="E669" s="35"/>
      <c r="F669" s="35"/>
      <c r="G669" s="36"/>
      <c r="H669" s="35"/>
      <c r="I669" s="35"/>
      <c r="J669" s="131"/>
    </row>
    <row r="670" spans="1:10" s="38" customFormat="1" ht="20.25" x14ac:dyDescent="0.3">
      <c r="A670" s="32"/>
      <c r="B670" s="51"/>
      <c r="C670" s="78"/>
      <c r="D670" s="79"/>
      <c r="E670" s="79"/>
      <c r="F670" s="79"/>
      <c r="G670" s="79"/>
      <c r="H670" s="79"/>
      <c r="I670" s="79"/>
      <c r="J670" s="135"/>
    </row>
    <row r="671" spans="1:10" s="38" customFormat="1" ht="20.25" x14ac:dyDescent="0.3">
      <c r="A671" s="32"/>
      <c r="C671" s="34"/>
      <c r="D671" s="35"/>
      <c r="E671" s="35"/>
      <c r="F671" s="35"/>
      <c r="G671" s="36"/>
      <c r="H671" s="35"/>
      <c r="I671" s="35"/>
      <c r="J671" s="131"/>
    </row>
    <row r="672" spans="1:10" s="38" customFormat="1" ht="20.25" x14ac:dyDescent="0.3">
      <c r="A672" s="32">
        <v>154769</v>
      </c>
      <c r="B672" s="33" t="s">
        <v>391</v>
      </c>
      <c r="C672" s="34"/>
      <c r="D672" s="35"/>
      <c r="E672" s="35"/>
      <c r="F672" s="35"/>
      <c r="G672" s="36"/>
      <c r="H672" s="35"/>
      <c r="I672" s="35"/>
      <c r="J672" s="131"/>
    </row>
    <row r="673" spans="1:10" s="38" customFormat="1" ht="20.25" x14ac:dyDescent="0.3">
      <c r="A673" s="32"/>
      <c r="C673" s="34"/>
      <c r="D673" s="35"/>
      <c r="E673" s="35"/>
      <c r="F673" s="35"/>
      <c r="G673" s="36"/>
      <c r="H673" s="35"/>
      <c r="I673" s="35"/>
      <c r="J673" s="131"/>
    </row>
    <row r="674" spans="1:10" s="38" customFormat="1" ht="20.25" x14ac:dyDescent="0.3">
      <c r="A674" s="32"/>
      <c r="B674" s="38" t="s">
        <v>392</v>
      </c>
      <c r="C674" s="49">
        <v>15.11</v>
      </c>
      <c r="D674" s="35">
        <f>+C674+C674*$H$3</f>
        <v>16.1677</v>
      </c>
      <c r="E674" s="35">
        <v>18.283099999999997</v>
      </c>
      <c r="F674" s="35">
        <v>20.11</v>
      </c>
      <c r="G674" s="36">
        <f>+F674+F674*$H$3</f>
        <v>21.517699999999998</v>
      </c>
      <c r="H674" s="35">
        <f>+G674*$H$5</f>
        <v>3.0124779999999998</v>
      </c>
      <c r="I674" s="35">
        <f>SUM(G674:H674)</f>
        <v>24.530177999999999</v>
      </c>
      <c r="J674" s="131">
        <f>FLOOR(I674,0.05)</f>
        <v>24.5</v>
      </c>
    </row>
    <row r="675" spans="1:10" s="38" customFormat="1" ht="20.25" x14ac:dyDescent="0.3">
      <c r="A675" s="32"/>
      <c r="B675" s="48" t="s">
        <v>393</v>
      </c>
      <c r="C675" s="56">
        <v>122.15</v>
      </c>
      <c r="D675" s="35">
        <f>+C675+C675*$H$3</f>
        <v>130.70050000000001</v>
      </c>
      <c r="E675" s="35">
        <v>147.8015</v>
      </c>
      <c r="F675" s="35">
        <v>162.58000000000001</v>
      </c>
      <c r="G675" s="36">
        <f>+F675+F675*$H$3</f>
        <v>173.9606</v>
      </c>
      <c r="H675" s="35">
        <f>+G675*$H$5</f>
        <v>24.354484000000003</v>
      </c>
      <c r="I675" s="35">
        <f>SUM(G675:H675)</f>
        <v>198.31508400000001</v>
      </c>
      <c r="J675" s="131">
        <f>FLOOR(I675,0.05)</f>
        <v>198.3</v>
      </c>
    </row>
    <row r="676" spans="1:10" s="38" customFormat="1" ht="20.25" x14ac:dyDescent="0.3">
      <c r="A676" s="32"/>
      <c r="B676" s="48" t="s">
        <v>394</v>
      </c>
      <c r="C676" s="56">
        <v>28.08</v>
      </c>
      <c r="D676" s="35">
        <f>+C676+C676*$H$3</f>
        <v>30.045599999999997</v>
      </c>
      <c r="E676" s="35">
        <v>33.976799999999997</v>
      </c>
      <c r="F676" s="35">
        <v>37.369999999999997</v>
      </c>
      <c r="G676" s="36">
        <f>+F676+F676*$H$3</f>
        <v>39.985900000000001</v>
      </c>
      <c r="H676" s="35">
        <f>+G676*$H$5</f>
        <v>5.5980260000000008</v>
      </c>
      <c r="I676" s="35">
        <f>SUM(G676:H676)</f>
        <v>45.583926000000005</v>
      </c>
      <c r="J676" s="131">
        <f>FLOOR(I676,0.05)</f>
        <v>45.550000000000004</v>
      </c>
    </row>
    <row r="677" spans="1:10" s="38" customFormat="1" ht="20.25" x14ac:dyDescent="0.3">
      <c r="A677" s="32"/>
      <c r="C677" s="34"/>
      <c r="D677" s="42"/>
      <c r="E677" s="42"/>
      <c r="F677" s="42">
        <v>55.97</v>
      </c>
      <c r="G677" s="36">
        <v>59.89</v>
      </c>
      <c r="H677" s="35">
        <v>8.3800000000000008</v>
      </c>
      <c r="I677" s="35">
        <v>68.27</v>
      </c>
      <c r="J677" s="131">
        <v>68.25</v>
      </c>
    </row>
    <row r="678" spans="1:10" s="38" customFormat="1" ht="20.25" x14ac:dyDescent="0.3">
      <c r="A678" s="32"/>
      <c r="B678" s="51"/>
      <c r="C678" s="52"/>
      <c r="D678" s="53"/>
      <c r="E678" s="53"/>
      <c r="F678" s="53"/>
      <c r="G678" s="53"/>
      <c r="H678" s="53"/>
      <c r="I678" s="53"/>
      <c r="J678" s="132"/>
    </row>
    <row r="679" spans="1:10" s="38" customFormat="1" ht="20.25" x14ac:dyDescent="0.3">
      <c r="A679" s="32"/>
      <c r="C679" s="34"/>
      <c r="D679" s="42"/>
      <c r="E679" s="42"/>
      <c r="F679" s="42"/>
      <c r="G679" s="36"/>
      <c r="H679" s="35"/>
      <c r="I679" s="35"/>
      <c r="J679" s="131"/>
    </row>
    <row r="680" spans="1:10" s="38" customFormat="1" ht="20.25" x14ac:dyDescent="0.3">
      <c r="A680" s="32">
        <v>163742</v>
      </c>
      <c r="B680" s="33" t="s">
        <v>395</v>
      </c>
      <c r="C680" s="34"/>
      <c r="D680" s="42"/>
      <c r="E680" s="42"/>
      <c r="F680" s="42"/>
      <c r="G680" s="36"/>
      <c r="H680" s="35"/>
      <c r="I680" s="35"/>
      <c r="J680" s="131"/>
    </row>
    <row r="681" spans="1:10" s="38" customFormat="1" ht="20.25" x14ac:dyDescent="0.3">
      <c r="A681" s="32"/>
      <c r="C681" s="49"/>
      <c r="D681" s="42"/>
      <c r="E681" s="42"/>
      <c r="F681" s="42"/>
      <c r="G681" s="36"/>
      <c r="H681" s="35"/>
      <c r="I681" s="35"/>
      <c r="J681" s="131"/>
    </row>
    <row r="682" spans="1:10" s="38" customFormat="1" ht="20.25" x14ac:dyDescent="0.3">
      <c r="A682" s="32"/>
      <c r="B682" s="48" t="s">
        <v>396</v>
      </c>
      <c r="C682" s="56"/>
      <c r="D682" s="35"/>
      <c r="E682" s="35"/>
      <c r="F682" s="35"/>
      <c r="G682" s="36"/>
      <c r="H682" s="35"/>
      <c r="I682" s="35"/>
      <c r="J682" s="131"/>
    </row>
    <row r="683" spans="1:10" s="38" customFormat="1" ht="20.25" x14ac:dyDescent="0.3">
      <c r="A683" s="32"/>
      <c r="B683" s="48" t="s">
        <v>397</v>
      </c>
      <c r="C683" s="56">
        <v>10</v>
      </c>
      <c r="D683" s="35">
        <v>20</v>
      </c>
      <c r="E683" s="35">
        <v>22</v>
      </c>
      <c r="F683" s="35">
        <v>22</v>
      </c>
      <c r="G683" s="36">
        <f>+F683+F683*$H$3</f>
        <v>23.54</v>
      </c>
      <c r="H683" s="67" t="s">
        <v>23</v>
      </c>
      <c r="I683" s="35">
        <f>SUM(G683:H683)</f>
        <v>23.54</v>
      </c>
      <c r="J683" s="131">
        <f>FLOOR(I683,0.05)</f>
        <v>23.5</v>
      </c>
    </row>
    <row r="684" spans="1:10" s="38" customFormat="1" ht="20.25" x14ac:dyDescent="0.3">
      <c r="A684" s="32"/>
      <c r="B684" s="48" t="s">
        <v>398</v>
      </c>
      <c r="C684" s="56">
        <v>2</v>
      </c>
      <c r="D684" s="35">
        <v>5</v>
      </c>
      <c r="E684" s="35">
        <v>5.5</v>
      </c>
      <c r="F684" s="35">
        <v>5.5</v>
      </c>
      <c r="G684" s="36">
        <f>+F684+F684*$H$3</f>
        <v>5.8849999999999998</v>
      </c>
      <c r="H684" s="67" t="s">
        <v>23</v>
      </c>
      <c r="I684" s="35">
        <f>SUM(G684:H684)</f>
        <v>5.8849999999999998</v>
      </c>
      <c r="J684" s="131">
        <f>FLOOR(I684,0.05)</f>
        <v>5.8500000000000005</v>
      </c>
    </row>
    <row r="685" spans="1:10" s="38" customFormat="1" ht="20.25" x14ac:dyDescent="0.3">
      <c r="A685" s="32"/>
      <c r="B685" s="48" t="s">
        <v>399</v>
      </c>
      <c r="C685" s="56">
        <v>1.1399999999999999</v>
      </c>
      <c r="D685" s="35">
        <v>2</v>
      </c>
      <c r="E685" s="35">
        <v>2.2000000000000002</v>
      </c>
      <c r="F685" s="35">
        <v>2.2000000000000002</v>
      </c>
      <c r="G685" s="36">
        <f>+F685+F685*$H$3</f>
        <v>2.3540000000000001</v>
      </c>
      <c r="H685" s="35">
        <f>+G685*$H$5</f>
        <v>0.32956000000000002</v>
      </c>
      <c r="I685" s="35">
        <f>SUM(G685:H685)</f>
        <v>2.6835599999999999</v>
      </c>
      <c r="J685" s="131">
        <f>FLOOR(I685,0.05)</f>
        <v>2.6500000000000004</v>
      </c>
    </row>
    <row r="686" spans="1:10" s="38" customFormat="1" ht="20.25" x14ac:dyDescent="0.3">
      <c r="A686" s="32"/>
      <c r="B686" s="48"/>
      <c r="C686" s="56"/>
      <c r="D686" s="35"/>
      <c r="E686" s="35"/>
      <c r="F686" s="35"/>
      <c r="G686" s="36"/>
      <c r="H686" s="35"/>
      <c r="I686" s="35">
        <f>SUM(G686:H686)</f>
        <v>0</v>
      </c>
      <c r="J686" s="131"/>
    </row>
    <row r="687" spans="1:10" s="38" customFormat="1" ht="20.25" x14ac:dyDescent="0.3">
      <c r="A687" s="32"/>
      <c r="B687" s="48" t="s">
        <v>400</v>
      </c>
      <c r="C687" s="56">
        <v>0.56999999999999995</v>
      </c>
      <c r="D687" s="35">
        <v>1</v>
      </c>
      <c r="E687" s="35">
        <v>1.1000000000000001</v>
      </c>
      <c r="F687" s="35">
        <v>1.1000000000000001</v>
      </c>
      <c r="G687" s="36">
        <f>+F687+F687*$H$3</f>
        <v>1.177</v>
      </c>
      <c r="H687" s="35">
        <f>+G687*$H$5</f>
        <v>0.16478000000000001</v>
      </c>
      <c r="I687" s="35">
        <f>SUM(G687:H687)</f>
        <v>1.34178</v>
      </c>
      <c r="J687" s="131">
        <f>FLOOR(I687,0.05)</f>
        <v>1.3</v>
      </c>
    </row>
    <row r="688" spans="1:10" s="38" customFormat="1" ht="20.25" x14ac:dyDescent="0.3">
      <c r="A688" s="32"/>
      <c r="B688" s="48"/>
      <c r="C688" s="56"/>
      <c r="D688" s="35"/>
      <c r="E688" s="35"/>
      <c r="F688" s="35"/>
      <c r="G688" s="36"/>
      <c r="H688" s="35"/>
      <c r="I688" s="35"/>
      <c r="J688" s="131"/>
    </row>
    <row r="689" spans="1:10" s="38" customFormat="1" ht="20.25" x14ac:dyDescent="0.3">
      <c r="A689" s="32"/>
      <c r="B689" s="48" t="s">
        <v>401</v>
      </c>
      <c r="C689" s="35" t="s">
        <v>402</v>
      </c>
      <c r="D689" s="35"/>
      <c r="E689" s="35"/>
      <c r="F689" s="35"/>
      <c r="G689" s="36"/>
      <c r="H689" s="35"/>
      <c r="I689" s="35"/>
      <c r="J689" s="131"/>
    </row>
    <row r="690" spans="1:10" s="38" customFormat="1" ht="20.25" x14ac:dyDescent="0.3">
      <c r="A690" s="32"/>
      <c r="B690" s="48"/>
      <c r="C690" s="56"/>
      <c r="D690" s="35"/>
      <c r="E690" s="35"/>
      <c r="F690" s="35"/>
      <c r="G690" s="36"/>
      <c r="H690" s="35"/>
      <c r="I690" s="35"/>
      <c r="J690" s="131"/>
    </row>
    <row r="691" spans="1:10" s="38" customFormat="1" ht="20.25" x14ac:dyDescent="0.3">
      <c r="A691" s="32"/>
      <c r="B691" s="48" t="s">
        <v>403</v>
      </c>
      <c r="C691" s="56">
        <v>12.59</v>
      </c>
      <c r="D691" s="35">
        <v>25</v>
      </c>
      <c r="E691" s="35">
        <v>27.5</v>
      </c>
      <c r="F691" s="35">
        <v>27.5</v>
      </c>
      <c r="G691" s="36">
        <f>+F691+F691*$H$3</f>
        <v>29.425000000000001</v>
      </c>
      <c r="H691" s="35">
        <f>+G691*$H$5</f>
        <v>4.1195000000000004</v>
      </c>
      <c r="I691" s="35">
        <f>SUM(G691:H691)</f>
        <v>33.544499999999999</v>
      </c>
      <c r="J691" s="131">
        <f>FLOOR(I691,0.05)</f>
        <v>33.5</v>
      </c>
    </row>
    <row r="692" spans="1:10" s="38" customFormat="1" ht="20.25" x14ac:dyDescent="0.3">
      <c r="A692" s="32"/>
      <c r="B692" s="48" t="s">
        <v>404</v>
      </c>
      <c r="C692" s="56">
        <v>5</v>
      </c>
      <c r="D692" s="35">
        <v>10</v>
      </c>
      <c r="E692" s="35">
        <v>11</v>
      </c>
      <c r="F692" s="35">
        <v>11</v>
      </c>
      <c r="G692" s="36">
        <f>+F692+F692*$H$3</f>
        <v>11.77</v>
      </c>
      <c r="H692" s="35">
        <f>+G692*$H$5</f>
        <v>1.6478000000000002</v>
      </c>
      <c r="I692" s="35">
        <f>SUM(G692:H692)</f>
        <v>13.4178</v>
      </c>
      <c r="J692" s="131">
        <f>FLOOR(I692,0.05)</f>
        <v>13.4</v>
      </c>
    </row>
    <row r="693" spans="1:10" s="38" customFormat="1" ht="20.25" x14ac:dyDescent="0.3">
      <c r="A693" s="32"/>
      <c r="B693" s="48" t="s">
        <v>405</v>
      </c>
      <c r="C693" s="56">
        <v>10</v>
      </c>
      <c r="D693" s="35">
        <v>20</v>
      </c>
      <c r="E693" s="35">
        <v>22</v>
      </c>
      <c r="F693" s="35">
        <v>22</v>
      </c>
      <c r="G693" s="36">
        <f>+F693+F693*$H$3</f>
        <v>23.54</v>
      </c>
      <c r="H693" s="35">
        <f>+G693*$H$5</f>
        <v>3.2956000000000003</v>
      </c>
      <c r="I693" s="35">
        <f>SUM(G693:H693)</f>
        <v>26.835599999999999</v>
      </c>
      <c r="J693" s="131">
        <f>FLOOR(I693,0.05)</f>
        <v>26.8</v>
      </c>
    </row>
    <row r="694" spans="1:10" s="38" customFormat="1" ht="20.25" x14ac:dyDescent="0.3">
      <c r="A694" s="32"/>
      <c r="B694" s="48" t="s">
        <v>406</v>
      </c>
      <c r="C694" s="35" t="s">
        <v>162</v>
      </c>
      <c r="D694" s="35"/>
      <c r="E694" s="35"/>
      <c r="F694" s="35"/>
      <c r="G694" s="36"/>
      <c r="H694" s="35"/>
      <c r="I694" s="35"/>
      <c r="J694" s="131"/>
    </row>
    <row r="695" spans="1:10" s="38" customFormat="1" ht="20.25" x14ac:dyDescent="0.3">
      <c r="A695" s="32"/>
      <c r="B695" s="48"/>
      <c r="C695" s="56"/>
      <c r="D695" s="35"/>
      <c r="E695" s="35"/>
      <c r="F695" s="35"/>
      <c r="G695" s="36"/>
      <c r="H695" s="35"/>
      <c r="I695" s="35"/>
      <c r="J695" s="131"/>
    </row>
    <row r="696" spans="1:10" s="38" customFormat="1" ht="20.25" x14ac:dyDescent="0.3">
      <c r="A696" s="32"/>
      <c r="B696" s="48" t="s">
        <v>589</v>
      </c>
      <c r="C696" s="56"/>
      <c r="D696" s="35"/>
      <c r="E696" s="35"/>
      <c r="F696" s="35"/>
      <c r="G696" s="36"/>
      <c r="H696" s="35"/>
      <c r="I696" s="35"/>
      <c r="J696" s="131"/>
    </row>
    <row r="697" spans="1:10" s="38" customFormat="1" ht="20.25" x14ac:dyDescent="0.3">
      <c r="A697" s="32"/>
      <c r="B697" s="48" t="s">
        <v>407</v>
      </c>
      <c r="C697" s="56">
        <v>0.69</v>
      </c>
      <c r="D697" s="35">
        <v>0.4</v>
      </c>
      <c r="E697" s="35">
        <v>0.44</v>
      </c>
      <c r="F697" s="35">
        <v>0.44</v>
      </c>
      <c r="G697" s="36">
        <f>+F697+F697*$H$3</f>
        <v>0.4708</v>
      </c>
      <c r="H697" s="35">
        <f>+G697*$H$5</f>
        <v>6.5912000000000012E-2</v>
      </c>
      <c r="I697" s="35">
        <f>SUM(G697:H697)</f>
        <v>0.53671199999999997</v>
      </c>
      <c r="J697" s="131">
        <f>FLOOR(I697,0.05)</f>
        <v>0.5</v>
      </c>
    </row>
    <row r="698" spans="1:10" s="38" customFormat="1" ht="20.25" x14ac:dyDescent="0.3">
      <c r="A698" s="32"/>
      <c r="B698" s="48" t="s">
        <v>408</v>
      </c>
      <c r="C698" s="56">
        <v>1.1399999999999999</v>
      </c>
      <c r="D698" s="35">
        <v>0.66</v>
      </c>
      <c r="E698" s="35">
        <v>0.73</v>
      </c>
      <c r="F698" s="35">
        <v>0.73</v>
      </c>
      <c r="G698" s="36">
        <f>+F698+F698*$H$3</f>
        <v>0.78110000000000002</v>
      </c>
      <c r="H698" s="35">
        <f>+G698*$H$5</f>
        <v>0.10935400000000001</v>
      </c>
      <c r="I698" s="35">
        <f>SUM(G698:H698)</f>
        <v>0.89045400000000008</v>
      </c>
      <c r="J698" s="131">
        <f>FLOOR(I698,0.05)</f>
        <v>0.85000000000000009</v>
      </c>
    </row>
    <row r="699" spans="1:10" s="38" customFormat="1" ht="20.25" x14ac:dyDescent="0.3">
      <c r="A699" s="32"/>
      <c r="B699" s="48"/>
      <c r="C699" s="56"/>
      <c r="D699" s="35"/>
      <c r="E699" s="35"/>
      <c r="F699" s="35"/>
      <c r="G699" s="36"/>
      <c r="H699" s="35"/>
      <c r="I699" s="35"/>
      <c r="J699" s="131"/>
    </row>
    <row r="700" spans="1:10" s="38" customFormat="1" ht="20.25" x14ac:dyDescent="0.3">
      <c r="A700" s="32"/>
      <c r="B700" s="38" t="s">
        <v>409</v>
      </c>
      <c r="C700" s="49">
        <v>57.24</v>
      </c>
      <c r="D700" s="35">
        <v>150</v>
      </c>
      <c r="E700" s="35">
        <v>207.9</v>
      </c>
      <c r="F700" s="35">
        <v>207.9</v>
      </c>
      <c r="G700" s="36">
        <f>+F700+F700*$H$3</f>
        <v>222.453</v>
      </c>
      <c r="H700" s="35">
        <f>+G700*$H$5</f>
        <v>31.143420000000003</v>
      </c>
      <c r="I700" s="35">
        <f>SUM(G700:H700)</f>
        <v>253.59641999999999</v>
      </c>
      <c r="J700" s="131">
        <v>253.6</v>
      </c>
    </row>
    <row r="701" spans="1:10" s="38" customFormat="1" ht="20.25" x14ac:dyDescent="0.3">
      <c r="A701" s="32"/>
      <c r="C701" s="49"/>
      <c r="D701" s="42"/>
      <c r="E701" s="42"/>
      <c r="F701" s="42"/>
      <c r="G701" s="36"/>
      <c r="H701" s="35"/>
      <c r="I701" s="35"/>
      <c r="J701" s="131"/>
    </row>
    <row r="702" spans="1:10" s="38" customFormat="1" ht="20.25" x14ac:dyDescent="0.3">
      <c r="A702" s="32"/>
      <c r="B702" s="51"/>
      <c r="C702" s="52"/>
      <c r="D702" s="53"/>
      <c r="E702" s="53"/>
      <c r="F702" s="53"/>
      <c r="G702" s="53"/>
      <c r="H702" s="53"/>
      <c r="I702" s="53"/>
      <c r="J702" s="132"/>
    </row>
    <row r="703" spans="1:10" s="38" customFormat="1" ht="20.25" x14ac:dyDescent="0.3">
      <c r="A703" s="32"/>
      <c r="C703" s="34"/>
      <c r="D703" s="42"/>
      <c r="E703" s="42"/>
      <c r="F703" s="42"/>
      <c r="G703" s="36"/>
      <c r="H703" s="35"/>
      <c r="I703" s="35"/>
      <c r="J703" s="131"/>
    </row>
    <row r="704" spans="1:10" s="38" customFormat="1" ht="20.25" x14ac:dyDescent="0.3">
      <c r="A704" s="32">
        <v>164723</v>
      </c>
      <c r="B704" s="33" t="s">
        <v>410</v>
      </c>
      <c r="C704" s="34"/>
      <c r="D704" s="42"/>
      <c r="E704" s="42"/>
      <c r="F704" s="42"/>
      <c r="G704" s="36"/>
      <c r="H704" s="35"/>
      <c r="I704" s="35"/>
      <c r="J704" s="131"/>
    </row>
    <row r="705" spans="1:10" s="38" customFormat="1" ht="20.25" x14ac:dyDescent="0.3">
      <c r="A705" s="32"/>
      <c r="C705" s="34"/>
      <c r="D705" s="42"/>
      <c r="E705" s="42"/>
      <c r="F705" s="42"/>
      <c r="G705" s="36"/>
      <c r="H705" s="35"/>
      <c r="I705" s="35"/>
      <c r="J705" s="131"/>
    </row>
    <row r="706" spans="1:10" s="38" customFormat="1" ht="20.25" x14ac:dyDescent="0.3">
      <c r="A706" s="32"/>
      <c r="B706" s="48" t="s">
        <v>411</v>
      </c>
      <c r="C706" s="56">
        <v>200.34</v>
      </c>
      <c r="D706" s="35">
        <f>+C706+C706*$H$3</f>
        <v>214.3638</v>
      </c>
      <c r="E706" s="35">
        <v>266.64999999999998</v>
      </c>
      <c r="F706" s="35">
        <v>266.64999999999998</v>
      </c>
      <c r="G706" s="36">
        <f>+F706+F706*$H$3</f>
        <v>285.31549999999999</v>
      </c>
      <c r="H706" s="35">
        <f>+G706*$H$5</f>
        <v>39.94417</v>
      </c>
      <c r="I706" s="35">
        <f>SUM(G706:H706)</f>
        <v>325.25966999999997</v>
      </c>
      <c r="J706" s="131">
        <f>FLOOR(I706,0.05)</f>
        <v>325.25</v>
      </c>
    </row>
    <row r="707" spans="1:10" s="38" customFormat="1" ht="20.25" x14ac:dyDescent="0.3">
      <c r="A707" s="32"/>
      <c r="C707" s="49"/>
      <c r="D707" s="35"/>
      <c r="E707" s="35"/>
      <c r="F707" s="35"/>
      <c r="G707" s="36"/>
      <c r="H707" s="35"/>
      <c r="I707" s="35"/>
      <c r="J707" s="131"/>
    </row>
    <row r="708" spans="1:10" s="38" customFormat="1" ht="20.25" x14ac:dyDescent="0.3">
      <c r="A708" s="32"/>
      <c r="B708" s="48" t="s">
        <v>412</v>
      </c>
      <c r="C708" s="56">
        <v>4.46</v>
      </c>
      <c r="D708" s="35">
        <f>+C708+C708*$H$3</f>
        <v>4.7721999999999998</v>
      </c>
      <c r="E708" s="35">
        <v>5.94</v>
      </c>
      <c r="F708" s="35">
        <v>5.94</v>
      </c>
      <c r="G708" s="36">
        <f>+F708+F708*$H$3</f>
        <v>6.3558000000000003</v>
      </c>
      <c r="H708" s="35">
        <f>+G708*$H$5</f>
        <v>0.88981200000000016</v>
      </c>
      <c r="I708" s="35">
        <f>SUM(G708:H708)</f>
        <v>7.2456120000000004</v>
      </c>
      <c r="J708" s="131">
        <f>FLOOR(I708,0.05)</f>
        <v>7.2</v>
      </c>
    </row>
    <row r="709" spans="1:10" s="38" customFormat="1" ht="20.25" x14ac:dyDescent="0.3">
      <c r="A709" s="32"/>
      <c r="B709" s="48"/>
      <c r="C709" s="56"/>
      <c r="D709" s="35"/>
      <c r="E709" s="35"/>
      <c r="F709" s="35"/>
      <c r="G709" s="36"/>
      <c r="H709" s="35"/>
      <c r="I709" s="35"/>
      <c r="J709" s="131"/>
    </row>
    <row r="710" spans="1:10" s="38" customFormat="1" ht="20.25" x14ac:dyDescent="0.3">
      <c r="A710" s="32"/>
      <c r="B710" s="48" t="s">
        <v>413</v>
      </c>
      <c r="C710" s="56">
        <v>44.65</v>
      </c>
      <c r="D710" s="35">
        <f>+C710+C710*$H$3</f>
        <v>47.775500000000001</v>
      </c>
      <c r="E710" s="35">
        <v>59.43</v>
      </c>
      <c r="F710" s="35">
        <v>59.43</v>
      </c>
      <c r="G710" s="36">
        <f>+F710+F710*$H$3</f>
        <v>63.5901</v>
      </c>
      <c r="H710" s="35">
        <f>+G710*$H$5</f>
        <v>8.9026140000000016</v>
      </c>
      <c r="I710" s="35">
        <f>SUM(G710:H710)</f>
        <v>72.492714000000007</v>
      </c>
      <c r="J710" s="131">
        <f>FLOOR(I710,0.05)</f>
        <v>72.45</v>
      </c>
    </row>
    <row r="711" spans="1:10" s="38" customFormat="1" ht="20.25" x14ac:dyDescent="0.3">
      <c r="A711" s="32"/>
      <c r="B711" s="48"/>
      <c r="C711" s="67"/>
      <c r="D711" s="35"/>
      <c r="E711" s="35"/>
      <c r="F711" s="35"/>
      <c r="G711" s="36"/>
      <c r="H711" s="35"/>
      <c r="I711" s="35"/>
      <c r="J711" s="131"/>
    </row>
    <row r="712" spans="1:10" s="38" customFormat="1" ht="20.25" x14ac:dyDescent="0.3">
      <c r="A712" s="32"/>
      <c r="B712" s="51"/>
      <c r="C712" s="52"/>
      <c r="D712" s="53"/>
      <c r="E712" s="53"/>
      <c r="F712" s="53"/>
      <c r="G712" s="53"/>
      <c r="H712" s="53"/>
      <c r="I712" s="53"/>
      <c r="J712" s="132"/>
    </row>
    <row r="713" spans="1:10" s="38" customFormat="1" ht="20.25" x14ac:dyDescent="0.3">
      <c r="A713" s="32"/>
      <c r="C713" s="49"/>
      <c r="D713" s="42"/>
      <c r="E713" s="42"/>
      <c r="F713" s="42"/>
      <c r="G713" s="36"/>
      <c r="H713" s="35"/>
      <c r="I713" s="35"/>
      <c r="J713" s="131"/>
    </row>
    <row r="714" spans="1:10" s="38" customFormat="1" ht="20.25" x14ac:dyDescent="0.3">
      <c r="A714" s="32">
        <v>163743</v>
      </c>
      <c r="B714" s="33" t="s">
        <v>414</v>
      </c>
      <c r="C714" s="49"/>
      <c r="D714" s="42"/>
      <c r="E714" s="42"/>
      <c r="F714" s="42"/>
      <c r="G714" s="36"/>
      <c r="H714" s="35"/>
      <c r="I714" s="35"/>
      <c r="J714" s="131"/>
    </row>
    <row r="715" spans="1:10" s="38" customFormat="1" ht="20.25" x14ac:dyDescent="0.3">
      <c r="A715" s="32"/>
      <c r="C715" s="49"/>
      <c r="D715" s="42"/>
      <c r="E715" s="42"/>
      <c r="F715" s="42"/>
      <c r="G715" s="36"/>
      <c r="H715" s="35"/>
      <c r="I715" s="35"/>
      <c r="J715" s="131"/>
    </row>
    <row r="716" spans="1:10" s="38" customFormat="1" ht="20.25" x14ac:dyDescent="0.3">
      <c r="A716" s="32"/>
      <c r="B716" s="55" t="s">
        <v>415</v>
      </c>
      <c r="C716" s="49"/>
      <c r="D716" s="42"/>
      <c r="E716" s="42"/>
      <c r="F716" s="42"/>
      <c r="G716" s="36"/>
      <c r="H716" s="35"/>
      <c r="I716" s="35"/>
      <c r="J716" s="131"/>
    </row>
    <row r="717" spans="1:10" s="38" customFormat="1" ht="20.25" x14ac:dyDescent="0.3">
      <c r="A717" s="32"/>
      <c r="B717" s="66" t="s">
        <v>416</v>
      </c>
      <c r="C717" s="56"/>
      <c r="D717" s="42"/>
      <c r="E717" s="42"/>
      <c r="F717" s="42"/>
      <c r="G717" s="36"/>
      <c r="H717" s="35"/>
      <c r="I717" s="35"/>
      <c r="J717" s="131"/>
    </row>
    <row r="718" spans="1:10" s="38" customFormat="1" ht="20.25" x14ac:dyDescent="0.3">
      <c r="A718" s="32"/>
      <c r="B718" s="48" t="s">
        <v>417</v>
      </c>
      <c r="C718" s="56">
        <v>3.43</v>
      </c>
      <c r="D718" s="35">
        <f>+C718+C718*$H$3</f>
        <v>3.6701000000000001</v>
      </c>
      <c r="E718" s="35">
        <v>4.57</v>
      </c>
      <c r="F718" s="35">
        <v>4.57</v>
      </c>
      <c r="G718" s="36">
        <f>+F718+F718*$H$3</f>
        <v>4.8899000000000008</v>
      </c>
      <c r="H718" s="35">
        <f>+G718*$H$5</f>
        <v>0.68458600000000014</v>
      </c>
      <c r="I718" s="35">
        <f>SUM(G718:H718)</f>
        <v>5.5744860000000012</v>
      </c>
      <c r="J718" s="131">
        <f>FLOOR(I718,0.05)</f>
        <v>5.5500000000000007</v>
      </c>
    </row>
    <row r="719" spans="1:10" s="38" customFormat="1" ht="20.25" x14ac:dyDescent="0.3">
      <c r="A719" s="32"/>
      <c r="B719" s="38" t="s">
        <v>418</v>
      </c>
      <c r="C719" s="49">
        <v>2.29</v>
      </c>
      <c r="D719" s="35">
        <f>+C719+C719*$H$3</f>
        <v>2.4502999999999999</v>
      </c>
      <c r="E719" s="35">
        <v>3.05</v>
      </c>
      <c r="F719" s="35">
        <v>3.05</v>
      </c>
      <c r="G719" s="36">
        <f>+F719+F719*$H$3</f>
        <v>3.2634999999999996</v>
      </c>
      <c r="H719" s="35">
        <f>+G719*$H$5</f>
        <v>0.45689000000000002</v>
      </c>
      <c r="I719" s="35">
        <f>SUM(G719:H719)</f>
        <v>3.7203899999999996</v>
      </c>
      <c r="J719" s="131">
        <f>FLOOR(I719,0.05)</f>
        <v>3.7</v>
      </c>
    </row>
    <row r="720" spans="1:10" s="38" customFormat="1" ht="20.25" x14ac:dyDescent="0.3">
      <c r="A720" s="32"/>
      <c r="C720" s="49"/>
      <c r="D720" s="35"/>
      <c r="E720" s="35"/>
      <c r="F720" s="35"/>
      <c r="G720" s="36"/>
      <c r="H720" s="35"/>
      <c r="I720" s="35"/>
      <c r="J720" s="131"/>
    </row>
    <row r="721" spans="1:10" s="38" customFormat="1" ht="20.25" x14ac:dyDescent="0.3">
      <c r="A721" s="32"/>
      <c r="B721" s="55" t="s">
        <v>419</v>
      </c>
      <c r="C721" s="49"/>
      <c r="D721" s="35"/>
      <c r="E721" s="35"/>
      <c r="F721" s="35"/>
      <c r="G721" s="36"/>
      <c r="H721" s="35"/>
      <c r="I721" s="35"/>
      <c r="J721" s="131"/>
    </row>
    <row r="722" spans="1:10" s="38" customFormat="1" ht="20.25" x14ac:dyDescent="0.3">
      <c r="A722" s="32"/>
      <c r="B722" s="48" t="s">
        <v>420</v>
      </c>
      <c r="C722" s="56">
        <v>62.96</v>
      </c>
      <c r="D722" s="35">
        <f>+C722+C722*$H$3</f>
        <v>67.367199999999997</v>
      </c>
      <c r="E722" s="35">
        <v>83.8</v>
      </c>
      <c r="F722" s="35">
        <v>83.8</v>
      </c>
      <c r="G722" s="36">
        <f>+F722+F722*$H$3</f>
        <v>89.665999999999997</v>
      </c>
      <c r="H722" s="35">
        <f>+G722*$H$5</f>
        <v>12.553240000000001</v>
      </c>
      <c r="I722" s="35">
        <f>SUM(G722:H722)</f>
        <v>102.21924</v>
      </c>
      <c r="J722" s="131">
        <f>FLOOR(I722,0.05)</f>
        <v>102.2</v>
      </c>
    </row>
    <row r="723" spans="1:10" s="38" customFormat="1" ht="20.25" x14ac:dyDescent="0.3">
      <c r="A723" s="32"/>
      <c r="B723" s="38" t="s">
        <v>421</v>
      </c>
      <c r="C723" s="49">
        <v>50.37</v>
      </c>
      <c r="D723" s="35">
        <f>+C723+C723*$H$3</f>
        <v>53.895899999999997</v>
      </c>
      <c r="E723" s="35">
        <v>67.040000000000006</v>
      </c>
      <c r="F723" s="35">
        <v>67.040000000000006</v>
      </c>
      <c r="G723" s="36">
        <f>+F723+F723*$H$3</f>
        <v>71.732800000000012</v>
      </c>
      <c r="H723" s="35">
        <f>+G723*$H$5</f>
        <v>10.042592000000003</v>
      </c>
      <c r="I723" s="35">
        <f>SUM(G723:H723)</f>
        <v>81.775392000000011</v>
      </c>
      <c r="J723" s="131">
        <f>FLOOR(I723,0.05)</f>
        <v>81.75</v>
      </c>
    </row>
    <row r="724" spans="1:10" s="38" customFormat="1" ht="20.25" x14ac:dyDescent="0.3">
      <c r="A724" s="32"/>
      <c r="C724" s="49"/>
      <c r="D724" s="35"/>
      <c r="E724" s="35"/>
      <c r="F724" s="35"/>
      <c r="G724" s="36"/>
      <c r="H724" s="35"/>
      <c r="I724" s="35"/>
      <c r="J724" s="131"/>
    </row>
    <row r="725" spans="1:10" s="38" customFormat="1" ht="20.25" x14ac:dyDescent="0.3">
      <c r="A725" s="32"/>
      <c r="B725" s="55" t="s">
        <v>422</v>
      </c>
      <c r="C725" s="49"/>
      <c r="D725" s="35"/>
      <c r="E725" s="35"/>
      <c r="F725" s="35"/>
      <c r="G725" s="36"/>
      <c r="H725" s="35"/>
      <c r="I725" s="35"/>
      <c r="J725" s="131"/>
    </row>
    <row r="726" spans="1:10" s="38" customFormat="1" ht="20.25" x14ac:dyDescent="0.3">
      <c r="A726" s="32"/>
      <c r="B726" s="108" t="s">
        <v>423</v>
      </c>
      <c r="C726" s="56">
        <v>137.38</v>
      </c>
      <c r="D726" s="35">
        <f>+C726+C726*$H$3</f>
        <v>146.9966</v>
      </c>
      <c r="E726" s="35">
        <v>182.85</v>
      </c>
      <c r="F726" s="35">
        <v>182.85</v>
      </c>
      <c r="G726" s="36">
        <f>+F726+F726*$H$3</f>
        <v>195.64949999999999</v>
      </c>
      <c r="H726" s="67" t="s">
        <v>23</v>
      </c>
      <c r="I726" s="35">
        <f>SUM(G726:H726)</f>
        <v>195.64949999999999</v>
      </c>
      <c r="J726" s="131">
        <v>195.65</v>
      </c>
    </row>
    <row r="727" spans="1:10" s="38" customFormat="1" ht="20.25" x14ac:dyDescent="0.3">
      <c r="A727" s="32"/>
      <c r="B727" s="108"/>
      <c r="C727" s="56"/>
      <c r="D727" s="35"/>
      <c r="E727" s="35"/>
      <c r="F727" s="35"/>
      <c r="G727" s="36"/>
      <c r="H727" s="35"/>
      <c r="I727" s="35"/>
      <c r="J727" s="131"/>
    </row>
    <row r="728" spans="1:10" s="38" customFormat="1" ht="20.25" x14ac:dyDescent="0.3">
      <c r="A728" s="32"/>
      <c r="B728" s="109" t="s">
        <v>424</v>
      </c>
      <c r="C728" s="56"/>
      <c r="D728" s="35"/>
      <c r="E728" s="35"/>
      <c r="F728" s="35"/>
      <c r="G728" s="36"/>
      <c r="H728" s="35"/>
      <c r="I728" s="35"/>
      <c r="J728" s="131"/>
    </row>
    <row r="729" spans="1:10" s="38" customFormat="1" ht="20.25" x14ac:dyDescent="0.3">
      <c r="A729" s="32"/>
      <c r="B729" s="48" t="s">
        <v>425</v>
      </c>
      <c r="C729" s="56">
        <v>228.96</v>
      </c>
      <c r="D729" s="35">
        <f>+C729+C729*$H$3</f>
        <v>244.9872</v>
      </c>
      <c r="E729" s="35">
        <v>304.75</v>
      </c>
      <c r="F729" s="35">
        <v>304.75</v>
      </c>
      <c r="G729" s="36">
        <f>+F729+F729*$H$3</f>
        <v>326.08249999999998</v>
      </c>
      <c r="H729" s="35">
        <f>+G729*$H$5</f>
        <v>45.65155</v>
      </c>
      <c r="I729" s="35">
        <f t="shared" ref="I729:I735" si="40">SUM(G729:H729)</f>
        <v>371.73404999999997</v>
      </c>
      <c r="J729" s="131">
        <f>FLOOR(I729,0.05)</f>
        <v>371.70000000000005</v>
      </c>
    </row>
    <row r="730" spans="1:10" s="38" customFormat="1" ht="20.25" x14ac:dyDescent="0.3">
      <c r="A730" s="32"/>
      <c r="B730" s="48" t="s">
        <v>426</v>
      </c>
      <c r="C730" s="56">
        <v>263.3</v>
      </c>
      <c r="D730" s="35">
        <f>+C730+C730*$H$3</f>
        <v>281.73099999999999</v>
      </c>
      <c r="E730" s="35">
        <v>350.45</v>
      </c>
      <c r="F730" s="35">
        <v>350.45</v>
      </c>
      <c r="G730" s="36">
        <f>+F730+F730*$H$3</f>
        <v>374.98149999999998</v>
      </c>
      <c r="H730" s="35">
        <f>+G730*$H$5</f>
        <v>52.497410000000002</v>
      </c>
      <c r="I730" s="35">
        <f t="shared" si="40"/>
        <v>427.47890999999998</v>
      </c>
      <c r="J730" s="131">
        <f>FLOOR(I730,0.05)</f>
        <v>427.45000000000005</v>
      </c>
    </row>
    <row r="731" spans="1:10" s="38" customFormat="1" ht="20.25" x14ac:dyDescent="0.3">
      <c r="A731" s="32"/>
      <c r="B731" s="48" t="s">
        <v>427</v>
      </c>
      <c r="C731" s="56">
        <v>320.54000000000002</v>
      </c>
      <c r="D731" s="35">
        <f>+C731+C731*$H$3</f>
        <v>342.9778</v>
      </c>
      <c r="E731" s="35">
        <v>426.64</v>
      </c>
      <c r="F731" s="35">
        <v>426.64</v>
      </c>
      <c r="G731" s="36">
        <f>+F731+F731*$H$3</f>
        <v>456.50479999999999</v>
      </c>
      <c r="H731" s="35">
        <f>+G731*$H$5</f>
        <v>63.910672000000005</v>
      </c>
      <c r="I731" s="35">
        <f t="shared" si="40"/>
        <v>520.41547200000002</v>
      </c>
      <c r="J731" s="131">
        <f>FLOOR(I731,0.05)</f>
        <v>520.4</v>
      </c>
    </row>
    <row r="732" spans="1:10" s="38" customFormat="1" ht="20.25" x14ac:dyDescent="0.3">
      <c r="A732" s="32"/>
      <c r="B732" s="48" t="s">
        <v>428</v>
      </c>
      <c r="C732" s="56">
        <v>80.14</v>
      </c>
      <c r="D732" s="35">
        <f>+C732+C732*$H$3</f>
        <v>85.749800000000008</v>
      </c>
      <c r="E732" s="35">
        <v>106.67</v>
      </c>
      <c r="F732" s="35">
        <v>106.67</v>
      </c>
      <c r="G732" s="36">
        <f>+F732+F732*$H$3</f>
        <v>114.1369</v>
      </c>
      <c r="H732" s="35">
        <f>+G732*$H$5</f>
        <v>15.979166000000001</v>
      </c>
      <c r="I732" s="35">
        <f t="shared" si="40"/>
        <v>130.11606599999999</v>
      </c>
      <c r="J732" s="131">
        <f>FLOOR(I732,0.05)</f>
        <v>130.1</v>
      </c>
    </row>
    <row r="733" spans="1:10" s="38" customFormat="1" ht="20.25" x14ac:dyDescent="0.3">
      <c r="A733" s="32"/>
      <c r="B733" s="48" t="s">
        <v>590</v>
      </c>
      <c r="C733" s="56"/>
      <c r="D733" s="35"/>
      <c r="E733" s="35"/>
      <c r="F733" s="35"/>
      <c r="G733" s="36"/>
      <c r="H733" s="35"/>
      <c r="I733" s="35"/>
      <c r="J733" s="131"/>
    </row>
    <row r="734" spans="1:10" s="38" customFormat="1" ht="20.25" x14ac:dyDescent="0.3">
      <c r="A734" s="32"/>
      <c r="C734" s="49"/>
      <c r="D734" s="35"/>
      <c r="E734" s="35"/>
      <c r="F734" s="35"/>
      <c r="G734" s="36"/>
      <c r="H734" s="35"/>
      <c r="I734" s="35"/>
      <c r="J734" s="131"/>
    </row>
    <row r="735" spans="1:10" s="38" customFormat="1" ht="20.25" x14ac:dyDescent="0.3">
      <c r="A735" s="32"/>
      <c r="B735" s="55" t="s">
        <v>429</v>
      </c>
      <c r="C735" s="49">
        <v>162</v>
      </c>
      <c r="D735" s="35">
        <f>+C735+C735*$H$3</f>
        <v>173.34</v>
      </c>
      <c r="E735" s="35">
        <v>215.62</v>
      </c>
      <c r="F735" s="35">
        <v>215.62</v>
      </c>
      <c r="G735" s="36">
        <f>+F735+F735*$H$3</f>
        <v>230.71340000000001</v>
      </c>
      <c r="H735" s="35">
        <f>+G735*$H$5</f>
        <v>32.299876000000005</v>
      </c>
      <c r="I735" s="35">
        <f t="shared" si="40"/>
        <v>263.01327600000002</v>
      </c>
      <c r="J735" s="131">
        <f>FLOOR(I735,0.05)</f>
        <v>263</v>
      </c>
    </row>
    <row r="736" spans="1:10" s="38" customFormat="1" ht="20.25" x14ac:dyDescent="0.3">
      <c r="A736" s="32"/>
      <c r="B736" s="55"/>
      <c r="C736" s="49"/>
      <c r="D736" s="35"/>
      <c r="E736" s="35"/>
      <c r="F736" s="35"/>
      <c r="G736" s="36"/>
      <c r="H736" s="35"/>
      <c r="I736" s="35"/>
      <c r="J736" s="131"/>
    </row>
    <row r="737" spans="1:10" s="38" customFormat="1" ht="20.25" x14ac:dyDescent="0.3">
      <c r="A737" s="32"/>
      <c r="B737" s="55" t="s">
        <v>430</v>
      </c>
      <c r="C737" s="49"/>
      <c r="D737" s="35"/>
      <c r="E737" s="35"/>
      <c r="F737" s="35"/>
      <c r="G737" s="36"/>
      <c r="H737" s="35"/>
      <c r="I737" s="35"/>
      <c r="J737" s="131"/>
    </row>
    <row r="738" spans="1:10" s="38" customFormat="1" ht="20.25" x14ac:dyDescent="0.3">
      <c r="A738" s="32"/>
      <c r="B738" s="108" t="s">
        <v>423</v>
      </c>
      <c r="C738" s="56">
        <v>150</v>
      </c>
      <c r="D738" s="35">
        <f>+C738+C738*H3</f>
        <v>160.5</v>
      </c>
      <c r="E738" s="35">
        <v>199.65</v>
      </c>
      <c r="F738" s="35">
        <v>199.65</v>
      </c>
      <c r="G738" s="36">
        <f>+F738+F738*$H$3</f>
        <v>213.62550000000002</v>
      </c>
      <c r="H738" s="35">
        <f>+G738*$H$5</f>
        <v>29.907570000000007</v>
      </c>
      <c r="I738" s="35">
        <f>SUM(G738:H738)</f>
        <v>243.53307000000001</v>
      </c>
      <c r="J738" s="131">
        <f>FLOOR(I738,0.05)</f>
        <v>243.5</v>
      </c>
    </row>
    <row r="739" spans="1:10" s="38" customFormat="1" ht="20.25" x14ac:dyDescent="0.3">
      <c r="A739" s="32"/>
      <c r="B739" s="108"/>
      <c r="C739" s="56"/>
      <c r="D739" s="35"/>
      <c r="E739" s="35"/>
      <c r="F739" s="35"/>
      <c r="G739" s="36"/>
      <c r="H739" s="35"/>
      <c r="I739" s="35"/>
      <c r="J739" s="131"/>
    </row>
    <row r="740" spans="1:10" s="38" customFormat="1" ht="20.25" x14ac:dyDescent="0.3">
      <c r="A740" s="32"/>
      <c r="B740" s="109" t="s">
        <v>424</v>
      </c>
      <c r="C740" s="56"/>
      <c r="D740" s="35"/>
      <c r="E740" s="35"/>
      <c r="F740" s="35"/>
      <c r="G740" s="36"/>
      <c r="H740" s="35"/>
      <c r="I740" s="35"/>
      <c r="J740" s="131"/>
    </row>
    <row r="741" spans="1:10" s="38" customFormat="1" ht="20.25" x14ac:dyDescent="0.3">
      <c r="A741" s="32"/>
      <c r="B741" s="48" t="s">
        <v>431</v>
      </c>
      <c r="C741" s="56">
        <v>54</v>
      </c>
      <c r="D741" s="35">
        <f>+C741+C741*$H$3</f>
        <v>57.78</v>
      </c>
      <c r="E741" s="35">
        <v>65.34</v>
      </c>
      <c r="F741" s="35">
        <v>71.87</v>
      </c>
      <c r="G741" s="36">
        <f>+F741+F741*$H$3</f>
        <v>76.900900000000007</v>
      </c>
      <c r="H741" s="35">
        <f>+G741*$H$5</f>
        <v>10.766126000000002</v>
      </c>
      <c r="I741" s="35">
        <f>SUM(G741:H741)</f>
        <v>87.667026000000007</v>
      </c>
      <c r="J741" s="131">
        <f>FLOOR(I741,0.05)</f>
        <v>87.65</v>
      </c>
    </row>
    <row r="742" spans="1:10" s="38" customFormat="1" ht="20.25" x14ac:dyDescent="0.3">
      <c r="A742" s="32"/>
      <c r="B742" s="48" t="s">
        <v>432</v>
      </c>
      <c r="C742" s="56">
        <v>114.48</v>
      </c>
      <c r="D742" s="35">
        <f>+C742+C742*$H$3</f>
        <v>122.4936</v>
      </c>
      <c r="E742" s="35">
        <v>138.52080000000001</v>
      </c>
      <c r="F742" s="35">
        <v>152.37</v>
      </c>
      <c r="G742" s="36">
        <f>+F742+F742*$H$3</f>
        <v>163.0359</v>
      </c>
      <c r="H742" s="35">
        <f>+G742*$H$5</f>
        <v>22.825026000000001</v>
      </c>
      <c r="I742" s="35">
        <f>SUM(G742:H742)</f>
        <v>185.86092600000001</v>
      </c>
      <c r="J742" s="131">
        <f>FLOOR(I742,0.05)</f>
        <v>185.85000000000002</v>
      </c>
    </row>
    <row r="743" spans="1:10" s="38" customFormat="1" ht="20.25" x14ac:dyDescent="0.3">
      <c r="A743" s="32"/>
      <c r="B743" s="48" t="s">
        <v>590</v>
      </c>
      <c r="C743" s="56"/>
      <c r="D743" s="35"/>
      <c r="E743" s="35"/>
      <c r="F743" s="35"/>
      <c r="G743" s="36"/>
      <c r="H743" s="35"/>
      <c r="I743" s="35"/>
      <c r="J743" s="131"/>
    </row>
    <row r="744" spans="1:10" s="38" customFormat="1" ht="20.25" x14ac:dyDescent="0.3">
      <c r="A744" s="32"/>
      <c r="C744" s="49"/>
      <c r="D744" s="35"/>
      <c r="E744" s="35"/>
      <c r="F744" s="35"/>
      <c r="G744" s="36"/>
      <c r="H744" s="35"/>
      <c r="I744" s="35"/>
      <c r="J744" s="131"/>
    </row>
    <row r="745" spans="1:10" s="38" customFormat="1" ht="20.25" x14ac:dyDescent="0.3">
      <c r="A745" s="32"/>
      <c r="B745" s="55" t="s">
        <v>433</v>
      </c>
      <c r="C745" s="49">
        <v>108</v>
      </c>
      <c r="D745" s="35">
        <f>+C745+C745*$H$3</f>
        <v>115.56</v>
      </c>
      <c r="E745" s="35">
        <v>130.68</v>
      </c>
      <c r="F745" s="35">
        <v>143.75</v>
      </c>
      <c r="G745" s="36">
        <f>+F745+F745*$H$3</f>
        <v>153.8125</v>
      </c>
      <c r="H745" s="35">
        <f>+G745*$H$5</f>
        <v>21.533750000000001</v>
      </c>
      <c r="I745" s="35">
        <f>SUM(G745:H745)</f>
        <v>175.34625</v>
      </c>
      <c r="J745" s="131">
        <f>FLOOR(I745,0.05)</f>
        <v>175.3</v>
      </c>
    </row>
    <row r="746" spans="1:10" s="38" customFormat="1" ht="20.25" x14ac:dyDescent="0.3">
      <c r="A746" s="32"/>
      <c r="C746" s="49"/>
      <c r="D746" s="35"/>
      <c r="E746" s="35"/>
      <c r="F746" s="35"/>
      <c r="G746" s="36"/>
      <c r="H746" s="35"/>
      <c r="I746" s="35"/>
      <c r="J746" s="131"/>
    </row>
    <row r="747" spans="1:10" s="38" customFormat="1" ht="20.25" x14ac:dyDescent="0.3">
      <c r="A747" s="32"/>
      <c r="B747" s="38" t="s">
        <v>434</v>
      </c>
      <c r="C747" s="49">
        <v>25</v>
      </c>
      <c r="D747" s="35">
        <f>+C747+C747*H3</f>
        <v>26.75</v>
      </c>
      <c r="E747" s="35">
        <v>30.25</v>
      </c>
      <c r="F747" s="35">
        <v>33.28</v>
      </c>
      <c r="G747" s="36">
        <f>+F747+F747*$H$3</f>
        <v>35.6096</v>
      </c>
      <c r="H747" s="35">
        <f>+G747*$H$5</f>
        <v>4.9853440000000004</v>
      </c>
      <c r="I747" s="35">
        <f>SUM(G747:H747)</f>
        <v>40.594943999999998</v>
      </c>
      <c r="J747" s="131">
        <f>FLOOR(I747,0.05)</f>
        <v>40.550000000000004</v>
      </c>
    </row>
    <row r="748" spans="1:10" s="38" customFormat="1" ht="20.25" x14ac:dyDescent="0.3">
      <c r="A748" s="32"/>
      <c r="C748" s="49"/>
      <c r="D748" s="35"/>
      <c r="E748" s="35"/>
      <c r="F748" s="35"/>
      <c r="G748" s="36"/>
      <c r="H748" s="35"/>
      <c r="I748" s="35"/>
      <c r="J748" s="131"/>
    </row>
    <row r="749" spans="1:10" s="38" customFormat="1" ht="20.25" x14ac:dyDescent="0.3">
      <c r="A749" s="32"/>
      <c r="B749" s="55" t="s">
        <v>435</v>
      </c>
      <c r="C749" s="49"/>
      <c r="D749" s="35"/>
      <c r="E749" s="35"/>
      <c r="F749" s="35"/>
      <c r="G749" s="36"/>
      <c r="H749" s="35"/>
      <c r="I749" s="35"/>
      <c r="J749" s="131"/>
    </row>
    <row r="750" spans="1:10" s="38" customFormat="1" ht="20.25" x14ac:dyDescent="0.3">
      <c r="A750" s="32"/>
      <c r="B750" s="109" t="s">
        <v>436</v>
      </c>
      <c r="C750" s="56"/>
      <c r="D750" s="110"/>
      <c r="E750" s="110"/>
      <c r="F750" s="110"/>
      <c r="G750" s="111"/>
      <c r="H750" s="110"/>
      <c r="I750" s="110"/>
      <c r="J750" s="139"/>
    </row>
    <row r="751" spans="1:10" s="38" customFormat="1" ht="20.25" x14ac:dyDescent="0.3">
      <c r="A751" s="32"/>
      <c r="B751" s="48" t="s">
        <v>437</v>
      </c>
      <c r="C751" s="56">
        <v>2.86</v>
      </c>
      <c r="D751" s="35">
        <f>+C751+C751*$H$3</f>
        <v>3.0602</v>
      </c>
      <c r="E751" s="35">
        <v>3.4605999999999999</v>
      </c>
      <c r="F751" s="35">
        <v>3.81</v>
      </c>
      <c r="G751" s="36">
        <f>+F751+F751*$H$3</f>
        <v>4.0766999999999998</v>
      </c>
      <c r="H751" s="35">
        <f>+G751*$H$5</f>
        <v>0.57073799999999997</v>
      </c>
      <c r="I751" s="35">
        <f>SUM(G751:H751)</f>
        <v>4.6474379999999993</v>
      </c>
      <c r="J751" s="131">
        <f>FLOOR(I751,0.05)</f>
        <v>4.6000000000000005</v>
      </c>
    </row>
    <row r="752" spans="1:10" s="38" customFormat="1" ht="20.25" x14ac:dyDescent="0.3">
      <c r="A752" s="32"/>
      <c r="B752" s="48" t="s">
        <v>438</v>
      </c>
      <c r="C752" s="56">
        <v>3.43</v>
      </c>
      <c r="D752" s="35">
        <f>+C752+C752*$H$3</f>
        <v>3.6701000000000001</v>
      </c>
      <c r="E752" s="35">
        <v>4.1503000000000005</v>
      </c>
      <c r="F752" s="35">
        <v>4.57</v>
      </c>
      <c r="G752" s="36">
        <f>+F752+F752*$H$3</f>
        <v>4.8899000000000008</v>
      </c>
      <c r="H752" s="35">
        <f>+G752*$H$5</f>
        <v>0.68458600000000014</v>
      </c>
      <c r="I752" s="35">
        <f>SUM(G752:H752)</f>
        <v>5.5744860000000012</v>
      </c>
      <c r="J752" s="131">
        <f>FLOOR(I752,0.05)</f>
        <v>5.5500000000000007</v>
      </c>
    </row>
    <row r="753" spans="1:10" s="38" customFormat="1" ht="20.25" x14ac:dyDescent="0.3">
      <c r="A753" s="32"/>
      <c r="C753" s="49"/>
      <c r="D753" s="35"/>
      <c r="E753" s="35"/>
      <c r="F753" s="35"/>
      <c r="G753" s="36"/>
      <c r="H753" s="35"/>
      <c r="I753" s="35"/>
      <c r="J753" s="131"/>
    </row>
    <row r="754" spans="1:10" s="38" customFormat="1" ht="20.25" x14ac:dyDescent="0.3">
      <c r="A754" s="32"/>
      <c r="B754" s="51"/>
      <c r="C754" s="52"/>
      <c r="D754" s="53"/>
      <c r="E754" s="53"/>
      <c r="F754" s="53"/>
      <c r="G754" s="53"/>
      <c r="H754" s="53"/>
      <c r="I754" s="53"/>
      <c r="J754" s="132"/>
    </row>
    <row r="755" spans="1:10" s="38" customFormat="1" ht="20.25" x14ac:dyDescent="0.3">
      <c r="A755" s="32"/>
      <c r="C755" s="34"/>
      <c r="D755" s="42"/>
      <c r="E755" s="42"/>
      <c r="F755" s="42"/>
      <c r="G755" s="36"/>
      <c r="H755" s="35"/>
      <c r="I755" s="35"/>
      <c r="J755" s="131"/>
    </row>
    <row r="756" spans="1:10" s="38" customFormat="1" ht="20.25" x14ac:dyDescent="0.3">
      <c r="A756" s="32">
        <v>163761</v>
      </c>
      <c r="B756" s="33" t="s">
        <v>439</v>
      </c>
      <c r="C756" s="34"/>
      <c r="D756" s="42"/>
      <c r="E756" s="42"/>
      <c r="F756" s="42"/>
      <c r="G756" s="36"/>
      <c r="H756" s="35"/>
      <c r="I756" s="35"/>
      <c r="J756" s="131"/>
    </row>
    <row r="757" spans="1:10" s="38" customFormat="1" ht="20.25" x14ac:dyDescent="0.3">
      <c r="A757" s="32"/>
      <c r="C757" s="34"/>
      <c r="D757" s="42"/>
      <c r="E757" s="42"/>
      <c r="F757" s="42"/>
      <c r="G757" s="36"/>
      <c r="H757" s="35"/>
      <c r="I757" s="35"/>
      <c r="J757" s="131"/>
    </row>
    <row r="758" spans="1:10" s="38" customFormat="1" ht="20.25" x14ac:dyDescent="0.3">
      <c r="A758" s="32"/>
      <c r="B758" s="55" t="s">
        <v>440</v>
      </c>
      <c r="C758" s="34"/>
      <c r="D758" s="42"/>
      <c r="E758" s="42"/>
      <c r="F758" s="42"/>
      <c r="G758" s="36"/>
      <c r="H758" s="35"/>
      <c r="I758" s="35"/>
      <c r="J758" s="131"/>
    </row>
    <row r="759" spans="1:10" s="38" customFormat="1" ht="20.25" x14ac:dyDescent="0.3">
      <c r="A759" s="32"/>
      <c r="B759" s="48" t="s">
        <v>441</v>
      </c>
      <c r="C759" s="56">
        <v>22.9</v>
      </c>
      <c r="D759" s="35">
        <f>+C759+C759*$H$3</f>
        <v>24.503</v>
      </c>
      <c r="E759" s="35">
        <v>27.708999999999996</v>
      </c>
      <c r="F759" s="35">
        <v>30.48</v>
      </c>
      <c r="G759" s="36">
        <f>+F759+F759*$H$3</f>
        <v>32.613599999999998</v>
      </c>
      <c r="H759" s="35">
        <f>+G759*$H$5</f>
        <v>4.5659039999999997</v>
      </c>
      <c r="I759" s="35">
        <f>SUM(G759:H759)</f>
        <v>37.179503999999994</v>
      </c>
      <c r="J759" s="131">
        <f>FLOOR(I759,0.05)</f>
        <v>37.15</v>
      </c>
    </row>
    <row r="760" spans="1:10" s="38" customFormat="1" ht="20.25" x14ac:dyDescent="0.3">
      <c r="A760" s="32"/>
      <c r="B760" s="48" t="s">
        <v>442</v>
      </c>
      <c r="C760" s="56">
        <v>3.43</v>
      </c>
      <c r="D760" s="35">
        <f>+C760+C760*$H$3</f>
        <v>3.6701000000000001</v>
      </c>
      <c r="E760" s="35">
        <v>4.1503000000000005</v>
      </c>
      <c r="F760" s="35">
        <v>4.57</v>
      </c>
      <c r="G760" s="36">
        <f>+F760+F760*$H$3</f>
        <v>4.8899000000000008</v>
      </c>
      <c r="H760" s="35">
        <f>+G760*$H$5</f>
        <v>0.68458600000000014</v>
      </c>
      <c r="I760" s="35">
        <f>SUM(G760:H760)</f>
        <v>5.5744860000000012</v>
      </c>
      <c r="J760" s="131">
        <f>FLOOR(I760,0.05)</f>
        <v>5.5500000000000007</v>
      </c>
    </row>
    <row r="761" spans="1:10" s="38" customFormat="1" ht="20.25" x14ac:dyDescent="0.3">
      <c r="A761" s="32"/>
      <c r="B761" s="48"/>
      <c r="C761" s="56"/>
      <c r="D761" s="42"/>
      <c r="E761" s="42"/>
      <c r="F761" s="42"/>
      <c r="G761" s="36"/>
      <c r="H761" s="35"/>
      <c r="I761" s="35"/>
      <c r="J761" s="131"/>
    </row>
    <row r="762" spans="1:10" s="38" customFormat="1" ht="20.25" x14ac:dyDescent="0.3">
      <c r="A762" s="32"/>
      <c r="B762" s="32" t="s">
        <v>443</v>
      </c>
      <c r="C762" s="49"/>
      <c r="D762" s="42"/>
      <c r="E762" s="42"/>
      <c r="F762" s="42"/>
      <c r="G762" s="36"/>
      <c r="H762" s="35"/>
      <c r="I762" s="35"/>
      <c r="J762" s="131"/>
    </row>
    <row r="763" spans="1:10" s="38" customFormat="1" ht="20.25" x14ac:dyDescent="0.3">
      <c r="A763" s="32"/>
      <c r="C763" s="49"/>
      <c r="D763" s="42"/>
      <c r="E763" s="42"/>
      <c r="F763" s="42"/>
      <c r="G763" s="36"/>
      <c r="H763" s="35"/>
      <c r="I763" s="35"/>
      <c r="J763" s="131"/>
    </row>
    <row r="764" spans="1:10" s="38" customFormat="1" ht="20.25" x14ac:dyDescent="0.3">
      <c r="A764" s="32"/>
      <c r="B764" s="55" t="s">
        <v>444</v>
      </c>
      <c r="C764" s="49"/>
      <c r="D764" s="42"/>
      <c r="E764" s="42"/>
      <c r="F764" s="42"/>
      <c r="G764" s="36"/>
      <c r="H764" s="35"/>
      <c r="I764" s="35"/>
      <c r="J764" s="131"/>
    </row>
    <row r="765" spans="1:10" s="38" customFormat="1" ht="20.25" x14ac:dyDescent="0.3">
      <c r="A765" s="32"/>
      <c r="B765" s="48" t="s">
        <v>445</v>
      </c>
      <c r="C765" s="56">
        <v>45.79</v>
      </c>
      <c r="D765" s="35">
        <f>+C765+C765*$H$3</f>
        <v>48.9953</v>
      </c>
      <c r="E765" s="35">
        <v>55.405900000000003</v>
      </c>
      <c r="F765" s="35">
        <v>60.95</v>
      </c>
      <c r="G765" s="36">
        <f>+F765+F765*$H$3</f>
        <v>65.216499999999996</v>
      </c>
      <c r="H765" s="35">
        <f>+G765*$H$5</f>
        <v>9.1303099999999997</v>
      </c>
      <c r="I765" s="35">
        <f>SUM(G765:H765)</f>
        <v>74.346809999999991</v>
      </c>
      <c r="J765" s="131">
        <f>FLOOR(I765,0.05)</f>
        <v>74.3</v>
      </c>
    </row>
    <row r="766" spans="1:10" s="38" customFormat="1" ht="20.25" x14ac:dyDescent="0.3">
      <c r="A766" s="32"/>
      <c r="B766" s="48" t="s">
        <v>446</v>
      </c>
      <c r="C766" s="56">
        <v>11.45</v>
      </c>
      <c r="D766" s="35">
        <f>+C766+C766*$H$3</f>
        <v>12.2515</v>
      </c>
      <c r="E766" s="35">
        <v>13.854499999999998</v>
      </c>
      <c r="F766" s="35">
        <v>15.24</v>
      </c>
      <c r="G766" s="36">
        <f>+F766+F766*$H$3</f>
        <v>16.306799999999999</v>
      </c>
      <c r="H766" s="35">
        <f>+G766*$H$5</f>
        <v>2.2829519999999999</v>
      </c>
      <c r="I766" s="35">
        <f>SUM(G766:H766)</f>
        <v>18.589751999999997</v>
      </c>
      <c r="J766" s="131">
        <f>FLOOR(I766,0.05)</f>
        <v>18.55</v>
      </c>
    </row>
    <row r="767" spans="1:10" s="38" customFormat="1" ht="20.25" x14ac:dyDescent="0.3">
      <c r="A767" s="32"/>
      <c r="C767" s="56"/>
      <c r="D767" s="35"/>
      <c r="E767" s="35"/>
      <c r="F767" s="35"/>
      <c r="G767" s="36"/>
      <c r="H767" s="35"/>
      <c r="I767" s="35"/>
      <c r="J767" s="131"/>
    </row>
    <row r="768" spans="1:10" s="38" customFormat="1" ht="20.25" x14ac:dyDescent="0.3">
      <c r="A768" s="32"/>
      <c r="B768" s="38" t="s">
        <v>447</v>
      </c>
      <c r="C768" s="49">
        <v>180</v>
      </c>
      <c r="D768" s="35">
        <f>+C768+C768*$H$3</f>
        <v>192.6</v>
      </c>
      <c r="E768" s="35">
        <v>217.8</v>
      </c>
      <c r="F768" s="35">
        <v>239.58</v>
      </c>
      <c r="G768" s="36">
        <f>+F768+F768*$H$3</f>
        <v>256.35059999999999</v>
      </c>
      <c r="H768" s="35">
        <f>+G768*$H$5</f>
        <v>35.889084000000004</v>
      </c>
      <c r="I768" s="35">
        <f>SUM(G768:H768)</f>
        <v>292.23968400000001</v>
      </c>
      <c r="J768" s="131">
        <f>FLOOR(I768,0.05)</f>
        <v>292.2</v>
      </c>
    </row>
    <row r="769" spans="1:10" s="38" customFormat="1" ht="20.25" x14ac:dyDescent="0.3">
      <c r="A769" s="32"/>
      <c r="C769" s="49"/>
      <c r="D769" s="35"/>
      <c r="E769" s="35"/>
      <c r="F769" s="35"/>
      <c r="G769" s="36"/>
      <c r="H769" s="35"/>
      <c r="I769" s="35"/>
      <c r="J769" s="131"/>
    </row>
    <row r="770" spans="1:10" s="38" customFormat="1" ht="20.25" x14ac:dyDescent="0.3">
      <c r="A770" s="32"/>
      <c r="B770" s="48" t="s">
        <v>448</v>
      </c>
      <c r="C770" s="56">
        <v>65</v>
      </c>
      <c r="D770" s="35">
        <f>+C770+C770*$H$3</f>
        <v>69.55</v>
      </c>
      <c r="E770" s="35">
        <v>78.650000000000006</v>
      </c>
      <c r="F770" s="35">
        <v>86.52</v>
      </c>
      <c r="G770" s="36">
        <f>+F770+F770*$H$3</f>
        <v>92.576399999999992</v>
      </c>
      <c r="H770" s="35">
        <f>+G770*$H$5</f>
        <v>12.960696</v>
      </c>
      <c r="I770" s="35">
        <f>SUM(G770:H770)</f>
        <v>105.53709599999999</v>
      </c>
      <c r="J770" s="131">
        <f>FLOOR(I770,0.05)</f>
        <v>105.5</v>
      </c>
    </row>
    <row r="771" spans="1:10" s="38" customFormat="1" ht="20.25" x14ac:dyDescent="0.3">
      <c r="A771" s="32"/>
      <c r="C771" s="34"/>
      <c r="D771" s="35"/>
      <c r="E771" s="35"/>
      <c r="F771" s="35"/>
      <c r="G771" s="36"/>
      <c r="H771" s="35"/>
      <c r="I771" s="35"/>
      <c r="J771" s="131"/>
    </row>
    <row r="772" spans="1:10" s="38" customFormat="1" ht="20.25" x14ac:dyDescent="0.3">
      <c r="A772" s="32"/>
      <c r="B772" s="48" t="s">
        <v>449</v>
      </c>
      <c r="C772" s="49"/>
      <c r="D772" s="35"/>
      <c r="E772" s="35"/>
      <c r="F772" s="35"/>
      <c r="G772" s="36"/>
      <c r="H772" s="35"/>
      <c r="I772" s="35"/>
      <c r="J772" s="131"/>
    </row>
    <row r="773" spans="1:10" s="38" customFormat="1" ht="36.75" customHeight="1" x14ac:dyDescent="0.3">
      <c r="A773" s="32"/>
      <c r="B773" s="50" t="s">
        <v>450</v>
      </c>
      <c r="C773" s="34"/>
      <c r="D773" s="35"/>
      <c r="E773" s="35"/>
      <c r="F773" s="35"/>
      <c r="G773" s="36"/>
      <c r="H773" s="35"/>
      <c r="I773" s="35"/>
      <c r="J773" s="131"/>
    </row>
    <row r="774" spans="1:10" s="38" customFormat="1" ht="20.25" x14ac:dyDescent="0.3">
      <c r="A774" s="32"/>
      <c r="C774" s="49"/>
      <c r="D774" s="42"/>
      <c r="E774" s="42"/>
      <c r="F774" s="42"/>
      <c r="G774" s="36"/>
      <c r="H774" s="35"/>
      <c r="I774" s="35"/>
      <c r="J774" s="131"/>
    </row>
    <row r="775" spans="1:10" s="38" customFormat="1" ht="20.25" x14ac:dyDescent="0.3">
      <c r="A775" s="32"/>
      <c r="B775" s="51"/>
      <c r="C775" s="52"/>
      <c r="D775" s="53"/>
      <c r="E775" s="53"/>
      <c r="F775" s="53"/>
      <c r="G775" s="53"/>
      <c r="H775" s="53"/>
      <c r="I775" s="53"/>
      <c r="J775" s="132"/>
    </row>
    <row r="776" spans="1:10" s="38" customFormat="1" ht="20.25" x14ac:dyDescent="0.3">
      <c r="A776" s="32"/>
      <c r="C776" s="34"/>
      <c r="D776" s="42"/>
      <c r="E776" s="42"/>
      <c r="F776" s="42"/>
      <c r="G776" s="36"/>
      <c r="H776" s="35"/>
      <c r="I776" s="35"/>
      <c r="J776" s="131"/>
    </row>
    <row r="777" spans="1:10" s="38" customFormat="1" ht="20.25" x14ac:dyDescent="0.3">
      <c r="A777" s="32">
        <v>161788</v>
      </c>
      <c r="B777" s="33" t="s">
        <v>451</v>
      </c>
      <c r="C777" s="34"/>
      <c r="D777" s="42"/>
      <c r="E777" s="42"/>
      <c r="F777" s="42"/>
      <c r="G777" s="36"/>
      <c r="H777" s="35"/>
      <c r="I777" s="35"/>
      <c r="J777" s="131"/>
    </row>
    <row r="778" spans="1:10" s="38" customFormat="1" ht="20.25" x14ac:dyDescent="0.3">
      <c r="A778" s="32"/>
      <c r="B778" s="38" t="s">
        <v>452</v>
      </c>
      <c r="C778" s="42" t="s">
        <v>453</v>
      </c>
      <c r="D778" s="35"/>
      <c r="E778" s="35"/>
      <c r="F778" s="35"/>
      <c r="G778" s="36"/>
      <c r="H778" s="35"/>
      <c r="I778" s="35"/>
      <c r="J778" s="131"/>
    </row>
    <row r="779" spans="1:10" s="38" customFormat="1" ht="20.25" x14ac:dyDescent="0.3">
      <c r="A779" s="32"/>
      <c r="C779" s="49"/>
      <c r="D779" s="42"/>
      <c r="E779" s="42"/>
      <c r="F779" s="42"/>
      <c r="G779" s="36"/>
      <c r="H779" s="35"/>
      <c r="I779" s="35"/>
      <c r="J779" s="131"/>
    </row>
    <row r="780" spans="1:10" s="38" customFormat="1" ht="20.25" x14ac:dyDescent="0.3">
      <c r="A780" s="32">
        <v>167788</v>
      </c>
      <c r="B780" s="33" t="s">
        <v>454</v>
      </c>
      <c r="C780" s="49"/>
      <c r="D780" s="42"/>
      <c r="E780" s="42"/>
      <c r="F780" s="42"/>
      <c r="G780" s="36"/>
      <c r="H780" s="35"/>
      <c r="I780" s="35"/>
      <c r="J780" s="131"/>
    </row>
    <row r="781" spans="1:10" s="38" customFormat="1" ht="20.25" x14ac:dyDescent="0.3">
      <c r="A781" s="32"/>
      <c r="B781" s="38" t="s">
        <v>455</v>
      </c>
      <c r="C781" s="49">
        <v>36.94</v>
      </c>
      <c r="D781" s="35">
        <f>+C781+C781*H3</f>
        <v>39.525799999999997</v>
      </c>
      <c r="E781" s="35">
        <v>44.697400000000002</v>
      </c>
      <c r="F781" s="35">
        <v>49.17</v>
      </c>
      <c r="G781" s="36">
        <f>+F781+F781*$H$3</f>
        <v>52.611900000000006</v>
      </c>
      <c r="H781" s="35">
        <f>+G781*$H$5</f>
        <v>7.3656660000000018</v>
      </c>
      <c r="I781" s="35">
        <f>SUM(G781:H781)</f>
        <v>59.97756600000001</v>
      </c>
      <c r="J781" s="131">
        <f>FLOOR(I781,0.05)</f>
        <v>59.95</v>
      </c>
    </row>
    <row r="782" spans="1:10" s="38" customFormat="1" ht="20.25" x14ac:dyDescent="0.3">
      <c r="A782" s="32"/>
      <c r="C782" s="49"/>
      <c r="D782" s="42"/>
      <c r="E782" s="42"/>
      <c r="F782" s="42"/>
      <c r="G782" s="36"/>
      <c r="H782" s="35"/>
      <c r="I782" s="35"/>
      <c r="J782" s="131"/>
    </row>
    <row r="783" spans="1:10" s="38" customFormat="1" ht="20.25" x14ac:dyDescent="0.3">
      <c r="A783" s="32">
        <v>154788</v>
      </c>
      <c r="B783" s="33" t="s">
        <v>456</v>
      </c>
      <c r="C783" s="49"/>
      <c r="D783" s="42"/>
      <c r="E783" s="42"/>
      <c r="F783" s="42"/>
      <c r="G783" s="36"/>
      <c r="H783" s="35"/>
      <c r="I783" s="35"/>
      <c r="J783" s="131"/>
    </row>
    <row r="784" spans="1:10" s="38" customFormat="1" ht="20.25" x14ac:dyDescent="0.3">
      <c r="A784" s="32"/>
      <c r="C784" s="49"/>
      <c r="J784" s="131"/>
    </row>
    <row r="785" spans="1:10" s="38" customFormat="1" ht="32.25" x14ac:dyDescent="0.3">
      <c r="A785" s="32"/>
      <c r="B785" s="33" t="s">
        <v>591</v>
      </c>
      <c r="E785" s="109"/>
      <c r="F785" s="109"/>
      <c r="G785" s="109"/>
      <c r="H785" s="109"/>
      <c r="I785" s="109"/>
      <c r="J785" s="141" t="s">
        <v>593</v>
      </c>
    </row>
    <row r="786" spans="1:10" s="38" customFormat="1" ht="20.25" x14ac:dyDescent="0.3">
      <c r="A786" s="32"/>
      <c r="B786" s="38" t="s">
        <v>457</v>
      </c>
      <c r="C786" s="56"/>
      <c r="D786" s="35">
        <v>1440</v>
      </c>
      <c r="E786" s="35">
        <v>1584</v>
      </c>
      <c r="F786" s="35">
        <v>1742.4</v>
      </c>
      <c r="G786" s="36">
        <f t="shared" ref="G786:G796" si="41">+F786+F786*$H$3</f>
        <v>1864.3680000000002</v>
      </c>
      <c r="H786" s="35">
        <f t="shared" ref="H786:H796" si="42">+G786*$H$5</f>
        <v>261.01152000000008</v>
      </c>
      <c r="I786" s="35">
        <f t="shared" ref="I786:I796" si="43">SUM(G786:H786)</f>
        <v>2125.3795200000004</v>
      </c>
      <c r="J786" s="131">
        <v>2125.35</v>
      </c>
    </row>
    <row r="787" spans="1:10" s="38" customFormat="1" ht="20.25" x14ac:dyDescent="0.3">
      <c r="A787" s="32"/>
      <c r="B787" s="38" t="s">
        <v>458</v>
      </c>
      <c r="C787" s="56"/>
      <c r="D787" s="35">
        <v>1440</v>
      </c>
      <c r="E787" s="35">
        <v>1584</v>
      </c>
      <c r="F787" s="35">
        <v>1742.4</v>
      </c>
      <c r="G787" s="36">
        <f t="shared" si="41"/>
        <v>1864.3680000000002</v>
      </c>
      <c r="H787" s="35">
        <f t="shared" si="42"/>
        <v>261.01152000000008</v>
      </c>
      <c r="I787" s="35">
        <f t="shared" si="43"/>
        <v>2125.3795200000004</v>
      </c>
      <c r="J787" s="131">
        <v>2125.35</v>
      </c>
    </row>
    <row r="788" spans="1:10" s="38" customFormat="1" ht="20.25" x14ac:dyDescent="0.3">
      <c r="A788" s="32"/>
      <c r="B788" s="38" t="s">
        <v>459</v>
      </c>
      <c r="C788" s="56"/>
      <c r="D788" s="35">
        <v>1820</v>
      </c>
      <c r="E788" s="35">
        <v>2002</v>
      </c>
      <c r="F788" s="35">
        <v>2202.1999999999998</v>
      </c>
      <c r="G788" s="36">
        <f t="shared" si="41"/>
        <v>2356.3539999999998</v>
      </c>
      <c r="H788" s="35">
        <f t="shared" si="42"/>
        <v>329.88956000000002</v>
      </c>
      <c r="I788" s="35">
        <f t="shared" si="43"/>
        <v>2686.2435599999999</v>
      </c>
      <c r="J788" s="131">
        <v>2686.2</v>
      </c>
    </row>
    <row r="789" spans="1:10" s="38" customFormat="1" ht="20.25" x14ac:dyDescent="0.3">
      <c r="A789" s="32"/>
      <c r="B789" s="38" t="s">
        <v>460</v>
      </c>
      <c r="C789" s="56"/>
      <c r="D789" s="35">
        <v>1820</v>
      </c>
      <c r="E789" s="35">
        <v>2002</v>
      </c>
      <c r="F789" s="35">
        <v>2202.1999999999998</v>
      </c>
      <c r="G789" s="36">
        <f t="shared" si="41"/>
        <v>2356.3539999999998</v>
      </c>
      <c r="H789" s="35">
        <f t="shared" si="42"/>
        <v>329.88956000000002</v>
      </c>
      <c r="I789" s="35">
        <f t="shared" si="43"/>
        <v>2686.2435599999999</v>
      </c>
      <c r="J789" s="131">
        <v>2686.2</v>
      </c>
    </row>
    <row r="790" spans="1:10" s="38" customFormat="1" ht="20.25" x14ac:dyDescent="0.3">
      <c r="A790" s="32"/>
      <c r="B790" s="38" t="s">
        <v>461</v>
      </c>
      <c r="C790" s="56"/>
      <c r="D790" s="35">
        <v>1820</v>
      </c>
      <c r="E790" s="35">
        <v>2002</v>
      </c>
      <c r="F790" s="35">
        <v>2202.1999999999998</v>
      </c>
      <c r="G790" s="36">
        <f t="shared" si="41"/>
        <v>2356.3539999999998</v>
      </c>
      <c r="H790" s="35">
        <f t="shared" si="42"/>
        <v>329.88956000000002</v>
      </c>
      <c r="I790" s="35">
        <f t="shared" si="43"/>
        <v>2686.2435599999999</v>
      </c>
      <c r="J790" s="131">
        <v>2686.2</v>
      </c>
    </row>
    <row r="791" spans="1:10" s="38" customFormat="1" ht="20.25" x14ac:dyDescent="0.3">
      <c r="A791" s="32"/>
      <c r="B791" s="38" t="s">
        <v>462</v>
      </c>
      <c r="C791" s="56"/>
      <c r="D791" s="35">
        <v>220</v>
      </c>
      <c r="E791" s="35">
        <v>242</v>
      </c>
      <c r="F791" s="35">
        <v>266.2</v>
      </c>
      <c r="G791" s="36">
        <f t="shared" si="41"/>
        <v>284.834</v>
      </c>
      <c r="H791" s="35">
        <f t="shared" si="42"/>
        <v>39.876760000000004</v>
      </c>
      <c r="I791" s="35">
        <f t="shared" si="43"/>
        <v>324.71075999999999</v>
      </c>
      <c r="J791" s="131">
        <v>324.7</v>
      </c>
    </row>
    <row r="792" spans="1:10" s="38" customFormat="1" ht="20.25" x14ac:dyDescent="0.3">
      <c r="A792" s="32"/>
      <c r="B792" s="38" t="s">
        <v>463</v>
      </c>
      <c r="C792" s="49"/>
      <c r="D792" s="35">
        <v>800</v>
      </c>
      <c r="E792" s="35">
        <v>880</v>
      </c>
      <c r="F792" s="35">
        <v>968</v>
      </c>
      <c r="G792" s="36">
        <f t="shared" si="41"/>
        <v>1035.76</v>
      </c>
      <c r="H792" s="35">
        <f t="shared" si="42"/>
        <v>145.00640000000001</v>
      </c>
      <c r="I792" s="35">
        <f t="shared" si="43"/>
        <v>1180.7664</v>
      </c>
      <c r="J792" s="131">
        <v>1180.75</v>
      </c>
    </row>
    <row r="793" spans="1:10" s="38" customFormat="1" ht="20.25" x14ac:dyDescent="0.3">
      <c r="A793" s="32"/>
      <c r="B793" s="38" t="s">
        <v>464</v>
      </c>
      <c r="C793" s="49"/>
      <c r="D793" s="35">
        <v>1280</v>
      </c>
      <c r="E793" s="35">
        <v>1408</v>
      </c>
      <c r="F793" s="35">
        <v>1548.8</v>
      </c>
      <c r="G793" s="36">
        <f t="shared" si="41"/>
        <v>1657.2159999999999</v>
      </c>
      <c r="H793" s="35">
        <f t="shared" si="42"/>
        <v>232.01024000000001</v>
      </c>
      <c r="I793" s="35">
        <f t="shared" si="43"/>
        <v>1889.22624</v>
      </c>
      <c r="J793" s="131">
        <v>1889.2</v>
      </c>
    </row>
    <row r="794" spans="1:10" s="38" customFormat="1" ht="20.25" x14ac:dyDescent="0.3">
      <c r="A794" s="32"/>
      <c r="B794" s="38" t="s">
        <v>465</v>
      </c>
      <c r="C794" s="49"/>
      <c r="D794" s="35">
        <v>1855</v>
      </c>
      <c r="E794" s="35">
        <v>2040.5</v>
      </c>
      <c r="F794" s="35">
        <v>2244.5500000000002</v>
      </c>
      <c r="G794" s="36">
        <f t="shared" si="41"/>
        <v>2401.6685000000002</v>
      </c>
      <c r="H794" s="35">
        <f t="shared" si="42"/>
        <v>336.23359000000005</v>
      </c>
      <c r="I794" s="35">
        <f t="shared" si="43"/>
        <v>2737.9020900000005</v>
      </c>
      <c r="J794" s="131">
        <v>2737.9</v>
      </c>
    </row>
    <row r="795" spans="1:10" s="38" customFormat="1" ht="20.25" x14ac:dyDescent="0.3">
      <c r="A795" s="32"/>
      <c r="B795" s="38" t="s">
        <v>466</v>
      </c>
      <c r="C795" s="49"/>
      <c r="D795" s="35">
        <v>400</v>
      </c>
      <c r="E795" s="35">
        <v>440</v>
      </c>
      <c r="F795" s="35">
        <v>484</v>
      </c>
      <c r="G795" s="36">
        <f t="shared" si="41"/>
        <v>517.88</v>
      </c>
      <c r="H795" s="35">
        <f t="shared" si="42"/>
        <v>72.503200000000007</v>
      </c>
      <c r="I795" s="35">
        <f t="shared" si="43"/>
        <v>590.38319999999999</v>
      </c>
      <c r="J795" s="131">
        <v>5903.35</v>
      </c>
    </row>
    <row r="796" spans="1:10" s="38" customFormat="1" ht="20.25" x14ac:dyDescent="0.3">
      <c r="A796" s="32"/>
      <c r="B796" s="38" t="s">
        <v>467</v>
      </c>
      <c r="C796" s="49"/>
      <c r="D796" s="35">
        <v>285</v>
      </c>
      <c r="E796" s="35">
        <v>313.5</v>
      </c>
      <c r="F796" s="35">
        <v>344.85</v>
      </c>
      <c r="G796" s="36">
        <f t="shared" si="41"/>
        <v>368.98950000000002</v>
      </c>
      <c r="H796" s="35">
        <f t="shared" si="42"/>
        <v>51.658530000000006</v>
      </c>
      <c r="I796" s="35">
        <f t="shared" si="43"/>
        <v>420.64803000000001</v>
      </c>
      <c r="J796" s="131">
        <v>420.6</v>
      </c>
    </row>
    <row r="797" spans="1:10" s="38" customFormat="1" ht="20.25" x14ac:dyDescent="0.3">
      <c r="A797" s="32"/>
      <c r="C797" s="49"/>
      <c r="D797" s="35"/>
      <c r="E797" s="35"/>
      <c r="F797" s="35"/>
      <c r="G797" s="36"/>
      <c r="H797" s="35"/>
      <c r="I797" s="35"/>
      <c r="J797" s="131"/>
    </row>
    <row r="798" spans="1:10" s="37" customFormat="1" ht="40.5" x14ac:dyDescent="0.3">
      <c r="A798" s="50"/>
      <c r="B798" s="112" t="s">
        <v>468</v>
      </c>
      <c r="C798" s="113"/>
      <c r="D798" s="47"/>
      <c r="E798" s="47"/>
      <c r="F798" s="47"/>
      <c r="G798" s="65"/>
      <c r="H798" s="47"/>
      <c r="I798" s="47"/>
      <c r="J798" s="131"/>
    </row>
    <row r="799" spans="1:10" s="38" customFormat="1" ht="20.25" x14ac:dyDescent="0.3">
      <c r="A799" s="32"/>
      <c r="C799" s="49"/>
      <c r="D799" s="35"/>
      <c r="E799" s="35"/>
      <c r="F799" s="35"/>
      <c r="G799" s="36"/>
      <c r="H799" s="35"/>
      <c r="I799" s="35"/>
      <c r="J799" s="131"/>
    </row>
    <row r="800" spans="1:10" s="38" customFormat="1" ht="20.25" x14ac:dyDescent="0.3">
      <c r="A800" s="32"/>
      <c r="B800" s="32" t="s">
        <v>469</v>
      </c>
      <c r="C800" s="49"/>
      <c r="D800" s="35"/>
      <c r="E800" s="35"/>
      <c r="F800" s="35"/>
      <c r="G800" s="36"/>
      <c r="H800" s="35"/>
      <c r="I800" s="35"/>
      <c r="J800" s="131"/>
    </row>
    <row r="801" spans="1:10" s="38" customFormat="1" ht="21" x14ac:dyDescent="0.35">
      <c r="A801" s="32"/>
      <c r="B801" s="38" t="s">
        <v>606</v>
      </c>
      <c r="C801" s="49"/>
      <c r="D801" s="35"/>
      <c r="E801" s="35"/>
      <c r="F801" s="35"/>
      <c r="G801" s="36"/>
      <c r="H801" s="35"/>
      <c r="I801" s="35"/>
      <c r="J801" s="131"/>
    </row>
    <row r="802" spans="1:10" s="38" customFormat="1" ht="20.25" x14ac:dyDescent="0.3">
      <c r="A802" s="32"/>
      <c r="B802" s="38" t="s">
        <v>470</v>
      </c>
      <c r="C802" s="49"/>
      <c r="D802" s="35"/>
      <c r="E802" s="35"/>
      <c r="F802" s="35"/>
      <c r="G802" s="36"/>
      <c r="H802" s="35"/>
      <c r="I802" s="35"/>
      <c r="J802" s="131"/>
    </row>
    <row r="803" spans="1:10" s="38" customFormat="1" ht="20.25" x14ac:dyDescent="0.3">
      <c r="A803" s="32"/>
      <c r="C803" s="49"/>
      <c r="D803" s="35"/>
      <c r="E803" s="35"/>
      <c r="F803" s="35"/>
      <c r="G803" s="36"/>
      <c r="H803" s="35"/>
      <c r="I803" s="35"/>
      <c r="J803" s="131"/>
    </row>
    <row r="804" spans="1:10" s="38" customFormat="1" ht="20.25" x14ac:dyDescent="0.3">
      <c r="A804" s="32"/>
      <c r="B804" s="38" t="s">
        <v>604</v>
      </c>
      <c r="C804" s="49"/>
      <c r="D804" s="35"/>
      <c r="E804" s="35"/>
      <c r="F804" s="35"/>
      <c r="G804" s="36"/>
      <c r="H804" s="35"/>
      <c r="I804" s="35"/>
      <c r="J804" s="131"/>
    </row>
    <row r="805" spans="1:10" s="38" customFormat="1" ht="20.25" x14ac:dyDescent="0.3">
      <c r="A805" s="32"/>
      <c r="B805" s="38" t="s">
        <v>471</v>
      </c>
      <c r="C805" s="49"/>
      <c r="D805" s="35"/>
      <c r="E805" s="35"/>
      <c r="F805" s="35">
        <v>37.1</v>
      </c>
      <c r="G805" s="36"/>
      <c r="H805" s="35"/>
      <c r="I805" s="35"/>
      <c r="J805" s="131"/>
    </row>
    <row r="806" spans="1:10" s="38" customFormat="1" ht="20.25" x14ac:dyDescent="0.3">
      <c r="A806" s="32"/>
      <c r="B806" s="38" t="s">
        <v>600</v>
      </c>
      <c r="C806" s="49"/>
      <c r="D806" s="35"/>
      <c r="E806" s="35"/>
      <c r="F806" s="35">
        <v>324.89999999999998</v>
      </c>
      <c r="G806" s="36"/>
      <c r="H806" s="35"/>
      <c r="I806" s="35"/>
      <c r="J806" s="131"/>
    </row>
    <row r="807" spans="1:10" s="38" customFormat="1" ht="20.25" x14ac:dyDescent="0.3">
      <c r="A807" s="32"/>
      <c r="B807" s="32" t="s">
        <v>592</v>
      </c>
      <c r="C807" s="49"/>
      <c r="D807" s="35"/>
      <c r="E807" s="35"/>
      <c r="F807" s="123" t="s">
        <v>597</v>
      </c>
      <c r="G807" s="36"/>
      <c r="I807" s="35"/>
      <c r="J807" s="131"/>
    </row>
    <row r="808" spans="1:10" s="38" customFormat="1" ht="20.25" x14ac:dyDescent="0.3">
      <c r="A808" s="32"/>
      <c r="B808" s="32"/>
      <c r="C808" s="49"/>
      <c r="D808" s="35"/>
      <c r="E808" s="35"/>
      <c r="F808" s="35"/>
      <c r="G808" s="36"/>
      <c r="H808" s="35"/>
      <c r="I808" s="35"/>
      <c r="J808" s="131"/>
    </row>
    <row r="809" spans="1:10" s="38" customFormat="1" ht="21" x14ac:dyDescent="0.35">
      <c r="A809" s="32"/>
      <c r="B809" s="38" t="s">
        <v>605</v>
      </c>
      <c r="C809" s="49"/>
      <c r="D809" s="35"/>
      <c r="E809" s="35"/>
      <c r="F809" s="35"/>
      <c r="G809" s="36"/>
      <c r="H809" s="35"/>
      <c r="I809" s="35"/>
      <c r="J809" s="131"/>
    </row>
    <row r="810" spans="1:10" s="38" customFormat="1" ht="20.25" x14ac:dyDescent="0.3">
      <c r="A810" s="32"/>
      <c r="B810" s="38" t="s">
        <v>603</v>
      </c>
      <c r="C810" s="49"/>
      <c r="D810" s="35"/>
      <c r="E810" s="35"/>
      <c r="F810" s="35"/>
      <c r="G810" s="36"/>
      <c r="H810" s="35"/>
      <c r="I810" s="35"/>
      <c r="J810" s="131"/>
    </row>
    <row r="811" spans="1:10" s="38" customFormat="1" ht="20.25" x14ac:dyDescent="0.3">
      <c r="A811" s="32"/>
      <c r="C811" s="49"/>
      <c r="D811" s="35"/>
      <c r="E811" s="35"/>
      <c r="F811" s="35"/>
      <c r="G811" s="36"/>
      <c r="H811" s="35"/>
      <c r="I811" s="35"/>
      <c r="J811" s="131"/>
    </row>
    <row r="812" spans="1:10" s="38" customFormat="1" ht="20.25" x14ac:dyDescent="0.3">
      <c r="A812" s="32"/>
      <c r="B812" s="38" t="s">
        <v>598</v>
      </c>
      <c r="C812" s="49"/>
      <c r="D812" s="35"/>
      <c r="E812" s="35"/>
      <c r="F812" s="35"/>
      <c r="G812" s="36"/>
      <c r="H812" s="35"/>
      <c r="I812" s="35"/>
      <c r="J812" s="131"/>
    </row>
    <row r="813" spans="1:10" s="38" customFormat="1" ht="20.25" x14ac:dyDescent="0.3">
      <c r="A813" s="32"/>
      <c r="B813" s="38" t="s">
        <v>599</v>
      </c>
      <c r="C813" s="49"/>
      <c r="D813" s="35"/>
      <c r="E813" s="35"/>
      <c r="F813" s="35"/>
      <c r="G813" s="36"/>
      <c r="H813" s="35"/>
      <c r="I813" s="35"/>
      <c r="J813" s="131"/>
    </row>
    <row r="814" spans="1:10" s="38" customFormat="1" ht="20.25" x14ac:dyDescent="0.3">
      <c r="A814" s="32"/>
      <c r="B814" s="38" t="s">
        <v>601</v>
      </c>
      <c r="C814" s="49"/>
      <c r="D814" s="35"/>
      <c r="E814" s="35"/>
      <c r="F814" s="35"/>
      <c r="G814" s="36"/>
      <c r="H814" s="35"/>
      <c r="I814" s="35"/>
      <c r="J814" s="131"/>
    </row>
    <row r="815" spans="1:10" s="38" customFormat="1" ht="23.25" x14ac:dyDescent="0.3">
      <c r="A815" s="32"/>
      <c r="B815" s="32" t="s">
        <v>602</v>
      </c>
      <c r="C815" s="49"/>
      <c r="D815" s="35"/>
      <c r="E815" s="35"/>
      <c r="G815" s="36"/>
      <c r="I815" s="35"/>
      <c r="J815" s="131"/>
    </row>
    <row r="816" spans="1:10" s="38" customFormat="1" ht="20.25" x14ac:dyDescent="0.3">
      <c r="A816" s="32"/>
      <c r="B816" s="32"/>
      <c r="C816" s="49"/>
      <c r="D816" s="35"/>
      <c r="E816" s="35"/>
      <c r="F816" s="35"/>
      <c r="G816" s="36"/>
      <c r="H816" s="35"/>
      <c r="I816" s="35"/>
      <c r="J816" s="131"/>
    </row>
    <row r="817" spans="1:10" s="38" customFormat="1" ht="20.25" x14ac:dyDescent="0.3">
      <c r="A817" s="32"/>
      <c r="B817" s="55" t="s">
        <v>472</v>
      </c>
      <c r="C817" s="49"/>
      <c r="D817" s="35"/>
      <c r="E817" s="35"/>
      <c r="F817" s="35"/>
      <c r="G817" s="36"/>
      <c r="H817" s="35"/>
      <c r="I817" s="35"/>
      <c r="J817" s="131"/>
    </row>
    <row r="818" spans="1:10" s="38" customFormat="1" ht="20.25" x14ac:dyDescent="0.3">
      <c r="A818" s="32"/>
      <c r="B818" s="32"/>
      <c r="C818" s="34"/>
      <c r="D818" s="35"/>
      <c r="E818" s="35"/>
      <c r="F818" s="35"/>
      <c r="G818" s="36"/>
      <c r="H818" s="35"/>
      <c r="I818" s="35"/>
      <c r="J818" s="131"/>
    </row>
    <row r="819" spans="1:10" s="38" customFormat="1" ht="52.5" customHeight="1" x14ac:dyDescent="0.3">
      <c r="A819" s="114"/>
      <c r="B819" s="115" t="s">
        <v>473</v>
      </c>
      <c r="C819" s="115"/>
      <c r="D819" s="115"/>
      <c r="E819" s="115"/>
      <c r="F819" s="115"/>
      <c r="G819" s="115"/>
      <c r="H819" s="115"/>
      <c r="I819" s="115"/>
      <c r="J819" s="136"/>
    </row>
    <row r="820" spans="1:10" s="38" customFormat="1" ht="20.25" x14ac:dyDescent="0.3">
      <c r="A820" s="32"/>
      <c r="B820" s="32"/>
      <c r="C820" s="34"/>
      <c r="D820" s="35"/>
      <c r="E820" s="35"/>
      <c r="F820" s="35"/>
      <c r="G820" s="36"/>
      <c r="H820" s="35"/>
      <c r="I820" s="35"/>
      <c r="J820" s="131"/>
    </row>
    <row r="821" spans="1:10" s="38" customFormat="1" ht="20.25" x14ac:dyDescent="0.3">
      <c r="A821" s="32"/>
      <c r="B821" s="38" t="s">
        <v>474</v>
      </c>
      <c r="C821" s="49">
        <v>424</v>
      </c>
      <c r="D821" s="35">
        <v>1000</v>
      </c>
      <c r="E821" s="35">
        <v>1100</v>
      </c>
      <c r="F821" s="35">
        <v>1210</v>
      </c>
      <c r="G821" s="36">
        <f t="shared" ref="G821:G826" si="44">+F821+F821*$H$3</f>
        <v>1294.7</v>
      </c>
      <c r="H821" s="35">
        <f t="shared" ref="H821:H826" si="45">+G821*$H$5</f>
        <v>181.25800000000001</v>
      </c>
      <c r="I821" s="35">
        <f t="shared" ref="I821:I826" si="46">SUM(G821:H821)</f>
        <v>1475.9580000000001</v>
      </c>
      <c r="J821" s="131">
        <f t="shared" ref="J821:J826" si="47">FLOOR(I821,0.05)</f>
        <v>1475.95</v>
      </c>
    </row>
    <row r="822" spans="1:10" s="38" customFormat="1" ht="20.25" x14ac:dyDescent="0.3">
      <c r="A822" s="32"/>
      <c r="B822" s="38" t="s">
        <v>475</v>
      </c>
      <c r="C822" s="49">
        <v>425</v>
      </c>
      <c r="D822" s="35">
        <v>1000</v>
      </c>
      <c r="E822" s="35">
        <v>1100</v>
      </c>
      <c r="F822" s="35">
        <v>1210</v>
      </c>
      <c r="G822" s="36">
        <f t="shared" si="44"/>
        <v>1294.7</v>
      </c>
      <c r="H822" s="35">
        <f t="shared" si="45"/>
        <v>181.25800000000001</v>
      </c>
      <c r="I822" s="35">
        <f t="shared" si="46"/>
        <v>1475.9580000000001</v>
      </c>
      <c r="J822" s="131">
        <f t="shared" si="47"/>
        <v>1475.95</v>
      </c>
    </row>
    <row r="823" spans="1:10" s="38" customFormat="1" ht="20.25" x14ac:dyDescent="0.3">
      <c r="A823" s="32"/>
      <c r="B823" s="38" t="s">
        <v>476</v>
      </c>
      <c r="C823" s="49">
        <v>426</v>
      </c>
      <c r="D823" s="35">
        <v>1000</v>
      </c>
      <c r="E823" s="35">
        <v>1100</v>
      </c>
      <c r="F823" s="35">
        <v>1210</v>
      </c>
      <c r="G823" s="36">
        <f t="shared" si="44"/>
        <v>1294.7</v>
      </c>
      <c r="H823" s="35">
        <f t="shared" si="45"/>
        <v>181.25800000000001</v>
      </c>
      <c r="I823" s="35">
        <f t="shared" si="46"/>
        <v>1475.9580000000001</v>
      </c>
      <c r="J823" s="131">
        <f t="shared" si="47"/>
        <v>1475.95</v>
      </c>
    </row>
    <row r="824" spans="1:10" s="38" customFormat="1" ht="20.25" x14ac:dyDescent="0.3">
      <c r="A824" s="32"/>
      <c r="B824" s="38" t="s">
        <v>477</v>
      </c>
      <c r="C824" s="49">
        <v>155.82</v>
      </c>
      <c r="D824" s="35">
        <v>500</v>
      </c>
      <c r="E824" s="35">
        <v>550</v>
      </c>
      <c r="F824" s="35">
        <v>605</v>
      </c>
      <c r="G824" s="36">
        <f t="shared" si="44"/>
        <v>647.35</v>
      </c>
      <c r="H824" s="35">
        <f t="shared" si="45"/>
        <v>90.629000000000005</v>
      </c>
      <c r="I824" s="35">
        <f t="shared" si="46"/>
        <v>737.97900000000004</v>
      </c>
      <c r="J824" s="131">
        <f t="shared" si="47"/>
        <v>737.95</v>
      </c>
    </row>
    <row r="825" spans="1:10" s="70" customFormat="1" ht="20.25" x14ac:dyDescent="0.3">
      <c r="A825" s="69"/>
      <c r="B825" s="38" t="s">
        <v>478</v>
      </c>
      <c r="C825" s="49">
        <v>5.3</v>
      </c>
      <c r="D825" s="35">
        <v>20</v>
      </c>
      <c r="E825" s="35">
        <v>22</v>
      </c>
      <c r="F825" s="35">
        <v>24.2</v>
      </c>
      <c r="G825" s="36">
        <f t="shared" si="44"/>
        <v>25.893999999999998</v>
      </c>
      <c r="H825" s="35">
        <f t="shared" si="45"/>
        <v>3.6251600000000002</v>
      </c>
      <c r="I825" s="35">
        <f t="shared" si="46"/>
        <v>29.519159999999999</v>
      </c>
      <c r="J825" s="131">
        <f t="shared" si="47"/>
        <v>29.5</v>
      </c>
    </row>
    <row r="826" spans="1:10" s="70" customFormat="1" ht="20.25" x14ac:dyDescent="0.3">
      <c r="A826" s="69"/>
      <c r="B826" s="38" t="s">
        <v>479</v>
      </c>
      <c r="C826" s="49"/>
      <c r="D826" s="35">
        <v>0</v>
      </c>
      <c r="E826" s="35">
        <v>0</v>
      </c>
      <c r="F826" s="35">
        <v>141.08000000000001</v>
      </c>
      <c r="G826" s="36">
        <f t="shared" si="44"/>
        <v>150.9556</v>
      </c>
      <c r="H826" s="35">
        <f t="shared" si="45"/>
        <v>21.133784000000002</v>
      </c>
      <c r="I826" s="35">
        <f t="shared" si="46"/>
        <v>172.089384</v>
      </c>
      <c r="J826" s="131">
        <f t="shared" si="47"/>
        <v>172.05</v>
      </c>
    </row>
    <row r="827" spans="1:10" s="38" customFormat="1" ht="20.25" x14ac:dyDescent="0.3">
      <c r="A827" s="32"/>
      <c r="B827" s="38" t="s">
        <v>480</v>
      </c>
      <c r="C827" s="49"/>
      <c r="D827" s="35"/>
      <c r="E827" s="35"/>
      <c r="F827" s="35"/>
      <c r="G827" s="36"/>
      <c r="H827" s="35"/>
      <c r="I827" s="35"/>
      <c r="J827" s="131"/>
    </row>
    <row r="828" spans="1:10" s="38" customFormat="1" ht="20.25" x14ac:dyDescent="0.3">
      <c r="A828" s="32"/>
      <c r="C828" s="49"/>
      <c r="D828" s="35"/>
      <c r="E828" s="35"/>
      <c r="F828" s="35"/>
      <c r="G828" s="36"/>
      <c r="H828" s="35"/>
      <c r="I828" s="35"/>
      <c r="J828" s="131"/>
    </row>
    <row r="829" spans="1:10" s="38" customFormat="1" ht="20.25" x14ac:dyDescent="0.3">
      <c r="A829" s="32">
        <v>145788</v>
      </c>
      <c r="B829" s="55" t="s">
        <v>481</v>
      </c>
      <c r="C829" s="49"/>
      <c r="D829" s="35"/>
      <c r="E829" s="35"/>
      <c r="F829" s="35"/>
      <c r="G829" s="36"/>
      <c r="H829" s="35"/>
      <c r="I829" s="35"/>
      <c r="J829" s="131"/>
    </row>
    <row r="830" spans="1:10" s="38" customFormat="1" ht="20.25" x14ac:dyDescent="0.3">
      <c r="A830" s="32"/>
      <c r="B830" s="48" t="s">
        <v>407</v>
      </c>
      <c r="C830" s="56">
        <v>0.69</v>
      </c>
      <c r="D830" s="35">
        <f>+C830+C830*$H$3</f>
        <v>0.73829999999999996</v>
      </c>
      <c r="E830" s="35">
        <v>0.83489999999999986</v>
      </c>
      <c r="F830" s="35">
        <v>0.92</v>
      </c>
      <c r="G830" s="36">
        <f>+F830+F830*$H$3</f>
        <v>0.98440000000000005</v>
      </c>
      <c r="H830" s="35">
        <f>+G830*$H$5</f>
        <v>0.13781600000000002</v>
      </c>
      <c r="I830" s="35">
        <f>SUM(G830:H830)</f>
        <v>1.1222160000000001</v>
      </c>
      <c r="J830" s="131">
        <f>FLOOR(I830,0.05)</f>
        <v>1.1000000000000001</v>
      </c>
    </row>
    <row r="831" spans="1:10" s="38" customFormat="1" ht="20.25" x14ac:dyDescent="0.3">
      <c r="A831" s="32"/>
      <c r="B831" s="48" t="s">
        <v>408</v>
      </c>
      <c r="C831" s="56">
        <v>1.1399999999999999</v>
      </c>
      <c r="D831" s="35">
        <f>+C831+C831*$H$3</f>
        <v>1.2198</v>
      </c>
      <c r="E831" s="35">
        <v>1.3794</v>
      </c>
      <c r="F831" s="35">
        <v>1.52</v>
      </c>
      <c r="G831" s="36">
        <f>+F831+F831*$H$3</f>
        <v>1.6264000000000001</v>
      </c>
      <c r="H831" s="35">
        <f>+G831*$H$5</f>
        <v>0.22769600000000004</v>
      </c>
      <c r="I831" s="35">
        <f>SUM(G831:H831)</f>
        <v>1.8540960000000002</v>
      </c>
      <c r="J831" s="131">
        <f>FLOOR(I831,0.05)</f>
        <v>1.85</v>
      </c>
    </row>
    <row r="832" spans="1:10" s="38" customFormat="1" ht="20.25" x14ac:dyDescent="0.3">
      <c r="A832" s="32"/>
      <c r="B832" s="32"/>
      <c r="C832" s="49"/>
      <c r="D832" s="35"/>
      <c r="E832" s="35"/>
      <c r="F832" s="35"/>
      <c r="G832" s="36"/>
      <c r="H832" s="35"/>
      <c r="I832" s="35"/>
      <c r="J832" s="131"/>
    </row>
    <row r="833" spans="1:11" s="38" customFormat="1" ht="20.25" x14ac:dyDescent="0.3">
      <c r="A833" s="32">
        <v>145788</v>
      </c>
      <c r="B833" s="55" t="s">
        <v>482</v>
      </c>
      <c r="C833" s="49"/>
      <c r="D833" s="35"/>
      <c r="E833" s="35"/>
      <c r="F833" s="35"/>
      <c r="G833" s="36"/>
      <c r="H833" s="35"/>
      <c r="I833" s="35"/>
      <c r="J833" s="131"/>
    </row>
    <row r="834" spans="1:11" s="38" customFormat="1" ht="20.25" x14ac:dyDescent="0.3">
      <c r="A834" s="32"/>
      <c r="B834" s="48" t="s">
        <v>483</v>
      </c>
      <c r="C834" s="56">
        <v>0.69</v>
      </c>
      <c r="D834" s="35">
        <v>1</v>
      </c>
      <c r="E834" s="35">
        <v>1.1000000000000001</v>
      </c>
      <c r="F834" s="35">
        <v>1.21</v>
      </c>
      <c r="G834" s="36">
        <f>+F834+F834*$H$3</f>
        <v>1.2947</v>
      </c>
      <c r="H834" s="35">
        <f>+G834*$H$5</f>
        <v>0.181258</v>
      </c>
      <c r="I834" s="35">
        <f>SUM(G834:H834)</f>
        <v>1.4759579999999999</v>
      </c>
      <c r="J834" s="131">
        <f>FLOOR(I834,0.05)</f>
        <v>1.4500000000000002</v>
      </c>
    </row>
    <row r="835" spans="1:11" s="38" customFormat="1" ht="20.25" x14ac:dyDescent="0.3">
      <c r="A835" s="32"/>
      <c r="B835" s="48" t="s">
        <v>484</v>
      </c>
      <c r="C835" s="56">
        <v>2</v>
      </c>
      <c r="D835" s="35">
        <f>+C835+C835*$H$3</f>
        <v>2.14</v>
      </c>
      <c r="E835" s="35">
        <v>2.4200000000000004</v>
      </c>
      <c r="F835" s="35">
        <v>2.66</v>
      </c>
      <c r="G835" s="36">
        <f>+F835+F835*$H$3</f>
        <v>2.8462000000000001</v>
      </c>
      <c r="H835" s="35">
        <f>+G835*$H$5</f>
        <v>0.39846800000000004</v>
      </c>
      <c r="I835" s="35">
        <v>3.25</v>
      </c>
      <c r="J835" s="131">
        <f>FLOOR(I835,0.05)</f>
        <v>3.25</v>
      </c>
    </row>
    <row r="836" spans="1:11" s="38" customFormat="1" ht="20.25" x14ac:dyDescent="0.3">
      <c r="A836" s="32"/>
      <c r="B836" s="48"/>
      <c r="C836" s="56"/>
      <c r="D836" s="35"/>
      <c r="E836" s="35"/>
      <c r="F836" s="35"/>
      <c r="G836" s="36"/>
      <c r="H836" s="35"/>
      <c r="I836" s="35"/>
      <c r="J836" s="131"/>
    </row>
    <row r="837" spans="1:11" s="38" customFormat="1" ht="20.25" x14ac:dyDescent="0.3">
      <c r="A837" s="32">
        <v>145788</v>
      </c>
      <c r="B837" s="38" t="s">
        <v>485</v>
      </c>
      <c r="C837" s="49">
        <v>50</v>
      </c>
      <c r="D837" s="35">
        <v>110</v>
      </c>
      <c r="E837" s="35">
        <v>110</v>
      </c>
      <c r="F837" s="35">
        <v>121</v>
      </c>
      <c r="G837" s="36">
        <f>+F837+F837*$H$3</f>
        <v>129.47</v>
      </c>
      <c r="H837" s="35">
        <f>+G837*$H$5</f>
        <v>18.125800000000002</v>
      </c>
      <c r="I837" s="35">
        <f>SUM(G837:H837)</f>
        <v>147.5958</v>
      </c>
      <c r="J837" s="131">
        <v>147.6</v>
      </c>
    </row>
    <row r="838" spans="1:11" s="38" customFormat="1" ht="20.25" x14ac:dyDescent="0.3">
      <c r="A838" s="32"/>
      <c r="B838" s="70"/>
      <c r="C838" s="116"/>
      <c r="D838" s="93"/>
      <c r="E838" s="93"/>
      <c r="F838" s="93"/>
      <c r="G838" s="95"/>
      <c r="H838" s="93"/>
      <c r="I838" s="93"/>
      <c r="J838" s="138"/>
    </row>
    <row r="839" spans="1:11" s="38" customFormat="1" ht="20.25" x14ac:dyDescent="0.3">
      <c r="A839" s="32"/>
      <c r="C839" s="49"/>
      <c r="D839" s="35"/>
      <c r="E839" s="35"/>
      <c r="F839" s="35"/>
      <c r="G839" s="36"/>
      <c r="H839" s="35"/>
      <c r="I839" s="35"/>
      <c r="J839" s="131"/>
    </row>
    <row r="840" spans="1:11" s="38" customFormat="1" ht="20.25" x14ac:dyDescent="0.3">
      <c r="A840" s="32">
        <v>145788</v>
      </c>
      <c r="B840" s="38" t="s">
        <v>486</v>
      </c>
      <c r="C840" s="116"/>
      <c r="D840" s="93">
        <v>100</v>
      </c>
      <c r="E840" s="35">
        <v>110</v>
      </c>
      <c r="F840" s="35">
        <v>121</v>
      </c>
      <c r="G840" s="36">
        <f>+F840+F840*$H$3</f>
        <v>129.47</v>
      </c>
      <c r="H840" s="35">
        <f>+G840*$H$5</f>
        <v>18.125800000000002</v>
      </c>
      <c r="I840" s="35">
        <f>SUM(G840:H840)</f>
        <v>147.5958</v>
      </c>
      <c r="J840" s="131">
        <v>147.6</v>
      </c>
    </row>
    <row r="841" spans="1:11" s="38" customFormat="1" ht="20.25" x14ac:dyDescent="0.3">
      <c r="A841" s="32">
        <v>145788</v>
      </c>
      <c r="B841" s="38" t="s">
        <v>487</v>
      </c>
      <c r="C841" s="116">
        <v>10</v>
      </c>
      <c r="D841" s="93">
        <v>11</v>
      </c>
      <c r="E841" s="35">
        <v>12.1</v>
      </c>
      <c r="F841" s="35">
        <v>13.31</v>
      </c>
      <c r="G841" s="36">
        <f>+F841+F841*$H$3</f>
        <v>14.2417</v>
      </c>
      <c r="H841" s="35">
        <f>+G841*$H$5</f>
        <v>1.9938380000000002</v>
      </c>
      <c r="I841" s="35">
        <f>SUM(G841:H841)</f>
        <v>16.235537999999998</v>
      </c>
      <c r="J841" s="131">
        <f>FLOOR(I841,0.05)</f>
        <v>16.2</v>
      </c>
    </row>
    <row r="842" spans="1:11" s="38" customFormat="1" ht="20.25" x14ac:dyDescent="0.3">
      <c r="A842" s="32">
        <v>145788</v>
      </c>
      <c r="B842" s="38" t="s">
        <v>488</v>
      </c>
      <c r="C842" s="116">
        <v>10</v>
      </c>
      <c r="D842" s="93">
        <v>50</v>
      </c>
      <c r="E842" s="35">
        <v>55</v>
      </c>
      <c r="F842" s="35">
        <v>60.5</v>
      </c>
      <c r="G842" s="36">
        <f>+F842+F842*$H$3</f>
        <v>64.734999999999999</v>
      </c>
      <c r="H842" s="35">
        <f>+G842*$H$5</f>
        <v>9.0629000000000008</v>
      </c>
      <c r="I842" s="35">
        <f>SUM(G842:H842)</f>
        <v>73.797899999999998</v>
      </c>
      <c r="J842" s="131">
        <v>73.8</v>
      </c>
    </row>
    <row r="843" spans="1:11" s="38" customFormat="1" ht="20.25" x14ac:dyDescent="0.3">
      <c r="A843" s="32">
        <v>145788</v>
      </c>
      <c r="B843" s="38" t="s">
        <v>489</v>
      </c>
      <c r="C843" s="116">
        <v>10</v>
      </c>
      <c r="D843" s="93">
        <v>75</v>
      </c>
      <c r="E843" s="35">
        <v>82.5</v>
      </c>
      <c r="F843" s="35">
        <v>90.75</v>
      </c>
      <c r="G843" s="36">
        <f>+F843+F843*$H$3</f>
        <v>97.102500000000006</v>
      </c>
      <c r="H843" s="35">
        <f>+G843*$H$5</f>
        <v>13.594350000000002</v>
      </c>
      <c r="I843" s="35">
        <f>SUM(G843:H843)</f>
        <v>110.69685000000001</v>
      </c>
      <c r="J843" s="131">
        <v>110.7</v>
      </c>
    </row>
    <row r="844" spans="1:11" s="38" customFormat="1" ht="20.25" x14ac:dyDescent="0.3">
      <c r="A844" s="32"/>
      <c r="B844" s="32"/>
      <c r="C844" s="49"/>
      <c r="D844" s="35"/>
      <c r="E844" s="35"/>
      <c r="F844" s="35"/>
      <c r="G844" s="36"/>
      <c r="H844" s="35"/>
      <c r="I844" s="35"/>
      <c r="J844" s="131"/>
    </row>
    <row r="845" spans="1:11" s="38" customFormat="1" ht="20.25" x14ac:dyDescent="0.3">
      <c r="A845" s="32"/>
      <c r="B845" s="117"/>
      <c r="C845" s="52"/>
      <c r="D845" s="79"/>
      <c r="E845" s="79"/>
      <c r="F845" s="79"/>
      <c r="G845" s="79"/>
      <c r="H845" s="79"/>
      <c r="I845" s="79"/>
      <c r="J845" s="79"/>
      <c r="K845" s="79"/>
    </row>
    <row r="846" spans="1:11" s="38" customFormat="1" ht="20.25" x14ac:dyDescent="0.3">
      <c r="A846" s="32"/>
      <c r="C846" s="34"/>
      <c r="D846" s="42"/>
      <c r="E846" s="42"/>
      <c r="F846" s="42"/>
      <c r="G846" s="36"/>
      <c r="H846" s="35"/>
      <c r="I846" s="35"/>
      <c r="J846" s="131"/>
    </row>
    <row r="847" spans="1:11" s="38" customFormat="1" ht="20.25" x14ac:dyDescent="0.3">
      <c r="A847" s="32">
        <v>161781</v>
      </c>
      <c r="B847" s="33" t="s">
        <v>490</v>
      </c>
      <c r="C847" s="34"/>
      <c r="D847" s="42"/>
      <c r="E847" s="42"/>
      <c r="F847" s="42"/>
      <c r="G847" s="36"/>
      <c r="H847" s="35"/>
      <c r="I847" s="35"/>
      <c r="J847" s="131"/>
    </row>
    <row r="848" spans="1:11" s="38" customFormat="1" ht="20.25" x14ac:dyDescent="0.3">
      <c r="A848" s="32"/>
      <c r="C848" s="34"/>
      <c r="D848" s="42"/>
      <c r="E848" s="42"/>
      <c r="F848" s="42"/>
      <c r="G848" s="36"/>
      <c r="H848" s="35"/>
      <c r="I848" s="35"/>
      <c r="J848" s="131"/>
    </row>
    <row r="849" spans="1:10" s="38" customFormat="1" ht="20.25" x14ac:dyDescent="0.3">
      <c r="A849" s="32"/>
      <c r="B849" s="38" t="s">
        <v>491</v>
      </c>
      <c r="C849" s="49">
        <v>5.4</v>
      </c>
      <c r="D849" s="35">
        <f>+C849+C849*$H$3</f>
        <v>5.7780000000000005</v>
      </c>
      <c r="E849" s="35">
        <v>6.5340000000000007</v>
      </c>
      <c r="F849" s="35">
        <v>7.19</v>
      </c>
      <c r="G849" s="36">
        <f>+F849+F849*$H$3</f>
        <v>7.6933000000000007</v>
      </c>
      <c r="H849" s="35">
        <f>+G849*$H$5</f>
        <v>1.0770620000000002</v>
      </c>
      <c r="I849" s="35">
        <f>SUM(G849:H849)</f>
        <v>8.7703620000000004</v>
      </c>
      <c r="J849" s="131">
        <f>FLOOR(I849,0.05)</f>
        <v>8.75</v>
      </c>
    </row>
    <row r="850" spans="1:10" s="38" customFormat="1" ht="20.25" x14ac:dyDescent="0.3">
      <c r="A850" s="32"/>
      <c r="C850" s="49"/>
      <c r="D850" s="42"/>
      <c r="E850" s="42"/>
      <c r="F850" s="42"/>
      <c r="G850" s="36"/>
      <c r="H850" s="35"/>
      <c r="I850" s="35"/>
      <c r="J850" s="131"/>
    </row>
    <row r="851" spans="1:10" s="38" customFormat="1" ht="20.25" x14ac:dyDescent="0.3">
      <c r="A851" s="32"/>
      <c r="B851" s="51"/>
      <c r="C851" s="78"/>
      <c r="D851" s="53"/>
      <c r="E851" s="53"/>
      <c r="F851" s="53"/>
      <c r="G851" s="53"/>
      <c r="H851" s="53"/>
      <c r="I851" s="53"/>
      <c r="J851" s="53"/>
    </row>
    <row r="852" spans="1:10" s="38" customFormat="1" ht="20.25" x14ac:dyDescent="0.3">
      <c r="A852" s="32"/>
      <c r="C852" s="49"/>
      <c r="D852" s="42"/>
      <c r="E852" s="42"/>
      <c r="F852" s="42"/>
      <c r="G852" s="36"/>
      <c r="H852" s="35"/>
      <c r="I852" s="35"/>
      <c r="J852" s="131"/>
    </row>
    <row r="853" spans="1:10" s="38" customFormat="1" ht="20.25" x14ac:dyDescent="0.3">
      <c r="A853" s="32"/>
      <c r="B853" s="33" t="s">
        <v>492</v>
      </c>
      <c r="C853" s="49"/>
      <c r="D853" s="42"/>
      <c r="E853" s="42"/>
      <c r="F853" s="42"/>
      <c r="G853" s="36"/>
      <c r="H853" s="35"/>
      <c r="I853" s="35"/>
      <c r="J853" s="131"/>
    </row>
    <row r="854" spans="1:10" s="38" customFormat="1" ht="20.25" x14ac:dyDescent="0.3">
      <c r="A854" s="32"/>
      <c r="C854" s="49"/>
      <c r="D854" s="42"/>
      <c r="E854" s="42"/>
      <c r="F854" s="42"/>
      <c r="G854" s="36"/>
      <c r="H854" s="35"/>
      <c r="I854" s="35"/>
      <c r="J854" s="131"/>
    </row>
    <row r="855" spans="1:10" s="38" customFormat="1" ht="20.25" x14ac:dyDescent="0.3">
      <c r="A855" s="32" t="s">
        <v>81</v>
      </c>
      <c r="B855" s="55" t="s">
        <v>493</v>
      </c>
      <c r="C855" s="49"/>
      <c r="D855" s="42"/>
      <c r="E855" s="42"/>
      <c r="F855" s="42"/>
      <c r="G855" s="36"/>
      <c r="H855" s="35"/>
      <c r="I855" s="35"/>
      <c r="J855" s="131"/>
    </row>
    <row r="856" spans="1:10" s="38" customFormat="1" ht="20.25" x14ac:dyDescent="0.3">
      <c r="A856" s="32"/>
      <c r="B856" s="55"/>
      <c r="C856" s="49"/>
      <c r="D856" s="42"/>
      <c r="E856" s="42"/>
      <c r="F856" s="42"/>
      <c r="G856" s="36"/>
      <c r="H856" s="35"/>
      <c r="I856" s="35"/>
      <c r="J856" s="131"/>
    </row>
    <row r="857" spans="1:10" s="38" customFormat="1" ht="20.25" x14ac:dyDescent="0.3">
      <c r="A857" s="32"/>
      <c r="B857" s="38" t="s">
        <v>494</v>
      </c>
      <c r="C857" s="49">
        <v>286.2</v>
      </c>
      <c r="D857" s="35">
        <v>500</v>
      </c>
      <c r="E857" s="35">
        <v>550</v>
      </c>
      <c r="F857" s="35">
        <v>605</v>
      </c>
      <c r="G857" s="36">
        <f t="shared" ref="G857:G863" si="48">+F857+F857*$H$3</f>
        <v>647.35</v>
      </c>
      <c r="H857" s="35"/>
      <c r="I857" s="35">
        <f t="shared" ref="I857:I863" si="49">SUM(G857:H857)</f>
        <v>647.35</v>
      </c>
      <c r="J857" s="131">
        <f t="shared" ref="J857:J863" si="50">FLOOR(I857,0.05)</f>
        <v>647.35</v>
      </c>
    </row>
    <row r="858" spans="1:10" s="38" customFormat="1" ht="20.25" x14ac:dyDescent="0.3">
      <c r="A858" s="32"/>
      <c r="B858" s="38" t="s">
        <v>495</v>
      </c>
      <c r="C858" s="49">
        <v>171.72</v>
      </c>
      <c r="D858" s="35">
        <v>300</v>
      </c>
      <c r="E858" s="35">
        <v>330</v>
      </c>
      <c r="F858" s="35">
        <v>363</v>
      </c>
      <c r="G858" s="36">
        <f t="shared" si="48"/>
        <v>388.41</v>
      </c>
      <c r="H858" s="35"/>
      <c r="I858" s="35">
        <f t="shared" si="49"/>
        <v>388.41</v>
      </c>
      <c r="J858" s="131">
        <f t="shared" si="50"/>
        <v>388.40000000000003</v>
      </c>
    </row>
    <row r="859" spans="1:10" s="38" customFormat="1" ht="20.25" x14ac:dyDescent="0.3">
      <c r="A859" s="32"/>
      <c r="B859" s="118" t="s">
        <v>496</v>
      </c>
      <c r="C859" s="56">
        <v>200</v>
      </c>
      <c r="D859" s="35">
        <v>300</v>
      </c>
      <c r="E859" s="35">
        <v>330</v>
      </c>
      <c r="F859" s="35">
        <v>363</v>
      </c>
      <c r="G859" s="36">
        <f t="shared" si="48"/>
        <v>388.41</v>
      </c>
      <c r="H859" s="35"/>
      <c r="I859" s="35">
        <f t="shared" si="49"/>
        <v>388.41</v>
      </c>
      <c r="J859" s="131">
        <f t="shared" si="50"/>
        <v>388.40000000000003</v>
      </c>
    </row>
    <row r="860" spans="1:10" s="38" customFormat="1" ht="20.25" x14ac:dyDescent="0.3">
      <c r="A860" s="32"/>
      <c r="B860" s="48" t="s">
        <v>497</v>
      </c>
      <c r="C860" s="56">
        <v>200</v>
      </c>
      <c r="D860" s="35">
        <v>300</v>
      </c>
      <c r="E860" s="35">
        <v>330</v>
      </c>
      <c r="F860" s="35">
        <v>363</v>
      </c>
      <c r="G860" s="36">
        <f t="shared" si="48"/>
        <v>388.41</v>
      </c>
      <c r="H860" s="35"/>
      <c r="I860" s="35">
        <f t="shared" si="49"/>
        <v>388.41</v>
      </c>
      <c r="J860" s="131">
        <f t="shared" si="50"/>
        <v>388.40000000000003</v>
      </c>
    </row>
    <row r="861" spans="1:10" s="38" customFormat="1" ht="20.25" x14ac:dyDescent="0.3">
      <c r="A861" s="32"/>
      <c r="B861" s="48" t="s">
        <v>498</v>
      </c>
      <c r="C861" s="56">
        <v>57.24</v>
      </c>
      <c r="D861" s="35">
        <v>100</v>
      </c>
      <c r="E861" s="35">
        <v>110</v>
      </c>
      <c r="F861" s="35">
        <v>121</v>
      </c>
      <c r="G861" s="36">
        <f t="shared" si="48"/>
        <v>129.47</v>
      </c>
      <c r="H861" s="35"/>
      <c r="I861" s="35">
        <f t="shared" si="49"/>
        <v>129.47</v>
      </c>
      <c r="J861" s="131">
        <f t="shared" si="50"/>
        <v>129.45000000000002</v>
      </c>
    </row>
    <row r="862" spans="1:10" s="38" customFormat="1" ht="20.25" x14ac:dyDescent="0.3">
      <c r="A862" s="32"/>
      <c r="B862" s="48" t="s">
        <v>499</v>
      </c>
      <c r="C862" s="56">
        <v>100</v>
      </c>
      <c r="D862" s="35">
        <v>150</v>
      </c>
      <c r="E862" s="35">
        <v>165</v>
      </c>
      <c r="F862" s="35">
        <v>181.5</v>
      </c>
      <c r="G862" s="36">
        <f t="shared" si="48"/>
        <v>194.20500000000001</v>
      </c>
      <c r="H862" s="35"/>
      <c r="I862" s="35">
        <f t="shared" si="49"/>
        <v>194.20500000000001</v>
      </c>
      <c r="J862" s="131">
        <f t="shared" si="50"/>
        <v>194.20000000000002</v>
      </c>
    </row>
    <row r="863" spans="1:10" s="38" customFormat="1" ht="20.25" x14ac:dyDescent="0.3">
      <c r="A863" s="32"/>
      <c r="B863" s="48" t="s">
        <v>500</v>
      </c>
      <c r="C863" s="56">
        <v>250</v>
      </c>
      <c r="D863" s="35">
        <v>400</v>
      </c>
      <c r="E863" s="35">
        <v>440</v>
      </c>
      <c r="F863" s="35">
        <v>484</v>
      </c>
      <c r="G863" s="36">
        <f t="shared" si="48"/>
        <v>517.88</v>
      </c>
      <c r="H863" s="35"/>
      <c r="I863" s="35">
        <f t="shared" si="49"/>
        <v>517.88</v>
      </c>
      <c r="J863" s="131">
        <f t="shared" si="50"/>
        <v>517.85</v>
      </c>
    </row>
    <row r="864" spans="1:10" s="38" customFormat="1" ht="20.25" x14ac:dyDescent="0.3">
      <c r="A864" s="32"/>
      <c r="B864" s="55"/>
      <c r="C864" s="49"/>
      <c r="D864" s="42"/>
      <c r="E864" s="42"/>
      <c r="F864" s="42"/>
      <c r="G864" s="36"/>
      <c r="H864" s="35"/>
      <c r="I864" s="35"/>
      <c r="J864" s="131"/>
    </row>
    <row r="865" spans="1:10" s="38" customFormat="1" ht="20.25" x14ac:dyDescent="0.3">
      <c r="A865" s="32">
        <v>154769</v>
      </c>
      <c r="B865" s="55" t="s">
        <v>501</v>
      </c>
      <c r="C865" s="49">
        <v>0.54</v>
      </c>
      <c r="D865" s="35">
        <v>1.5</v>
      </c>
      <c r="E865" s="35">
        <v>3</v>
      </c>
      <c r="F865" s="35">
        <v>3.3</v>
      </c>
      <c r="G865" s="36">
        <f>+F865+F865*$H$3</f>
        <v>3.5309999999999997</v>
      </c>
      <c r="H865" s="35">
        <f>+G865*$H$5</f>
        <v>0.49434</v>
      </c>
      <c r="I865" s="35">
        <f>SUM(G865:H865)</f>
        <v>4.0253399999999999</v>
      </c>
      <c r="J865" s="131">
        <f>FLOOR(I865,0.05)</f>
        <v>4</v>
      </c>
    </row>
    <row r="866" spans="1:10" s="38" customFormat="1" ht="20.25" x14ac:dyDescent="0.3">
      <c r="A866" s="32"/>
      <c r="C866" s="49"/>
      <c r="D866" s="42"/>
      <c r="E866" s="42"/>
      <c r="F866" s="42"/>
      <c r="G866" s="36"/>
      <c r="H866" s="35"/>
      <c r="I866" s="35"/>
      <c r="J866" s="131"/>
    </row>
    <row r="867" spans="1:10" s="38" customFormat="1" ht="20.25" x14ac:dyDescent="0.3">
      <c r="A867" s="32"/>
      <c r="B867" s="32" t="s">
        <v>502</v>
      </c>
      <c r="C867" s="49"/>
      <c r="D867" s="42"/>
      <c r="E867" s="42"/>
      <c r="F867" s="42"/>
      <c r="G867" s="36"/>
      <c r="H867" s="35"/>
      <c r="I867" s="35"/>
      <c r="J867" s="131"/>
    </row>
    <row r="868" spans="1:10" s="38" customFormat="1" ht="20.25" x14ac:dyDescent="0.3">
      <c r="A868" s="32"/>
      <c r="C868" s="49"/>
      <c r="D868" s="42"/>
      <c r="E868" s="42"/>
      <c r="F868" s="42"/>
      <c r="G868" s="36"/>
      <c r="H868" s="35"/>
      <c r="I868" s="35"/>
      <c r="J868" s="131"/>
    </row>
    <row r="869" spans="1:10" s="38" customFormat="1" ht="20.25" x14ac:dyDescent="0.3">
      <c r="A869" s="32">
        <v>154769</v>
      </c>
      <c r="B869" s="55" t="s">
        <v>503</v>
      </c>
      <c r="C869" s="49"/>
      <c r="D869" s="42"/>
      <c r="E869" s="42"/>
      <c r="F869" s="42"/>
      <c r="G869" s="36"/>
      <c r="H869" s="35"/>
      <c r="I869" s="35"/>
      <c r="J869" s="131"/>
    </row>
    <row r="870" spans="1:10" s="38" customFormat="1" ht="20.25" x14ac:dyDescent="0.3">
      <c r="A870" s="32"/>
      <c r="C870" s="49"/>
      <c r="D870" s="42"/>
      <c r="E870" s="42"/>
      <c r="F870" s="42"/>
      <c r="G870" s="36"/>
      <c r="H870" s="35"/>
      <c r="I870" s="35"/>
      <c r="J870" s="131"/>
    </row>
    <row r="871" spans="1:10" s="38" customFormat="1" ht="20.25" x14ac:dyDescent="0.3">
      <c r="A871" s="32"/>
      <c r="B871" s="66" t="s">
        <v>504</v>
      </c>
      <c r="C871" s="56"/>
      <c r="D871" s="42"/>
      <c r="E871" s="42"/>
      <c r="F871" s="42"/>
      <c r="G871" s="36"/>
      <c r="H871" s="35"/>
      <c r="I871" s="35"/>
      <c r="J871" s="131"/>
    </row>
    <row r="872" spans="1:10" s="38" customFormat="1" ht="20.25" x14ac:dyDescent="0.3">
      <c r="A872" s="32"/>
      <c r="B872" s="66"/>
      <c r="C872" s="56"/>
      <c r="D872" s="42"/>
      <c r="E872" s="42"/>
      <c r="F872" s="42"/>
      <c r="G872" s="36"/>
      <c r="H872" s="35"/>
      <c r="I872" s="35"/>
      <c r="J872" s="131"/>
    </row>
    <row r="873" spans="1:10" s="38" customFormat="1" ht="20.25" x14ac:dyDescent="0.3">
      <c r="A873" s="32"/>
      <c r="B873" s="48" t="s">
        <v>505</v>
      </c>
      <c r="C873" s="56">
        <v>68.69</v>
      </c>
      <c r="D873" s="35">
        <v>200</v>
      </c>
      <c r="E873" s="35">
        <v>220</v>
      </c>
      <c r="F873" s="35">
        <v>242</v>
      </c>
      <c r="G873" s="36">
        <f>+F873+F873*$H$3</f>
        <v>258.94</v>
      </c>
      <c r="H873" s="35">
        <f>+G873*$H$5</f>
        <v>36.251600000000003</v>
      </c>
      <c r="I873" s="35">
        <f>SUM(G873:H873)</f>
        <v>295.19159999999999</v>
      </c>
      <c r="J873" s="131">
        <f>FLOOR(I873,0.05)</f>
        <v>295.15000000000003</v>
      </c>
    </row>
    <row r="874" spans="1:10" s="38" customFormat="1" ht="20.25" x14ac:dyDescent="0.3">
      <c r="A874" s="32"/>
      <c r="B874" s="48" t="s">
        <v>506</v>
      </c>
      <c r="C874" s="56">
        <v>45.79</v>
      </c>
      <c r="D874" s="35">
        <v>150</v>
      </c>
      <c r="E874" s="35">
        <v>165</v>
      </c>
      <c r="F874" s="35">
        <v>181.5</v>
      </c>
      <c r="G874" s="36">
        <f>+F874+F874*$H$3</f>
        <v>194.20500000000001</v>
      </c>
      <c r="H874" s="35">
        <f>+G874*$H$5</f>
        <v>27.188700000000004</v>
      </c>
      <c r="I874" s="35">
        <f>SUM(G874:H874)</f>
        <v>221.39370000000002</v>
      </c>
      <c r="J874" s="131">
        <f>FLOOR(I874,0.05)</f>
        <v>221.35000000000002</v>
      </c>
    </row>
    <row r="875" spans="1:10" s="38" customFormat="1" ht="20.25" x14ac:dyDescent="0.3">
      <c r="A875" s="32"/>
      <c r="B875" s="48" t="s">
        <v>507</v>
      </c>
      <c r="C875" s="56">
        <v>45.79</v>
      </c>
      <c r="D875" s="35">
        <v>150</v>
      </c>
      <c r="E875" s="35">
        <v>165</v>
      </c>
      <c r="F875" s="35">
        <v>181.5</v>
      </c>
      <c r="G875" s="36">
        <f>+F875+F875*$H$3</f>
        <v>194.20500000000001</v>
      </c>
      <c r="H875" s="35">
        <f>+G875*$H$5</f>
        <v>27.188700000000004</v>
      </c>
      <c r="I875" s="35">
        <f>SUM(G875:H875)</f>
        <v>221.39370000000002</v>
      </c>
      <c r="J875" s="131">
        <f>FLOOR(I875,0.05)</f>
        <v>221.35000000000002</v>
      </c>
    </row>
    <row r="876" spans="1:10" s="38" customFormat="1" ht="20.25" x14ac:dyDescent="0.3">
      <c r="A876" s="32"/>
      <c r="B876" s="48" t="s">
        <v>508</v>
      </c>
      <c r="C876" s="119" t="s">
        <v>509</v>
      </c>
      <c r="D876" s="42"/>
      <c r="E876" s="42"/>
      <c r="F876" s="42"/>
      <c r="G876" s="36"/>
      <c r="H876" s="35"/>
      <c r="I876" s="35"/>
      <c r="J876" s="131"/>
    </row>
    <row r="877" spans="1:10" s="38" customFormat="1" ht="20.25" x14ac:dyDescent="0.3">
      <c r="A877" s="32"/>
      <c r="B877" s="48" t="s">
        <v>510</v>
      </c>
      <c r="C877" s="56">
        <v>45.79</v>
      </c>
      <c r="D877" s="35">
        <v>150</v>
      </c>
      <c r="E877" s="35">
        <v>165</v>
      </c>
      <c r="F877" s="35">
        <v>181.5</v>
      </c>
      <c r="G877" s="36">
        <f>+F877+F877*$H$3</f>
        <v>194.20500000000001</v>
      </c>
      <c r="H877" s="35">
        <f>+G877*$H$5</f>
        <v>27.188700000000004</v>
      </c>
      <c r="I877" s="35">
        <f>SUM(G877:H877)</f>
        <v>221.39370000000002</v>
      </c>
      <c r="J877" s="131">
        <f>FLOOR(I877,0.05)</f>
        <v>221.35000000000002</v>
      </c>
    </row>
    <row r="878" spans="1:10" s="38" customFormat="1" ht="20.25" x14ac:dyDescent="0.3">
      <c r="A878" s="32"/>
      <c r="B878" s="48"/>
      <c r="C878" s="56"/>
      <c r="D878" s="42"/>
      <c r="E878" s="42"/>
      <c r="F878" s="42"/>
      <c r="G878" s="36"/>
      <c r="H878" s="35"/>
      <c r="I878" s="35"/>
      <c r="J878" s="131"/>
    </row>
    <row r="879" spans="1:10" s="38" customFormat="1" ht="20.25" x14ac:dyDescent="0.3">
      <c r="A879" s="32"/>
      <c r="B879" s="32" t="s">
        <v>511</v>
      </c>
      <c r="C879" s="49"/>
      <c r="D879" s="42"/>
      <c r="E879" s="42"/>
      <c r="F879" s="42"/>
      <c r="G879" s="36"/>
      <c r="H879" s="35"/>
      <c r="I879" s="35"/>
      <c r="J879" s="131"/>
    </row>
    <row r="880" spans="1:10" s="38" customFormat="1" ht="20.25" x14ac:dyDescent="0.3">
      <c r="A880" s="32"/>
      <c r="B880" s="48" t="s">
        <v>505</v>
      </c>
      <c r="C880" s="56">
        <v>251.86</v>
      </c>
      <c r="D880" s="35">
        <v>500</v>
      </c>
      <c r="E880" s="35">
        <v>550</v>
      </c>
      <c r="F880" s="35">
        <v>605</v>
      </c>
      <c r="G880" s="36">
        <f>+F880+F880*$H$3</f>
        <v>647.35</v>
      </c>
      <c r="H880" s="35">
        <f>+G880*$H$5</f>
        <v>90.629000000000005</v>
      </c>
      <c r="I880" s="35">
        <f>SUM(G880:H880)</f>
        <v>737.97900000000004</v>
      </c>
      <c r="J880" s="131">
        <f>FLOOR(I880,0.05)</f>
        <v>737.95</v>
      </c>
    </row>
    <row r="881" spans="1:10" s="38" customFormat="1" ht="20.25" x14ac:dyDescent="0.3">
      <c r="A881" s="32"/>
      <c r="B881" s="48" t="s">
        <v>506</v>
      </c>
      <c r="C881" s="56">
        <v>80.14</v>
      </c>
      <c r="D881" s="35">
        <v>200</v>
      </c>
      <c r="E881" s="35">
        <v>220</v>
      </c>
      <c r="F881" s="35">
        <v>242</v>
      </c>
      <c r="G881" s="36">
        <f>+F881+F881*$H$3</f>
        <v>258.94</v>
      </c>
      <c r="H881" s="35">
        <f>+G881*$H$5</f>
        <v>36.251600000000003</v>
      </c>
      <c r="I881" s="35">
        <f>SUM(G881:H881)</f>
        <v>295.19159999999999</v>
      </c>
      <c r="J881" s="131">
        <f>FLOOR(I881,0.05)</f>
        <v>295.15000000000003</v>
      </c>
    </row>
    <row r="882" spans="1:10" s="38" customFormat="1" ht="20.25" x14ac:dyDescent="0.3">
      <c r="A882" s="32"/>
      <c r="B882" s="48" t="s">
        <v>507</v>
      </c>
      <c r="C882" s="56">
        <v>80.14</v>
      </c>
      <c r="D882" s="35">
        <v>200</v>
      </c>
      <c r="E882" s="35">
        <v>220</v>
      </c>
      <c r="F882" s="35">
        <v>242</v>
      </c>
      <c r="G882" s="36">
        <f>+F882+F882*$H$3</f>
        <v>258.94</v>
      </c>
      <c r="H882" s="35">
        <f>+G882*$H$5</f>
        <v>36.251600000000003</v>
      </c>
      <c r="I882" s="35">
        <f>SUM(G882:H882)</f>
        <v>295.19159999999999</v>
      </c>
      <c r="J882" s="131">
        <f>FLOOR(I882,0.05)</f>
        <v>295.15000000000003</v>
      </c>
    </row>
    <row r="883" spans="1:10" s="38" customFormat="1" ht="20.25" x14ac:dyDescent="0.3">
      <c r="A883" s="32"/>
      <c r="B883" s="48" t="s">
        <v>508</v>
      </c>
      <c r="C883" s="119" t="s">
        <v>512</v>
      </c>
      <c r="D883" s="42"/>
      <c r="E883" s="42"/>
      <c r="F883" s="42"/>
      <c r="G883" s="36"/>
      <c r="H883" s="35"/>
      <c r="I883" s="35"/>
      <c r="J883" s="131"/>
    </row>
    <row r="884" spans="1:10" s="38" customFormat="1" ht="20.25" x14ac:dyDescent="0.3">
      <c r="A884" s="32"/>
      <c r="B884" s="48" t="s">
        <v>510</v>
      </c>
      <c r="C884" s="56">
        <v>250</v>
      </c>
      <c r="D884" s="35">
        <v>500</v>
      </c>
      <c r="E884" s="35">
        <v>550</v>
      </c>
      <c r="F884" s="35">
        <v>605</v>
      </c>
      <c r="G884" s="36">
        <f>+F884+F884*$H$3</f>
        <v>647.35</v>
      </c>
      <c r="H884" s="35">
        <f>+G884*$H$5</f>
        <v>90.629000000000005</v>
      </c>
      <c r="I884" s="35">
        <f>SUM(G884:H884)</f>
        <v>737.97900000000004</v>
      </c>
      <c r="J884" s="131">
        <f>FLOOR(I884,0.05)</f>
        <v>737.95</v>
      </c>
    </row>
    <row r="885" spans="1:10" s="38" customFormat="1" ht="20.25" x14ac:dyDescent="0.3">
      <c r="A885" s="32"/>
      <c r="B885" s="48"/>
      <c r="C885" s="56"/>
      <c r="D885" s="42"/>
      <c r="E885" s="42"/>
      <c r="F885" s="42"/>
      <c r="G885" s="36"/>
      <c r="H885" s="35"/>
      <c r="I885" s="35"/>
      <c r="J885" s="131"/>
    </row>
    <row r="886" spans="1:10" s="38" customFormat="1" ht="20.25" x14ac:dyDescent="0.3">
      <c r="A886" s="32"/>
      <c r="B886" s="66" t="s">
        <v>513</v>
      </c>
      <c r="C886" s="56"/>
      <c r="D886" s="42"/>
      <c r="E886" s="42"/>
      <c r="F886" s="42"/>
      <c r="G886" s="36"/>
      <c r="H886" s="35"/>
      <c r="I886" s="35"/>
      <c r="J886" s="131"/>
    </row>
    <row r="887" spans="1:10" s="38" customFormat="1" ht="20.25" x14ac:dyDescent="0.3">
      <c r="A887" s="32"/>
      <c r="B887" s="48" t="s">
        <v>505</v>
      </c>
      <c r="C887" s="56">
        <v>125.93</v>
      </c>
      <c r="D887" s="35">
        <v>200</v>
      </c>
      <c r="E887" s="35">
        <v>220</v>
      </c>
      <c r="F887" s="35">
        <v>242</v>
      </c>
      <c r="G887" s="36">
        <f>+F887+F887*$H$3</f>
        <v>258.94</v>
      </c>
      <c r="H887" s="35">
        <f>+G887*$H$5</f>
        <v>36.251600000000003</v>
      </c>
      <c r="I887" s="35">
        <f>SUM(G887:H887)</f>
        <v>295.19159999999999</v>
      </c>
      <c r="J887" s="131">
        <f>FLOOR(I887,0.05)</f>
        <v>295.15000000000003</v>
      </c>
    </row>
    <row r="888" spans="1:10" s="38" customFormat="1" ht="20.25" x14ac:dyDescent="0.3">
      <c r="A888" s="32"/>
      <c r="B888" s="48" t="s">
        <v>506</v>
      </c>
      <c r="C888" s="56">
        <v>80.14</v>
      </c>
      <c r="D888" s="35">
        <v>150</v>
      </c>
      <c r="E888" s="35">
        <v>165</v>
      </c>
      <c r="F888" s="35">
        <v>181.5</v>
      </c>
      <c r="G888" s="36">
        <f>+F888+F888*$H$3</f>
        <v>194.20500000000001</v>
      </c>
      <c r="H888" s="35">
        <f>+G888*$H$5</f>
        <v>27.188700000000004</v>
      </c>
      <c r="I888" s="35">
        <f>SUM(G888:H888)</f>
        <v>221.39370000000002</v>
      </c>
      <c r="J888" s="131">
        <f>FLOOR(I888,0.05)</f>
        <v>221.35000000000002</v>
      </c>
    </row>
    <row r="889" spans="1:10" s="38" customFormat="1" ht="20.25" x14ac:dyDescent="0.3">
      <c r="A889" s="32"/>
      <c r="B889" s="48" t="s">
        <v>507</v>
      </c>
      <c r="C889" s="56">
        <v>80.14</v>
      </c>
      <c r="D889" s="35">
        <v>150</v>
      </c>
      <c r="E889" s="35">
        <v>165</v>
      </c>
      <c r="F889" s="35">
        <v>181.5</v>
      </c>
      <c r="G889" s="36">
        <f>+F889+F889*$H$3</f>
        <v>194.20500000000001</v>
      </c>
      <c r="H889" s="35">
        <f>+G889*$H$5</f>
        <v>27.188700000000004</v>
      </c>
      <c r="I889" s="35">
        <f>SUM(G889:H889)</f>
        <v>221.39370000000002</v>
      </c>
      <c r="J889" s="131">
        <f>FLOOR(I889,0.05)</f>
        <v>221.35000000000002</v>
      </c>
    </row>
    <row r="890" spans="1:10" s="38" customFormat="1" ht="20.25" x14ac:dyDescent="0.3">
      <c r="A890" s="32"/>
      <c r="B890" s="48" t="s">
        <v>508</v>
      </c>
      <c r="C890" s="119" t="s">
        <v>514</v>
      </c>
      <c r="D890" s="42"/>
      <c r="E890" s="42"/>
      <c r="F890" s="42"/>
      <c r="G890" s="36"/>
      <c r="H890" s="35"/>
      <c r="I890" s="35"/>
      <c r="J890" s="131"/>
    </row>
    <row r="891" spans="1:10" s="38" customFormat="1" ht="20.25" x14ac:dyDescent="0.3">
      <c r="A891" s="32"/>
      <c r="B891" s="48" t="s">
        <v>510</v>
      </c>
      <c r="C891" s="56">
        <v>68.69</v>
      </c>
      <c r="D891" s="35">
        <v>150</v>
      </c>
      <c r="E891" s="35">
        <v>165</v>
      </c>
      <c r="F891" s="35">
        <v>181.5</v>
      </c>
      <c r="G891" s="36">
        <f>+F891+F891*$H$3</f>
        <v>194.20500000000001</v>
      </c>
      <c r="H891" s="35">
        <f>+G891*$H$5</f>
        <v>27.188700000000004</v>
      </c>
      <c r="I891" s="35">
        <f>SUM(G891:H891)</f>
        <v>221.39370000000002</v>
      </c>
      <c r="J891" s="131">
        <f>FLOOR(I891,0.05)</f>
        <v>221.35000000000002</v>
      </c>
    </row>
    <row r="892" spans="1:10" s="38" customFormat="1" ht="20.25" x14ac:dyDescent="0.3">
      <c r="A892" s="32"/>
      <c r="C892" s="49"/>
      <c r="D892" s="42"/>
      <c r="E892" s="42"/>
      <c r="F892" s="42"/>
      <c r="G892" s="36"/>
      <c r="H892" s="35"/>
      <c r="I892" s="35"/>
      <c r="J892" s="131"/>
    </row>
    <row r="893" spans="1:10" s="38" customFormat="1" ht="20.25" x14ac:dyDescent="0.3">
      <c r="A893" s="32"/>
      <c r="B893" s="66" t="s">
        <v>515</v>
      </c>
      <c r="C893" s="56"/>
      <c r="D893" s="42"/>
      <c r="E893" s="42"/>
      <c r="F893" s="42"/>
      <c r="G893" s="36"/>
      <c r="H893" s="35"/>
      <c r="I893" s="35"/>
      <c r="J893" s="131"/>
    </row>
    <row r="894" spans="1:10" s="38" customFormat="1" ht="20.25" x14ac:dyDescent="0.3">
      <c r="A894" s="32"/>
      <c r="B894" s="48" t="s">
        <v>505</v>
      </c>
      <c r="C894" s="56">
        <v>125.93</v>
      </c>
      <c r="D894" s="35">
        <v>250</v>
      </c>
      <c r="E894" s="35">
        <v>275</v>
      </c>
      <c r="F894" s="35">
        <v>302.5</v>
      </c>
      <c r="G894" s="36">
        <f>+F894+F894*$H$3</f>
        <v>323.67500000000001</v>
      </c>
      <c r="H894" s="35">
        <f>+G894*$H$5</f>
        <v>45.314500000000002</v>
      </c>
      <c r="I894" s="35">
        <f>SUM(G894:H894)</f>
        <v>368.98950000000002</v>
      </c>
      <c r="J894" s="131">
        <f>FLOOR(I894,0.05)</f>
        <v>368.95000000000005</v>
      </c>
    </row>
    <row r="895" spans="1:10" s="38" customFormat="1" ht="20.25" x14ac:dyDescent="0.3">
      <c r="A895" s="32"/>
      <c r="B895" s="48" t="s">
        <v>506</v>
      </c>
      <c r="C895" s="56">
        <v>80.14</v>
      </c>
      <c r="D895" s="35">
        <v>150</v>
      </c>
      <c r="E895" s="35">
        <v>165</v>
      </c>
      <c r="F895" s="35">
        <v>181.5</v>
      </c>
      <c r="G895" s="36">
        <f>+F895+F895*$H$3</f>
        <v>194.20500000000001</v>
      </c>
      <c r="H895" s="35">
        <f>+G895*$H$5</f>
        <v>27.188700000000004</v>
      </c>
      <c r="I895" s="35">
        <f>SUM(G895:H895)</f>
        <v>221.39370000000002</v>
      </c>
      <c r="J895" s="131">
        <f>FLOOR(I895,0.05)</f>
        <v>221.35000000000002</v>
      </c>
    </row>
    <row r="896" spans="1:10" s="38" customFormat="1" ht="20.25" x14ac:dyDescent="0.3">
      <c r="A896" s="32"/>
      <c r="B896" s="48" t="s">
        <v>507</v>
      </c>
      <c r="C896" s="56">
        <v>80.14</v>
      </c>
      <c r="D896" s="35">
        <v>150</v>
      </c>
      <c r="E896" s="35">
        <v>165</v>
      </c>
      <c r="F896" s="35">
        <v>181.5</v>
      </c>
      <c r="G896" s="36">
        <f>+F896+F896*$H$3</f>
        <v>194.20500000000001</v>
      </c>
      <c r="H896" s="35">
        <f>+G896*$H$5</f>
        <v>27.188700000000004</v>
      </c>
      <c r="I896" s="35">
        <f>SUM(G896:H896)</f>
        <v>221.39370000000002</v>
      </c>
      <c r="J896" s="131">
        <f>FLOOR(I896,0.05)</f>
        <v>221.35000000000002</v>
      </c>
    </row>
    <row r="897" spans="1:10" s="38" customFormat="1" ht="20.25" x14ac:dyDescent="0.3">
      <c r="A897" s="32"/>
      <c r="B897" s="48" t="s">
        <v>508</v>
      </c>
      <c r="C897" s="119" t="s">
        <v>516</v>
      </c>
      <c r="D897" s="42"/>
      <c r="E897" s="42"/>
      <c r="F897" s="42"/>
      <c r="G897" s="36"/>
      <c r="H897" s="35"/>
      <c r="I897" s="35"/>
      <c r="J897" s="131"/>
    </row>
    <row r="898" spans="1:10" s="38" customFormat="1" ht="20.25" x14ac:dyDescent="0.3">
      <c r="A898" s="32"/>
      <c r="B898" s="48" t="s">
        <v>510</v>
      </c>
      <c r="C898" s="56">
        <v>125.93</v>
      </c>
      <c r="D898" s="35">
        <v>250</v>
      </c>
      <c r="E898" s="35">
        <v>275</v>
      </c>
      <c r="F898" s="35">
        <v>302.5</v>
      </c>
      <c r="G898" s="36">
        <f>+F898+F898*$H$3</f>
        <v>323.67500000000001</v>
      </c>
      <c r="H898" s="35">
        <f>+G898*$H$5</f>
        <v>45.314500000000002</v>
      </c>
      <c r="I898" s="35">
        <f>SUM(G898:H898)</f>
        <v>368.98950000000002</v>
      </c>
      <c r="J898" s="131">
        <f>FLOOR(I898,0.05)</f>
        <v>368.95000000000005</v>
      </c>
    </row>
    <row r="899" spans="1:10" s="38" customFormat="1" ht="20.25" x14ac:dyDescent="0.3">
      <c r="A899" s="32"/>
      <c r="C899" s="49"/>
      <c r="D899" s="42"/>
      <c r="E899" s="42"/>
      <c r="F899" s="42"/>
      <c r="G899" s="36"/>
      <c r="H899" s="35"/>
      <c r="I899" s="35"/>
      <c r="J899" s="131"/>
    </row>
    <row r="900" spans="1:10" s="38" customFormat="1" ht="20.25" x14ac:dyDescent="0.3">
      <c r="A900" s="32"/>
      <c r="B900" s="66" t="s">
        <v>517</v>
      </c>
      <c r="C900" s="56"/>
      <c r="D900" s="42"/>
      <c r="E900" s="42"/>
      <c r="F900" s="42"/>
      <c r="G900" s="36"/>
      <c r="H900" s="35"/>
      <c r="I900" s="35"/>
      <c r="J900" s="131"/>
    </row>
    <row r="901" spans="1:10" s="38" customFormat="1" ht="20.25" x14ac:dyDescent="0.3">
      <c r="A901" s="32"/>
      <c r="B901" s="48" t="s">
        <v>505</v>
      </c>
      <c r="C901" s="56">
        <v>68.69</v>
      </c>
      <c r="D901" s="35">
        <v>150</v>
      </c>
      <c r="E901" s="35">
        <v>165</v>
      </c>
      <c r="F901" s="35">
        <v>181.5</v>
      </c>
      <c r="G901" s="36">
        <f t="shared" ref="G901:G906" si="51">+F901+F901*$H$3</f>
        <v>194.20500000000001</v>
      </c>
      <c r="H901" s="35">
        <f>+G901*14%</f>
        <v>27.188700000000004</v>
      </c>
      <c r="I901" s="35">
        <f t="shared" ref="I901:I906" si="52">SUM(G901:H901)</f>
        <v>221.39370000000002</v>
      </c>
      <c r="J901" s="131">
        <f t="shared" ref="J901:J906" si="53">FLOOR(I901,0.05)</f>
        <v>221.35000000000002</v>
      </c>
    </row>
    <row r="902" spans="1:10" s="38" customFormat="1" ht="20.25" x14ac:dyDescent="0.3">
      <c r="A902" s="32"/>
      <c r="B902" s="48" t="s">
        <v>506</v>
      </c>
      <c r="C902" s="56">
        <v>22.9</v>
      </c>
      <c r="D902" s="35">
        <v>100</v>
      </c>
      <c r="E902" s="35">
        <v>110</v>
      </c>
      <c r="F902" s="35">
        <v>121</v>
      </c>
      <c r="G902" s="36">
        <f t="shared" si="51"/>
        <v>129.47</v>
      </c>
      <c r="H902" s="35">
        <f>+G902*$H$5</f>
        <v>18.125800000000002</v>
      </c>
      <c r="I902" s="35">
        <f t="shared" si="52"/>
        <v>147.5958</v>
      </c>
      <c r="J902" s="131">
        <v>147.6</v>
      </c>
    </row>
    <row r="903" spans="1:10" s="38" customFormat="1" ht="20.25" x14ac:dyDescent="0.3">
      <c r="A903" s="32"/>
      <c r="B903" s="48" t="s">
        <v>507</v>
      </c>
      <c r="C903" s="56">
        <v>22.9</v>
      </c>
      <c r="D903" s="35">
        <v>100</v>
      </c>
      <c r="E903" s="35">
        <v>110</v>
      </c>
      <c r="F903" s="35">
        <v>121</v>
      </c>
      <c r="G903" s="36">
        <f t="shared" si="51"/>
        <v>129.47</v>
      </c>
      <c r="H903" s="35">
        <f>+G903*$H$5</f>
        <v>18.125800000000002</v>
      </c>
      <c r="I903" s="35">
        <f t="shared" si="52"/>
        <v>147.5958</v>
      </c>
      <c r="J903" s="131">
        <f t="shared" si="53"/>
        <v>147.55000000000001</v>
      </c>
    </row>
    <row r="904" spans="1:10" s="38" customFormat="1" ht="20.25" x14ac:dyDescent="0.3">
      <c r="A904" s="32"/>
      <c r="B904" s="48" t="s">
        <v>508</v>
      </c>
      <c r="C904" s="56">
        <v>22.9</v>
      </c>
      <c r="D904" s="35">
        <v>100</v>
      </c>
      <c r="E904" s="35">
        <v>110</v>
      </c>
      <c r="F904" s="35">
        <v>121</v>
      </c>
      <c r="G904" s="36">
        <f t="shared" si="51"/>
        <v>129.47</v>
      </c>
      <c r="H904" s="35">
        <f>+G904*$H$5</f>
        <v>18.125800000000002</v>
      </c>
      <c r="I904" s="35">
        <f t="shared" si="52"/>
        <v>147.5958</v>
      </c>
      <c r="J904" s="131">
        <v>147.6</v>
      </c>
    </row>
    <row r="905" spans="1:10" s="38" customFormat="1" ht="20.25" x14ac:dyDescent="0.3">
      <c r="A905" s="32"/>
      <c r="B905" s="48" t="s">
        <v>510</v>
      </c>
      <c r="C905" s="56">
        <v>45.79</v>
      </c>
      <c r="D905" s="35">
        <v>120</v>
      </c>
      <c r="E905" s="35">
        <v>132</v>
      </c>
      <c r="F905" s="35">
        <v>145.19999999999999</v>
      </c>
      <c r="G905" s="36">
        <f t="shared" si="51"/>
        <v>155.36399999999998</v>
      </c>
      <c r="H905" s="35">
        <f>+G905*$H$5</f>
        <v>21.750959999999999</v>
      </c>
      <c r="I905" s="35">
        <f t="shared" si="52"/>
        <v>177.11495999999997</v>
      </c>
      <c r="J905" s="131">
        <f t="shared" si="53"/>
        <v>177.10000000000002</v>
      </c>
    </row>
    <row r="906" spans="1:10" s="38" customFormat="1" ht="20.25" x14ac:dyDescent="0.3">
      <c r="A906" s="32"/>
      <c r="B906" s="38" t="s">
        <v>518</v>
      </c>
      <c r="C906" s="49"/>
      <c r="D906" s="35">
        <f>+C903+C903*10%</f>
        <v>25.189999999999998</v>
      </c>
      <c r="E906" s="35">
        <v>27.708999999999996</v>
      </c>
      <c r="F906" s="35">
        <v>30.48</v>
      </c>
      <c r="G906" s="36">
        <f t="shared" si="51"/>
        <v>32.613599999999998</v>
      </c>
      <c r="H906" s="35">
        <f>+G906*$H$5</f>
        <v>4.5659039999999997</v>
      </c>
      <c r="I906" s="35">
        <f t="shared" si="52"/>
        <v>37.179503999999994</v>
      </c>
      <c r="J906" s="131">
        <f t="shared" si="53"/>
        <v>37.15</v>
      </c>
    </row>
    <row r="907" spans="1:10" s="38" customFormat="1" ht="20.25" x14ac:dyDescent="0.3">
      <c r="A907" s="32"/>
      <c r="C907" s="49"/>
      <c r="D907" s="42"/>
      <c r="E907" s="42"/>
      <c r="F907" s="42"/>
      <c r="G907" s="36"/>
      <c r="H907" s="35"/>
      <c r="I907" s="35"/>
      <c r="J907" s="131"/>
    </row>
    <row r="908" spans="1:10" s="38" customFormat="1" ht="20.25" x14ac:dyDescent="0.3">
      <c r="A908" s="32"/>
      <c r="B908" s="66" t="s">
        <v>519</v>
      </c>
      <c r="C908" s="56"/>
      <c r="D908" s="42"/>
      <c r="E908" s="42"/>
      <c r="F908" s="42"/>
      <c r="G908" s="36"/>
      <c r="H908" s="35"/>
      <c r="I908" s="35"/>
      <c r="J908" s="131"/>
    </row>
    <row r="909" spans="1:10" s="38" customFormat="1" ht="20.25" x14ac:dyDescent="0.3">
      <c r="A909" s="32"/>
      <c r="B909" s="48" t="s">
        <v>505</v>
      </c>
      <c r="C909" s="56">
        <v>251.86</v>
      </c>
      <c r="D909" s="35">
        <v>500</v>
      </c>
      <c r="E909" s="35">
        <v>550</v>
      </c>
      <c r="F909" s="35">
        <v>605</v>
      </c>
      <c r="G909" s="36">
        <f>+F909+F909*$H$3</f>
        <v>647.35</v>
      </c>
      <c r="H909" s="35">
        <f>+G909*$H$5</f>
        <v>90.629000000000005</v>
      </c>
      <c r="I909" s="35">
        <f>SUM(G909:H909)</f>
        <v>737.97900000000004</v>
      </c>
      <c r="J909" s="131">
        <f>FLOOR(I909,0.05)</f>
        <v>737.95</v>
      </c>
    </row>
    <row r="910" spans="1:10" s="38" customFormat="1" ht="20.25" x14ac:dyDescent="0.3">
      <c r="A910" s="32"/>
      <c r="B910" s="48" t="s">
        <v>506</v>
      </c>
      <c r="C910" s="56">
        <v>80.14</v>
      </c>
      <c r="D910" s="35">
        <v>150</v>
      </c>
      <c r="E910" s="35">
        <v>165</v>
      </c>
      <c r="F910" s="35">
        <v>181.5</v>
      </c>
      <c r="G910" s="36">
        <f>+F910+F910*$H$3</f>
        <v>194.20500000000001</v>
      </c>
      <c r="H910" s="35">
        <f>+G910*$H$5</f>
        <v>27.188700000000004</v>
      </c>
      <c r="I910" s="35">
        <f>SUM(G910:H910)</f>
        <v>221.39370000000002</v>
      </c>
      <c r="J910" s="131">
        <f>FLOOR(I910,0.05)</f>
        <v>221.35000000000002</v>
      </c>
    </row>
    <row r="911" spans="1:10" s="38" customFormat="1" ht="20.25" x14ac:dyDescent="0.3">
      <c r="A911" s="32"/>
      <c r="B911" s="48" t="s">
        <v>507</v>
      </c>
      <c r="C911" s="56">
        <v>80.14</v>
      </c>
      <c r="D911" s="35">
        <v>150</v>
      </c>
      <c r="E911" s="35">
        <v>165</v>
      </c>
      <c r="F911" s="35">
        <v>181.5</v>
      </c>
      <c r="G911" s="36">
        <f>+F911+F911*$H$3</f>
        <v>194.20500000000001</v>
      </c>
      <c r="H911" s="35">
        <f>+G911*$H$5</f>
        <v>27.188700000000004</v>
      </c>
      <c r="I911" s="35">
        <f>SUM(G911:H911)</f>
        <v>221.39370000000002</v>
      </c>
      <c r="J911" s="131">
        <f>FLOOR(I911,0.05)</f>
        <v>221.35000000000002</v>
      </c>
    </row>
    <row r="912" spans="1:10" s="38" customFormat="1" ht="20.25" x14ac:dyDescent="0.3">
      <c r="A912" s="32"/>
      <c r="B912" s="48" t="s">
        <v>508</v>
      </c>
      <c r="C912" s="56">
        <v>80.14</v>
      </c>
      <c r="D912" s="35">
        <v>150</v>
      </c>
      <c r="E912" s="35">
        <v>165</v>
      </c>
      <c r="F912" s="35">
        <v>181.5</v>
      </c>
      <c r="G912" s="36">
        <f>+F912+F912*$H$3</f>
        <v>194.20500000000001</v>
      </c>
      <c r="H912" s="35">
        <f>+G912*$H$5</f>
        <v>27.188700000000004</v>
      </c>
      <c r="I912" s="35">
        <f>SUM(G912:H912)</f>
        <v>221.39370000000002</v>
      </c>
      <c r="J912" s="131">
        <f>FLOOR(I912,0.05)</f>
        <v>221.35000000000002</v>
      </c>
    </row>
    <row r="913" spans="1:10" s="38" customFormat="1" ht="20.25" x14ac:dyDescent="0.3">
      <c r="A913" s="32"/>
      <c r="B913" s="48" t="s">
        <v>510</v>
      </c>
      <c r="C913" s="56">
        <v>251.86</v>
      </c>
      <c r="D913" s="35">
        <v>500</v>
      </c>
      <c r="E913" s="35">
        <v>550</v>
      </c>
      <c r="F913" s="35">
        <v>605</v>
      </c>
      <c r="G913" s="36">
        <f>+F913+F913*$H$3</f>
        <v>647.35</v>
      </c>
      <c r="H913" s="35">
        <f>+G913*$H$5</f>
        <v>90.629000000000005</v>
      </c>
      <c r="I913" s="35">
        <f>SUM(G913:H913)</f>
        <v>737.97900000000004</v>
      </c>
      <c r="J913" s="131">
        <f>FLOOR(I913,0.05)</f>
        <v>737.95</v>
      </c>
    </row>
    <row r="914" spans="1:10" s="38" customFormat="1" ht="20.25" x14ac:dyDescent="0.3">
      <c r="A914" s="32"/>
      <c r="C914" s="49"/>
      <c r="D914" s="42"/>
      <c r="E914" s="42"/>
      <c r="F914" s="42"/>
      <c r="G914" s="36"/>
      <c r="H914" s="35"/>
      <c r="I914" s="35"/>
      <c r="J914" s="131"/>
    </row>
    <row r="915" spans="1:10" s="38" customFormat="1" ht="20.25" x14ac:dyDescent="0.3">
      <c r="A915" s="32"/>
      <c r="B915" s="66" t="s">
        <v>520</v>
      </c>
      <c r="C915" s="56"/>
      <c r="D915" s="42"/>
      <c r="E915" s="42"/>
      <c r="F915" s="42"/>
      <c r="G915" s="36"/>
      <c r="H915" s="35"/>
      <c r="I915" s="35"/>
      <c r="J915" s="131"/>
    </row>
    <row r="916" spans="1:10" s="38" customFormat="1" ht="20.25" x14ac:dyDescent="0.3">
      <c r="A916" s="32"/>
      <c r="B916" s="48" t="s">
        <v>505</v>
      </c>
      <c r="C916" s="56">
        <v>68.69</v>
      </c>
      <c r="D916" s="35">
        <v>150</v>
      </c>
      <c r="E916" s="35">
        <v>165</v>
      </c>
      <c r="F916" s="35">
        <v>181.5</v>
      </c>
      <c r="G916" s="36">
        <f>+F916+F916*$H$3</f>
        <v>194.20500000000001</v>
      </c>
      <c r="H916" s="35">
        <f>+G916*$H$5</f>
        <v>27.188700000000004</v>
      </c>
      <c r="I916" s="35">
        <f>SUM(G916:H916)</f>
        <v>221.39370000000002</v>
      </c>
      <c r="J916" s="131">
        <f>FLOOR(I916,0.05)</f>
        <v>221.35000000000002</v>
      </c>
    </row>
    <row r="917" spans="1:10" s="38" customFormat="1" ht="20.25" x14ac:dyDescent="0.3">
      <c r="A917" s="32"/>
      <c r="B917" s="48" t="s">
        <v>506</v>
      </c>
      <c r="C917" s="56">
        <v>22.9</v>
      </c>
      <c r="D917" s="35">
        <v>100</v>
      </c>
      <c r="E917" s="35">
        <v>110</v>
      </c>
      <c r="F917" s="35">
        <v>121</v>
      </c>
      <c r="G917" s="36">
        <f>+F917+F917*$H$3</f>
        <v>129.47</v>
      </c>
      <c r="H917" s="35">
        <f>+G917*$H$5</f>
        <v>18.125800000000002</v>
      </c>
      <c r="I917" s="35">
        <f>SUM(G917:H917)</f>
        <v>147.5958</v>
      </c>
      <c r="J917" s="131">
        <v>147.6</v>
      </c>
    </row>
    <row r="918" spans="1:10" s="38" customFormat="1" ht="20.25" x14ac:dyDescent="0.3">
      <c r="A918" s="32"/>
      <c r="B918" s="48" t="s">
        <v>507</v>
      </c>
      <c r="C918" s="56">
        <v>17.170000000000002</v>
      </c>
      <c r="D918" s="35">
        <v>100</v>
      </c>
      <c r="E918" s="35">
        <v>110</v>
      </c>
      <c r="F918" s="35">
        <v>121</v>
      </c>
      <c r="G918" s="36">
        <f>+F918+F918*$H$3</f>
        <v>129.47</v>
      </c>
      <c r="H918" s="35">
        <f>+G918*$H$5</f>
        <v>18.125800000000002</v>
      </c>
      <c r="I918" s="35">
        <f>SUM(G918:H918)</f>
        <v>147.5958</v>
      </c>
      <c r="J918" s="131">
        <v>147.6</v>
      </c>
    </row>
    <row r="919" spans="1:10" s="38" customFormat="1" ht="20.25" x14ac:dyDescent="0.3">
      <c r="A919" s="32"/>
      <c r="B919" s="48" t="s">
        <v>508</v>
      </c>
      <c r="C919" s="56">
        <v>22.9</v>
      </c>
      <c r="D919" s="35">
        <v>100</v>
      </c>
      <c r="E919" s="35">
        <v>110</v>
      </c>
      <c r="F919" s="35">
        <v>121</v>
      </c>
      <c r="G919" s="36">
        <f>+F919+F919*$H$3</f>
        <v>129.47</v>
      </c>
      <c r="H919" s="35">
        <f>+G919*$H$5</f>
        <v>18.125800000000002</v>
      </c>
      <c r="I919" s="35">
        <f>SUM(G919:H919)</f>
        <v>147.5958</v>
      </c>
      <c r="J919" s="131">
        <v>147.6</v>
      </c>
    </row>
    <row r="920" spans="1:10" s="38" customFormat="1" ht="20.25" x14ac:dyDescent="0.3">
      <c r="A920" s="32"/>
      <c r="B920" s="48" t="s">
        <v>510</v>
      </c>
      <c r="C920" s="56">
        <v>45.79</v>
      </c>
      <c r="D920" s="35">
        <v>120</v>
      </c>
      <c r="E920" s="35">
        <v>132</v>
      </c>
      <c r="F920" s="35">
        <v>145.19999999999999</v>
      </c>
      <c r="G920" s="36">
        <f>+F920+F920*$H$3</f>
        <v>155.36399999999998</v>
      </c>
      <c r="H920" s="35">
        <f>+G920*$H$5</f>
        <v>21.750959999999999</v>
      </c>
      <c r="I920" s="35">
        <f>SUM(G920:H920)</f>
        <v>177.11495999999997</v>
      </c>
      <c r="J920" s="131">
        <f>FLOOR(I920,0.05)</f>
        <v>177.10000000000002</v>
      </c>
    </row>
    <row r="921" spans="1:10" s="38" customFormat="1" ht="20.25" x14ac:dyDescent="0.3">
      <c r="A921" s="32"/>
      <c r="C921" s="49"/>
      <c r="D921" s="42"/>
      <c r="E921" s="42"/>
      <c r="F921" s="42"/>
      <c r="G921" s="36"/>
      <c r="H921" s="35"/>
      <c r="I921" s="35"/>
      <c r="J921" s="131"/>
    </row>
    <row r="922" spans="1:10" s="38" customFormat="1" ht="20.25" x14ac:dyDescent="0.3">
      <c r="A922" s="32"/>
      <c r="B922" s="66" t="s">
        <v>521</v>
      </c>
      <c r="C922" s="49">
        <v>114</v>
      </c>
      <c r="D922" s="35">
        <v>200</v>
      </c>
      <c r="E922" s="35">
        <v>220</v>
      </c>
      <c r="F922" s="35">
        <v>242</v>
      </c>
      <c r="G922" s="36">
        <f>+F922+F922*$H$3</f>
        <v>258.94</v>
      </c>
      <c r="H922" s="35">
        <f>+G922*$H$5</f>
        <v>36.251600000000003</v>
      </c>
      <c r="I922" s="35">
        <f>SUM(G922:H922)</f>
        <v>295.19159999999999</v>
      </c>
      <c r="J922" s="131">
        <f>FLOOR(I922,0.05)</f>
        <v>295.15000000000003</v>
      </c>
    </row>
    <row r="923" spans="1:10" s="38" customFormat="1" ht="20.25" x14ac:dyDescent="0.3">
      <c r="A923" s="32"/>
      <c r="C923" s="49"/>
      <c r="D923" s="35"/>
      <c r="E923" s="35"/>
      <c r="F923" s="35"/>
      <c r="G923" s="36"/>
      <c r="H923" s="35"/>
      <c r="I923" s="35"/>
      <c r="J923" s="131"/>
    </row>
    <row r="924" spans="1:10" s="38" customFormat="1" ht="20.25" x14ac:dyDescent="0.3">
      <c r="A924" s="32"/>
      <c r="B924" s="32" t="s">
        <v>522</v>
      </c>
      <c r="C924" s="49">
        <v>150</v>
      </c>
      <c r="D924" s="35">
        <v>230</v>
      </c>
      <c r="E924" s="35">
        <v>253</v>
      </c>
      <c r="F924" s="35">
        <v>278.3</v>
      </c>
      <c r="G924" s="36">
        <f>+F924+F924*$H$3</f>
        <v>297.78100000000001</v>
      </c>
      <c r="H924" s="35">
        <f>+G924*$H$5</f>
        <v>41.689340000000001</v>
      </c>
      <c r="I924" s="35">
        <f>SUM(G924:H924)</f>
        <v>339.47034000000002</v>
      </c>
      <c r="J924" s="131">
        <f>FLOOR(I924,0.05)</f>
        <v>339.45000000000005</v>
      </c>
    </row>
    <row r="925" spans="1:10" s="38" customFormat="1" ht="20.25" x14ac:dyDescent="0.3">
      <c r="A925" s="32"/>
      <c r="C925" s="49"/>
      <c r="D925" s="42"/>
      <c r="E925" s="42"/>
      <c r="F925" s="42"/>
      <c r="G925" s="36"/>
      <c r="H925" s="35"/>
      <c r="I925" s="35"/>
      <c r="J925" s="131"/>
    </row>
    <row r="926" spans="1:10" s="38" customFormat="1" ht="20.25" x14ac:dyDescent="0.3">
      <c r="A926" s="32">
        <v>154769</v>
      </c>
      <c r="B926" s="55" t="s">
        <v>523</v>
      </c>
      <c r="C926" s="49"/>
      <c r="D926" s="42"/>
      <c r="E926" s="42"/>
      <c r="F926" s="42"/>
      <c r="G926" s="36"/>
      <c r="H926" s="35"/>
      <c r="I926" s="35"/>
      <c r="J926" s="131"/>
    </row>
    <row r="927" spans="1:10" s="38" customFormat="1" ht="20.25" x14ac:dyDescent="0.3">
      <c r="A927" s="32"/>
      <c r="C927" s="49"/>
      <c r="D927" s="42"/>
      <c r="E927" s="42"/>
      <c r="F927" s="42"/>
      <c r="G927" s="36"/>
      <c r="H927" s="35"/>
      <c r="I927" s="35"/>
      <c r="J927" s="131"/>
    </row>
    <row r="928" spans="1:10" s="38" customFormat="1" ht="20.25" x14ac:dyDescent="0.3">
      <c r="A928" s="32"/>
      <c r="B928" s="38" t="s">
        <v>524</v>
      </c>
      <c r="C928" s="49">
        <v>14.88</v>
      </c>
      <c r="D928" s="35">
        <v>30</v>
      </c>
      <c r="E928" s="35">
        <v>33</v>
      </c>
      <c r="F928" s="35">
        <v>36.299999999999997</v>
      </c>
      <c r="G928" s="36">
        <f t="shared" ref="G928:G933" si="54">+F928+F928*$H$3</f>
        <v>38.840999999999994</v>
      </c>
      <c r="H928" s="35">
        <f t="shared" ref="H928:H933" si="55">+G928*$H$5</f>
        <v>5.4377399999999998</v>
      </c>
      <c r="I928" s="35">
        <f t="shared" ref="I928:I933" si="56">SUM(G928:H928)</f>
        <v>44.278739999999992</v>
      </c>
      <c r="J928" s="131">
        <f t="shared" ref="J928:J933" si="57">FLOOR(I928,0.05)</f>
        <v>44.25</v>
      </c>
    </row>
    <row r="929" spans="1:10" s="38" customFormat="1" ht="20.25" x14ac:dyDescent="0.3">
      <c r="A929" s="32"/>
      <c r="B929" s="38" t="s">
        <v>525</v>
      </c>
      <c r="C929" s="49">
        <v>0.8</v>
      </c>
      <c r="D929" s="35">
        <v>2</v>
      </c>
      <c r="E929" s="35">
        <v>2.2000000000000002</v>
      </c>
      <c r="F929" s="35">
        <v>2.42</v>
      </c>
      <c r="G929" s="36">
        <f t="shared" si="54"/>
        <v>2.5893999999999999</v>
      </c>
      <c r="H929" s="35">
        <f t="shared" si="55"/>
        <v>0.362516</v>
      </c>
      <c r="I929" s="35">
        <f t="shared" si="56"/>
        <v>2.9519159999999998</v>
      </c>
      <c r="J929" s="131">
        <f t="shared" si="57"/>
        <v>2.95</v>
      </c>
    </row>
    <row r="930" spans="1:10" s="38" customFormat="1" ht="20.25" x14ac:dyDescent="0.3">
      <c r="A930" s="32"/>
      <c r="B930" s="38" t="s">
        <v>526</v>
      </c>
      <c r="C930" s="49">
        <v>0.8</v>
      </c>
      <c r="D930" s="35">
        <v>2</v>
      </c>
      <c r="E930" s="35">
        <v>2.2000000000000002</v>
      </c>
      <c r="F930" s="35">
        <v>2.42</v>
      </c>
      <c r="G930" s="36">
        <f t="shared" si="54"/>
        <v>2.5893999999999999</v>
      </c>
      <c r="H930" s="35">
        <f t="shared" si="55"/>
        <v>0.362516</v>
      </c>
      <c r="I930" s="35">
        <f t="shared" si="56"/>
        <v>2.9519159999999998</v>
      </c>
      <c r="J930" s="131">
        <f t="shared" si="57"/>
        <v>2.95</v>
      </c>
    </row>
    <row r="931" spans="1:10" s="38" customFormat="1" ht="20.25" x14ac:dyDescent="0.3">
      <c r="A931" s="32"/>
      <c r="B931" s="38" t="s">
        <v>527</v>
      </c>
      <c r="C931" s="49">
        <v>5.03</v>
      </c>
      <c r="D931" s="35">
        <v>15</v>
      </c>
      <c r="E931" s="35">
        <v>16.5</v>
      </c>
      <c r="F931" s="35">
        <v>18.149999999999999</v>
      </c>
      <c r="G931" s="36">
        <f t="shared" si="54"/>
        <v>19.420499999999997</v>
      </c>
      <c r="H931" s="35">
        <f t="shared" si="55"/>
        <v>2.7188699999999999</v>
      </c>
      <c r="I931" s="35">
        <f t="shared" si="56"/>
        <v>22.139369999999996</v>
      </c>
      <c r="J931" s="131">
        <f t="shared" si="57"/>
        <v>22.1</v>
      </c>
    </row>
    <row r="932" spans="1:10" s="38" customFormat="1" ht="20.25" x14ac:dyDescent="0.3">
      <c r="A932" s="32"/>
      <c r="B932" s="38" t="s">
        <v>528</v>
      </c>
      <c r="C932" s="49">
        <v>1.49</v>
      </c>
      <c r="D932" s="35">
        <v>5</v>
      </c>
      <c r="E932" s="35">
        <v>5.5</v>
      </c>
      <c r="F932" s="35">
        <v>6.05</v>
      </c>
      <c r="G932" s="36">
        <f t="shared" si="54"/>
        <v>6.4734999999999996</v>
      </c>
      <c r="H932" s="35">
        <f t="shared" si="55"/>
        <v>0.90629000000000004</v>
      </c>
      <c r="I932" s="35">
        <f t="shared" si="56"/>
        <v>7.3797899999999998</v>
      </c>
      <c r="J932" s="131">
        <f t="shared" si="57"/>
        <v>7.3500000000000005</v>
      </c>
    </row>
    <row r="933" spans="1:10" s="38" customFormat="1" ht="20.25" x14ac:dyDescent="0.3">
      <c r="A933" s="32"/>
      <c r="B933" s="38" t="s">
        <v>529</v>
      </c>
      <c r="C933" s="49">
        <v>0.8</v>
      </c>
      <c r="D933" s="35">
        <v>3</v>
      </c>
      <c r="E933" s="35">
        <v>3.3</v>
      </c>
      <c r="F933" s="35">
        <v>3.63</v>
      </c>
      <c r="G933" s="36">
        <f t="shared" si="54"/>
        <v>3.8841000000000001</v>
      </c>
      <c r="H933" s="35">
        <f t="shared" si="55"/>
        <v>0.54377400000000009</v>
      </c>
      <c r="I933" s="35">
        <f t="shared" si="56"/>
        <v>4.4278740000000001</v>
      </c>
      <c r="J933" s="131">
        <f t="shared" si="57"/>
        <v>4.4000000000000004</v>
      </c>
    </row>
    <row r="934" spans="1:10" s="38" customFormat="1" ht="20.25" x14ac:dyDescent="0.3">
      <c r="A934" s="32"/>
      <c r="B934" s="38" t="s">
        <v>530</v>
      </c>
      <c r="C934" s="49"/>
      <c r="D934" s="35"/>
      <c r="E934" s="35"/>
      <c r="F934" s="35"/>
      <c r="G934" s="36"/>
      <c r="H934" s="35"/>
      <c r="I934" s="35"/>
      <c r="J934" s="131"/>
    </row>
    <row r="935" spans="1:10" s="38" customFormat="1" ht="20.25" x14ac:dyDescent="0.3">
      <c r="A935" s="32"/>
      <c r="B935" s="48" t="s">
        <v>531</v>
      </c>
      <c r="C935" s="49">
        <v>1.84</v>
      </c>
      <c r="D935" s="35">
        <v>5</v>
      </c>
      <c r="E935" s="35">
        <v>5.5</v>
      </c>
      <c r="F935" s="35">
        <v>6.05</v>
      </c>
      <c r="G935" s="36">
        <f t="shared" ref="G935:G941" si="58">+F935+F935*$H$3</f>
        <v>6.4734999999999996</v>
      </c>
      <c r="H935" s="35">
        <f t="shared" ref="H935:H941" si="59">+G935*$H$5</f>
        <v>0.90629000000000004</v>
      </c>
      <c r="I935" s="35">
        <f t="shared" ref="I935:I941" si="60">SUM(G935:H935)</f>
        <v>7.3797899999999998</v>
      </c>
      <c r="J935" s="131">
        <f t="shared" ref="J935:J941" si="61">FLOOR(I935,0.05)</f>
        <v>7.3500000000000005</v>
      </c>
    </row>
    <row r="936" spans="1:10" s="38" customFormat="1" ht="20.25" x14ac:dyDescent="0.3">
      <c r="A936" s="32"/>
      <c r="B936" s="48" t="s">
        <v>532</v>
      </c>
      <c r="C936" s="49">
        <v>1.49</v>
      </c>
      <c r="D936" s="35">
        <v>2.5</v>
      </c>
      <c r="E936" s="35">
        <v>2.75</v>
      </c>
      <c r="F936" s="35">
        <v>3.03</v>
      </c>
      <c r="G936" s="36">
        <f t="shared" si="58"/>
        <v>3.2420999999999998</v>
      </c>
      <c r="H936" s="35">
        <f t="shared" si="59"/>
        <v>0.45389400000000002</v>
      </c>
      <c r="I936" s="35">
        <f t="shared" si="60"/>
        <v>3.6959939999999998</v>
      </c>
      <c r="J936" s="131">
        <f t="shared" si="61"/>
        <v>3.6500000000000004</v>
      </c>
    </row>
    <row r="937" spans="1:10" s="38" customFormat="1" ht="20.25" x14ac:dyDescent="0.3">
      <c r="A937" s="32"/>
      <c r="B937" s="48" t="s">
        <v>533</v>
      </c>
      <c r="C937" s="49">
        <v>1.49</v>
      </c>
      <c r="D937" s="35">
        <v>2.5</v>
      </c>
      <c r="E937" s="35">
        <v>2.75</v>
      </c>
      <c r="F937" s="35">
        <v>3.03</v>
      </c>
      <c r="G937" s="36">
        <f t="shared" si="58"/>
        <v>3.2420999999999998</v>
      </c>
      <c r="H937" s="35">
        <f t="shared" si="59"/>
        <v>0.45389400000000002</v>
      </c>
      <c r="I937" s="35">
        <f t="shared" si="60"/>
        <v>3.6959939999999998</v>
      </c>
      <c r="J937" s="131">
        <f t="shared" si="61"/>
        <v>3.6500000000000004</v>
      </c>
    </row>
    <row r="938" spans="1:10" s="38" customFormat="1" ht="20.25" x14ac:dyDescent="0.3">
      <c r="A938" s="32"/>
      <c r="B938" s="38" t="s">
        <v>534</v>
      </c>
      <c r="C938" s="49">
        <v>1.49</v>
      </c>
      <c r="D938" s="35">
        <v>2.5</v>
      </c>
      <c r="E938" s="35">
        <v>2.75</v>
      </c>
      <c r="F938" s="35">
        <v>3.03</v>
      </c>
      <c r="G938" s="36">
        <f t="shared" si="58"/>
        <v>3.2420999999999998</v>
      </c>
      <c r="H938" s="35">
        <f t="shared" si="59"/>
        <v>0.45389400000000002</v>
      </c>
      <c r="I938" s="35">
        <f t="shared" si="60"/>
        <v>3.6959939999999998</v>
      </c>
      <c r="J938" s="131">
        <f t="shared" si="61"/>
        <v>3.6500000000000004</v>
      </c>
    </row>
    <row r="939" spans="1:10" s="38" customFormat="1" ht="20.25" x14ac:dyDescent="0.3">
      <c r="A939" s="32"/>
      <c r="B939" s="38" t="s">
        <v>535</v>
      </c>
      <c r="C939" s="49">
        <v>1.49</v>
      </c>
      <c r="D939" s="35">
        <v>2.5</v>
      </c>
      <c r="E939" s="35">
        <v>2.75</v>
      </c>
      <c r="F939" s="35">
        <v>3.03</v>
      </c>
      <c r="G939" s="36">
        <f t="shared" si="58"/>
        <v>3.2420999999999998</v>
      </c>
      <c r="H939" s="35">
        <f t="shared" si="59"/>
        <v>0.45389400000000002</v>
      </c>
      <c r="I939" s="35">
        <f t="shared" si="60"/>
        <v>3.6959939999999998</v>
      </c>
      <c r="J939" s="131">
        <f t="shared" si="61"/>
        <v>3.6500000000000004</v>
      </c>
    </row>
    <row r="940" spans="1:10" s="38" customFormat="1" ht="20.25" x14ac:dyDescent="0.3">
      <c r="A940" s="32"/>
      <c r="B940" s="38" t="s">
        <v>536</v>
      </c>
      <c r="C940" s="49">
        <v>1.49</v>
      </c>
      <c r="D940" s="35">
        <v>2.5</v>
      </c>
      <c r="E940" s="35">
        <v>2.75</v>
      </c>
      <c r="F940" s="35">
        <v>3.03</v>
      </c>
      <c r="G940" s="36">
        <f t="shared" si="58"/>
        <v>3.2420999999999998</v>
      </c>
      <c r="H940" s="35">
        <f t="shared" si="59"/>
        <v>0.45389400000000002</v>
      </c>
      <c r="I940" s="35">
        <f t="shared" si="60"/>
        <v>3.6959939999999998</v>
      </c>
      <c r="J940" s="131">
        <f t="shared" si="61"/>
        <v>3.6500000000000004</v>
      </c>
    </row>
    <row r="941" spans="1:10" s="38" customFormat="1" ht="20.25" x14ac:dyDescent="0.3">
      <c r="A941" s="32"/>
      <c r="B941" s="38" t="s">
        <v>537</v>
      </c>
      <c r="C941" s="49">
        <v>1.26</v>
      </c>
      <c r="D941" s="35">
        <v>5</v>
      </c>
      <c r="E941" s="35">
        <v>5.5</v>
      </c>
      <c r="F941" s="35">
        <v>6.05</v>
      </c>
      <c r="G941" s="36">
        <f t="shared" si="58"/>
        <v>6.4734999999999996</v>
      </c>
      <c r="H941" s="35">
        <f t="shared" si="59"/>
        <v>0.90629000000000004</v>
      </c>
      <c r="I941" s="35">
        <f t="shared" si="60"/>
        <v>7.3797899999999998</v>
      </c>
      <c r="J941" s="131">
        <f t="shared" si="61"/>
        <v>7.3500000000000005</v>
      </c>
    </row>
    <row r="942" spans="1:10" s="38" customFormat="1" ht="20.25" x14ac:dyDescent="0.3">
      <c r="A942" s="32"/>
      <c r="B942" s="38" t="s">
        <v>538</v>
      </c>
      <c r="C942" s="49"/>
      <c r="D942" s="35"/>
      <c r="E942" s="35"/>
      <c r="F942" s="35"/>
      <c r="G942" s="36"/>
      <c r="H942" s="35"/>
      <c r="I942" s="35"/>
      <c r="J942" s="131"/>
    </row>
    <row r="943" spans="1:10" s="38" customFormat="1" ht="20.25" x14ac:dyDescent="0.3">
      <c r="A943" s="32"/>
      <c r="B943" s="48" t="s">
        <v>539</v>
      </c>
      <c r="C943" s="56">
        <v>1.49</v>
      </c>
      <c r="D943" s="35">
        <v>5</v>
      </c>
      <c r="E943" s="35">
        <v>5.5</v>
      </c>
      <c r="F943" s="35">
        <v>6.05</v>
      </c>
      <c r="G943" s="36">
        <f>+F943+F943*$H$3</f>
        <v>6.4734999999999996</v>
      </c>
      <c r="H943" s="35">
        <f>+G943*$H$5</f>
        <v>0.90629000000000004</v>
      </c>
      <c r="I943" s="35">
        <f>SUM(G943:H943)</f>
        <v>7.3797899999999998</v>
      </c>
      <c r="J943" s="131">
        <f>FLOOR(I943,0.05)</f>
        <v>7.3500000000000005</v>
      </c>
    </row>
    <row r="944" spans="1:10" s="38" customFormat="1" ht="20.25" x14ac:dyDescent="0.3">
      <c r="A944" s="32"/>
      <c r="B944" s="48" t="s">
        <v>531</v>
      </c>
      <c r="C944" s="56">
        <v>1.49</v>
      </c>
      <c r="D944" s="35">
        <v>5</v>
      </c>
      <c r="E944" s="35">
        <v>5.5</v>
      </c>
      <c r="F944" s="35">
        <v>6.05</v>
      </c>
      <c r="G944" s="36">
        <f>+F944+F944*$H$3</f>
        <v>6.4734999999999996</v>
      </c>
      <c r="H944" s="35">
        <f>+G944*$H$5</f>
        <v>0.90629000000000004</v>
      </c>
      <c r="I944" s="35">
        <f>SUM(G944:H944)</f>
        <v>7.3797899999999998</v>
      </c>
      <c r="J944" s="131">
        <f>FLOOR(I944,0.05)</f>
        <v>7.3500000000000005</v>
      </c>
    </row>
    <row r="945" spans="1:10" s="38" customFormat="1" ht="20.25" x14ac:dyDescent="0.3">
      <c r="A945" s="32"/>
      <c r="B945" s="38" t="s">
        <v>540</v>
      </c>
      <c r="C945" s="49">
        <v>1.49</v>
      </c>
      <c r="D945" s="35">
        <v>5</v>
      </c>
      <c r="E945" s="35">
        <v>5.5</v>
      </c>
      <c r="F945" s="35">
        <v>6.05</v>
      </c>
      <c r="G945" s="36">
        <f>+F945+F945*$H$3</f>
        <v>6.4734999999999996</v>
      </c>
      <c r="H945" s="35">
        <f>+G945*$H$5</f>
        <v>0.90629000000000004</v>
      </c>
      <c r="I945" s="35">
        <f>SUM(G945:H945)</f>
        <v>7.3797899999999998</v>
      </c>
      <c r="J945" s="131">
        <f>FLOOR(I945,0.05)</f>
        <v>7.3500000000000005</v>
      </c>
    </row>
    <row r="946" spans="1:10" s="38" customFormat="1" ht="20.25" x14ac:dyDescent="0.3">
      <c r="A946" s="32"/>
      <c r="B946" s="38" t="s">
        <v>541</v>
      </c>
      <c r="C946" s="49"/>
      <c r="D946" s="35">
        <v>1</v>
      </c>
      <c r="E946" s="35">
        <v>1.1000000000000001</v>
      </c>
      <c r="F946" s="35">
        <v>1.21</v>
      </c>
      <c r="G946" s="36">
        <f>+F946+F946*$H$3</f>
        <v>1.2947</v>
      </c>
      <c r="H946" s="35">
        <f>+G946*$H$5</f>
        <v>0.181258</v>
      </c>
      <c r="I946" s="35">
        <f>SUM(G946:H946)</f>
        <v>1.4759579999999999</v>
      </c>
      <c r="J946" s="131">
        <f>FLOOR(I946,0.05)</f>
        <v>1.4500000000000002</v>
      </c>
    </row>
    <row r="947" spans="1:10" s="38" customFormat="1" ht="20.25" x14ac:dyDescent="0.3">
      <c r="A947" s="32"/>
      <c r="B947" s="51"/>
      <c r="C947" s="78"/>
      <c r="D947" s="53"/>
      <c r="E947" s="53"/>
      <c r="F947" s="53"/>
      <c r="G947" s="53"/>
      <c r="H947" s="53"/>
      <c r="I947" s="53"/>
      <c r="J947" s="132"/>
    </row>
    <row r="948" spans="1:10" ht="15.75" x14ac:dyDescent="0.25">
      <c r="A948" s="1"/>
      <c r="C948" s="19"/>
      <c r="D948" s="20"/>
      <c r="E948" s="20"/>
      <c r="F948" s="20"/>
      <c r="H948" s="4"/>
      <c r="I948" s="4"/>
      <c r="J948" s="142"/>
    </row>
    <row r="949" spans="1:10" ht="15.75" x14ac:dyDescent="0.25">
      <c r="A949" s="1"/>
      <c r="C949" s="19"/>
      <c r="D949" s="20"/>
      <c r="E949" s="20"/>
      <c r="F949" s="20"/>
      <c r="H949" s="4"/>
      <c r="I949" s="4"/>
      <c r="J949" s="142"/>
    </row>
    <row r="950" spans="1:10" ht="15.75" x14ac:dyDescent="0.25">
      <c r="A950" s="1"/>
      <c r="C950" s="19"/>
      <c r="D950" s="20"/>
      <c r="E950" s="20"/>
      <c r="F950" s="20"/>
      <c r="H950" s="4"/>
      <c r="I950" s="4"/>
      <c r="J950" s="142"/>
    </row>
    <row r="951" spans="1:10" ht="15.75" x14ac:dyDescent="0.25">
      <c r="A951" s="1"/>
      <c r="C951" s="19"/>
      <c r="D951" s="20"/>
      <c r="E951" s="20"/>
      <c r="F951" s="20"/>
      <c r="H951" s="4"/>
      <c r="I951" s="4"/>
      <c r="J951" s="142"/>
    </row>
    <row r="952" spans="1:10" ht="15.75" x14ac:dyDescent="0.25">
      <c r="A952" s="1"/>
      <c r="C952" s="19"/>
      <c r="D952" s="20"/>
      <c r="E952" s="20"/>
      <c r="F952" s="20"/>
      <c r="H952" s="4"/>
      <c r="I952" s="4"/>
      <c r="J952" s="142"/>
    </row>
    <row r="953" spans="1:10" ht="15.75" x14ac:dyDescent="0.25">
      <c r="A953" s="1"/>
      <c r="C953" s="19"/>
      <c r="D953" s="20"/>
      <c r="E953" s="20"/>
      <c r="F953" s="20"/>
      <c r="H953" s="4"/>
      <c r="I953" s="4"/>
      <c r="J953" s="142"/>
    </row>
    <row r="954" spans="1:10" ht="15.75" x14ac:dyDescent="0.25">
      <c r="A954" s="1"/>
      <c r="C954" s="19"/>
      <c r="D954" s="20"/>
      <c r="E954" s="20"/>
      <c r="F954" s="20"/>
      <c r="H954" s="4"/>
      <c r="I954" s="4"/>
      <c r="J954" s="142"/>
    </row>
    <row r="955" spans="1:10" ht="15.75" x14ac:dyDescent="0.25">
      <c r="A955" s="1"/>
      <c r="C955" s="19"/>
      <c r="D955" s="20"/>
      <c r="E955" s="20"/>
      <c r="F955" s="20"/>
      <c r="H955" s="4"/>
      <c r="I955" s="4"/>
      <c r="J955" s="142"/>
    </row>
    <row r="956" spans="1:10" ht="15.75" x14ac:dyDescent="0.25">
      <c r="A956" s="1"/>
      <c r="C956" s="19"/>
      <c r="D956" s="20"/>
      <c r="E956" s="20"/>
      <c r="F956" s="20"/>
      <c r="H956" s="4"/>
      <c r="I956" s="4"/>
      <c r="J956" s="142"/>
    </row>
    <row r="957" spans="1:10" ht="15.75" x14ac:dyDescent="0.25">
      <c r="A957" s="1"/>
      <c r="C957" s="7"/>
      <c r="D957" s="20"/>
      <c r="E957" s="20"/>
      <c r="F957" s="20"/>
      <c r="H957" s="4"/>
      <c r="I957" s="4"/>
      <c r="J957" s="142"/>
    </row>
  </sheetData>
  <mergeCells count="5">
    <mergeCell ref="G520:J520"/>
    <mergeCell ref="B115:I115"/>
    <mergeCell ref="B5:B6"/>
    <mergeCell ref="D3:D4"/>
    <mergeCell ref="B29:I29"/>
  </mergeCells>
  <phoneticPr fontId="0" type="noConversion"/>
  <pageMargins left="0.59055118110236227" right="0" top="0.55118110236220474" bottom="0.55118110236220474" header="0.11811023622047245" footer="0.11811023622047245"/>
  <pageSetup paperSize="9" scale="47" orientation="portrait" r:id="rId1"/>
  <rowBreaks count="2" manualBreakCount="2">
    <brk id="636" min="1" max="9" man="1"/>
    <brk id="712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2"/>
  <sheetViews>
    <sheetView view="pageBreakPreview" topLeftCell="B1" zoomScale="60" zoomScaleNormal="100" workbookViewId="0">
      <pane xSplit="2" ySplit="6" topLeftCell="D7" activePane="bottomRight" state="frozen"/>
      <selection activeCell="B818" sqref="B818"/>
      <selection pane="topRight" activeCell="B818" sqref="B818"/>
      <selection pane="bottomLeft" activeCell="B818" sqref="B818"/>
      <selection pane="bottomRight" activeCell="B818" sqref="B818"/>
    </sheetView>
  </sheetViews>
  <sheetFormatPr defaultColWidth="9.140625" defaultRowHeight="12.75" x14ac:dyDescent="0.2"/>
  <cols>
    <col min="1" max="1" width="10.5703125" style="6" hidden="1" customWidth="1"/>
    <col min="2" max="2" width="119.42578125" style="6" customWidth="1"/>
    <col min="3" max="3" width="25.7109375" style="6" hidden="1" customWidth="1"/>
    <col min="4" max="4" width="18.5703125" style="5" customWidth="1"/>
    <col min="5" max="5" width="16.42578125" style="272" customWidth="1"/>
    <col min="6" max="6" width="15.7109375" style="281" customWidth="1"/>
    <col min="7" max="8" width="14" style="290" customWidth="1"/>
    <col min="9" max="9" width="14" style="234" customWidth="1"/>
    <col min="10" max="10" width="13.28515625" style="242" customWidth="1"/>
    <col min="11" max="11" width="13.5703125" style="6" customWidth="1"/>
    <col min="12" max="12" width="27.5703125" style="124" customWidth="1"/>
    <col min="13" max="13" width="16.140625" style="242" customWidth="1"/>
    <col min="14" max="14" width="20.85546875" style="6" customWidth="1"/>
    <col min="15" max="16384" width="9.140625" style="6"/>
  </cols>
  <sheetData>
    <row r="1" spans="1:14" x14ac:dyDescent="0.2">
      <c r="A1" s="143"/>
      <c r="B1" s="144" t="s">
        <v>1</v>
      </c>
      <c r="C1" s="4"/>
      <c r="J1" s="235"/>
      <c r="K1" s="4"/>
      <c r="L1" s="122"/>
    </row>
    <row r="2" spans="1:14" ht="13.5" thickBot="1" x14ac:dyDescent="0.25">
      <c r="A2" s="143"/>
      <c r="C2" s="4"/>
      <c r="J2" s="235"/>
      <c r="K2" s="4"/>
      <c r="L2" s="122"/>
    </row>
    <row r="3" spans="1:14" ht="32.25" customHeight="1" thickBot="1" x14ac:dyDescent="0.25">
      <c r="A3" s="143"/>
      <c r="B3" s="306"/>
      <c r="C3" s="145"/>
      <c r="D3" s="299" t="s">
        <v>669</v>
      </c>
      <c r="E3" s="314">
        <v>0.06</v>
      </c>
      <c r="F3" s="307"/>
      <c r="G3" s="308"/>
      <c r="H3" s="309"/>
      <c r="I3" s="303"/>
      <c r="J3" s="237">
        <v>7.0000000000000007E-2</v>
      </c>
      <c r="K3" s="147" t="s">
        <v>3</v>
      </c>
      <c r="L3" s="267"/>
    </row>
    <row r="4" spans="1:14" ht="38.25" customHeight="1" thickBot="1" x14ac:dyDescent="0.25">
      <c r="A4" s="143"/>
      <c r="C4" s="148"/>
      <c r="D4" s="300" t="s">
        <v>670</v>
      </c>
      <c r="E4" s="315">
        <v>0.1103</v>
      </c>
      <c r="F4" s="316">
        <v>0.14000000000000001</v>
      </c>
      <c r="G4" s="304"/>
      <c r="H4" s="310"/>
      <c r="I4" s="303"/>
      <c r="J4" s="237">
        <v>7.0000000000000007E-2</v>
      </c>
      <c r="K4" s="150" t="s">
        <v>4</v>
      </c>
      <c r="L4" s="267"/>
    </row>
    <row r="5" spans="1:14" s="155" customFormat="1" x14ac:dyDescent="0.2">
      <c r="A5" s="151" t="s">
        <v>5</v>
      </c>
      <c r="B5" s="882" t="s">
        <v>12</v>
      </c>
      <c r="C5" s="152" t="s">
        <v>9</v>
      </c>
      <c r="D5" s="311" t="s">
        <v>10</v>
      </c>
      <c r="E5" s="893" t="s">
        <v>667</v>
      </c>
      <c r="F5" s="895" t="s">
        <v>15</v>
      </c>
      <c r="G5" s="897" t="s">
        <v>668</v>
      </c>
      <c r="H5" s="313" t="s">
        <v>671</v>
      </c>
      <c r="I5" s="301" t="s">
        <v>662</v>
      </c>
      <c r="J5" s="239">
        <v>0.14000000000000001</v>
      </c>
      <c r="K5" s="154"/>
      <c r="L5" s="268" t="s">
        <v>10</v>
      </c>
      <c r="M5" s="238" t="s">
        <v>662</v>
      </c>
    </row>
    <row r="6" spans="1:14" s="155" customFormat="1" ht="39" thickBot="1" x14ac:dyDescent="0.25">
      <c r="A6" s="156" t="s">
        <v>11</v>
      </c>
      <c r="B6" s="883"/>
      <c r="C6" s="157" t="s">
        <v>596</v>
      </c>
      <c r="D6" s="158" t="s">
        <v>596</v>
      </c>
      <c r="E6" s="894"/>
      <c r="F6" s="896"/>
      <c r="G6" s="898"/>
      <c r="H6" s="312" t="s">
        <v>672</v>
      </c>
      <c r="I6" s="302" t="s">
        <v>596</v>
      </c>
      <c r="J6" s="241" t="s">
        <v>15</v>
      </c>
      <c r="K6" s="159" t="s">
        <v>16</v>
      </c>
      <c r="L6" s="269" t="s">
        <v>610</v>
      </c>
      <c r="M6" s="240" t="s">
        <v>596</v>
      </c>
      <c r="N6" s="160" t="s">
        <v>17</v>
      </c>
    </row>
    <row r="7" spans="1:14" x14ac:dyDescent="0.2">
      <c r="A7" s="143">
        <v>143502</v>
      </c>
      <c r="B7" s="144" t="s">
        <v>18</v>
      </c>
      <c r="C7" s="4"/>
      <c r="J7" s="235"/>
      <c r="K7" s="4"/>
    </row>
    <row r="8" spans="1:14" x14ac:dyDescent="0.2">
      <c r="A8" s="143"/>
      <c r="B8" s="6" t="s">
        <v>19</v>
      </c>
      <c r="C8" s="4"/>
      <c r="E8" s="899" t="s">
        <v>20</v>
      </c>
      <c r="F8" s="899"/>
      <c r="G8" s="900"/>
      <c r="H8" s="305"/>
      <c r="K8" s="4"/>
      <c r="L8" s="161" t="s">
        <v>20</v>
      </c>
    </row>
    <row r="9" spans="1:14" x14ac:dyDescent="0.2">
      <c r="B9" s="4"/>
      <c r="C9" s="4"/>
      <c r="J9" s="235"/>
    </row>
    <row r="10" spans="1:14" x14ac:dyDescent="0.2">
      <c r="A10" s="144"/>
      <c r="B10" s="144" t="s">
        <v>21</v>
      </c>
      <c r="C10" s="162"/>
      <c r="J10" s="243"/>
      <c r="K10" s="163"/>
    </row>
    <row r="11" spans="1:14" x14ac:dyDescent="0.2">
      <c r="A11" s="143"/>
      <c r="B11" s="6" t="s">
        <v>22</v>
      </c>
      <c r="C11" s="162"/>
      <c r="J11" s="243"/>
      <c r="K11" s="163"/>
      <c r="L11" s="164"/>
    </row>
    <row r="12" spans="1:14" x14ac:dyDescent="0.2">
      <c r="A12" s="143"/>
      <c r="C12" s="162">
        <v>6.9999999999999999E-4</v>
      </c>
      <c r="D12" s="6">
        <f>+C12+C12*$J$3</f>
        <v>7.4899999999999999E-4</v>
      </c>
      <c r="E12" s="273">
        <f>+D12+D12*$E$3</f>
        <v>7.9394000000000003E-4</v>
      </c>
      <c r="F12" s="282"/>
      <c r="G12" s="291">
        <f>SUM(E12:F12)</f>
        <v>7.9394000000000003E-4</v>
      </c>
      <c r="H12" s="291">
        <v>7.9394000000000003E-4</v>
      </c>
      <c r="I12" s="242"/>
      <c r="J12" s="243" t="s">
        <v>23</v>
      </c>
      <c r="K12" s="163" t="s">
        <v>23</v>
      </c>
      <c r="L12" s="164">
        <f>+D12</f>
        <v>7.4899999999999999E-4</v>
      </c>
      <c r="M12" s="244">
        <v>8.0000000000000004E-4</v>
      </c>
    </row>
    <row r="13" spans="1:14" x14ac:dyDescent="0.2">
      <c r="A13" s="143"/>
      <c r="B13" s="144" t="s">
        <v>24</v>
      </c>
      <c r="C13" s="162"/>
      <c r="E13" s="273"/>
      <c r="F13" s="282"/>
      <c r="G13" s="291"/>
      <c r="H13" s="291"/>
      <c r="J13" s="244"/>
      <c r="K13" s="162"/>
      <c r="L13" s="164"/>
    </row>
    <row r="14" spans="1:14" x14ac:dyDescent="0.2">
      <c r="A14" s="143"/>
      <c r="C14" s="162">
        <v>8.463E-3</v>
      </c>
      <c r="D14" s="6">
        <f>+C14+C14*$J$3</f>
        <v>9.0554099999999998E-3</v>
      </c>
      <c r="E14" s="273">
        <f>+D14+D14*$E$3</f>
        <v>9.5987346000000005E-3</v>
      </c>
      <c r="F14" s="282"/>
      <c r="G14" s="291">
        <f>SUM(E14:F14)</f>
        <v>9.5987346000000005E-3</v>
      </c>
      <c r="H14" s="291">
        <v>9.5987346000000005E-3</v>
      </c>
      <c r="I14" s="242"/>
      <c r="J14" s="243" t="s">
        <v>23</v>
      </c>
      <c r="K14" s="163" t="s">
        <v>23</v>
      </c>
      <c r="L14" s="164">
        <v>9.0500000000000008E-3</v>
      </c>
      <c r="M14" s="244">
        <v>9.5999999999999992E-3</v>
      </c>
    </row>
    <row r="15" spans="1:14" x14ac:dyDescent="0.2">
      <c r="A15" s="143"/>
      <c r="C15" s="4"/>
      <c r="E15" s="273"/>
      <c r="F15" s="282"/>
      <c r="G15" s="291"/>
      <c r="H15" s="291"/>
      <c r="J15" s="244"/>
      <c r="K15" s="162"/>
      <c r="L15" s="164"/>
    </row>
    <row r="16" spans="1:14" x14ac:dyDescent="0.2">
      <c r="A16" s="143"/>
      <c r="B16" s="144" t="s">
        <v>25</v>
      </c>
      <c r="C16" s="4"/>
      <c r="E16" s="273"/>
      <c r="F16" s="282"/>
      <c r="G16" s="291"/>
      <c r="H16" s="291"/>
      <c r="J16" s="244"/>
      <c r="K16" s="162"/>
      <c r="L16" s="164"/>
    </row>
    <row r="17" spans="1:13" x14ac:dyDescent="0.2">
      <c r="A17" s="143"/>
      <c r="B17" s="6" t="s">
        <v>26</v>
      </c>
      <c r="C17" s="4"/>
      <c r="E17" s="273"/>
      <c r="F17" s="282"/>
      <c r="G17" s="291"/>
      <c r="H17" s="291"/>
      <c r="J17" s="243"/>
      <c r="K17" s="163"/>
      <c r="L17" s="164"/>
    </row>
    <row r="18" spans="1:13" x14ac:dyDescent="0.2">
      <c r="A18" s="143"/>
      <c r="C18" s="162">
        <v>7.4999999999999997E-3</v>
      </c>
      <c r="D18" s="6">
        <f>+C18+C18*$J$3</f>
        <v>8.0249999999999991E-3</v>
      </c>
      <c r="E18" s="273">
        <f>+D18+D18*$E$3</f>
        <v>8.5064999999999984E-3</v>
      </c>
      <c r="F18" s="282"/>
      <c r="G18" s="291">
        <f>SUM(E18:F18)</f>
        <v>8.5064999999999984E-3</v>
      </c>
      <c r="H18" s="291">
        <v>8.5064999999999984E-3</v>
      </c>
      <c r="I18" s="242"/>
      <c r="J18" s="243" t="s">
        <v>23</v>
      </c>
      <c r="K18" s="163" t="s">
        <v>23</v>
      </c>
      <c r="L18" s="164">
        <f>+D18</f>
        <v>8.0249999999999991E-3</v>
      </c>
      <c r="M18" s="242">
        <v>8.5100000000000002E-3</v>
      </c>
    </row>
    <row r="19" spans="1:13" x14ac:dyDescent="0.2">
      <c r="A19" s="143"/>
      <c r="C19" s="162"/>
      <c r="E19" s="273"/>
      <c r="F19" s="282"/>
      <c r="G19" s="291"/>
      <c r="H19" s="291"/>
      <c r="J19" s="244"/>
      <c r="K19" s="162"/>
      <c r="L19" s="164"/>
    </row>
    <row r="20" spans="1:13" x14ac:dyDescent="0.2">
      <c r="A20" s="144"/>
      <c r="B20" s="144" t="s">
        <v>27</v>
      </c>
      <c r="C20" s="165"/>
      <c r="D20" s="166"/>
      <c r="E20" s="273"/>
      <c r="F20" s="282"/>
      <c r="G20" s="291"/>
      <c r="H20" s="291"/>
      <c r="I20" s="245"/>
      <c r="J20" s="246"/>
      <c r="K20" s="162"/>
      <c r="L20" s="164"/>
    </row>
    <row r="21" spans="1:13" x14ac:dyDescent="0.2">
      <c r="A21" s="143"/>
      <c r="C21" s="162">
        <v>1.8759999999999999E-2</v>
      </c>
      <c r="D21" s="6">
        <f>+C21+C21*$J$3</f>
        <v>2.0073199999999999E-2</v>
      </c>
      <c r="E21" s="273">
        <f>+D21+D21*$E$3</f>
        <v>2.1277591999999998E-2</v>
      </c>
      <c r="F21" s="282"/>
      <c r="G21" s="291">
        <f>SUM(E21:F21)</f>
        <v>2.1277591999999998E-2</v>
      </c>
      <c r="H21" s="291">
        <v>2.1277591999999998E-2</v>
      </c>
      <c r="I21" s="242"/>
      <c r="J21" s="244"/>
      <c r="K21" s="162"/>
      <c r="L21" s="164">
        <f>+D21</f>
        <v>2.0073199999999999E-2</v>
      </c>
      <c r="M21" s="242">
        <v>2.1270000000000001E-2</v>
      </c>
    </row>
    <row r="22" spans="1:13" x14ac:dyDescent="0.2">
      <c r="A22" s="144"/>
      <c r="B22" s="144" t="s">
        <v>28</v>
      </c>
      <c r="C22" s="162"/>
      <c r="E22" s="273"/>
      <c r="F22" s="282"/>
      <c r="G22" s="291"/>
      <c r="H22" s="291"/>
      <c r="J22" s="244"/>
      <c r="K22" s="162"/>
      <c r="L22" s="164"/>
    </row>
    <row r="23" spans="1:13" x14ac:dyDescent="0.2">
      <c r="A23" s="143"/>
      <c r="B23" s="6" t="s">
        <v>29</v>
      </c>
      <c r="C23" s="162">
        <v>1.8759999999999999E-2</v>
      </c>
      <c r="D23" s="6">
        <f>+C23+C23*$J$3</f>
        <v>2.0073199999999999E-2</v>
      </c>
      <c r="E23" s="273">
        <f>+D23+D23*$E$3</f>
        <v>2.1277591999999998E-2</v>
      </c>
      <c r="F23" s="282"/>
      <c r="G23" s="291">
        <f>SUM(E23:F23)</f>
        <v>2.1277591999999998E-2</v>
      </c>
      <c r="H23" s="291">
        <v>2.1277591999999998E-2</v>
      </c>
      <c r="I23" s="242"/>
      <c r="J23" s="244"/>
      <c r="K23" s="162"/>
      <c r="L23" s="164">
        <f>+D23</f>
        <v>2.0073199999999999E-2</v>
      </c>
      <c r="M23" s="242">
        <v>2.1270000000000001E-2</v>
      </c>
    </row>
    <row r="24" spans="1:13" x14ac:dyDescent="0.2">
      <c r="A24" s="143"/>
      <c r="C24" s="162"/>
      <c r="E24" s="274"/>
      <c r="F24" s="283"/>
      <c r="G24" s="292"/>
      <c r="H24" s="292"/>
      <c r="J24" s="244"/>
      <c r="K24" s="162"/>
      <c r="L24" s="164"/>
    </row>
    <row r="25" spans="1:13" x14ac:dyDescent="0.2">
      <c r="A25" s="143"/>
      <c r="B25" s="6" t="s">
        <v>30</v>
      </c>
      <c r="C25" s="167">
        <v>132</v>
      </c>
      <c r="D25" s="5">
        <f>+C25+C25*$J$3</f>
        <v>141.24</v>
      </c>
      <c r="E25" s="275">
        <f>+D25+D25*$E$3</f>
        <v>149.71440000000001</v>
      </c>
      <c r="F25" s="284">
        <f>+E25*F4</f>
        <v>20.960016000000003</v>
      </c>
      <c r="G25" s="293">
        <f>SUM(E25:F25)</f>
        <v>170.67441600000001</v>
      </c>
      <c r="H25" s="293">
        <f>CEILING(G25,0.1)</f>
        <v>170.70000000000002</v>
      </c>
      <c r="I25" s="234">
        <v>149.74</v>
      </c>
      <c r="J25" s="235">
        <f>+I25*14%</f>
        <v>20.963600000000003</v>
      </c>
      <c r="K25" s="4">
        <f>SUM(I25:J25)</f>
        <v>170.70360000000002</v>
      </c>
      <c r="L25" s="142">
        <f>FLOOR(K25,0.05)</f>
        <v>170.70000000000002</v>
      </c>
    </row>
    <row r="26" spans="1:13" x14ac:dyDescent="0.2">
      <c r="A26" s="143"/>
      <c r="B26" s="168"/>
      <c r="C26" s="19"/>
      <c r="D26" s="166"/>
      <c r="E26" s="276"/>
      <c r="F26" s="285"/>
      <c r="G26" s="294"/>
      <c r="H26" s="294"/>
      <c r="I26" s="245"/>
      <c r="J26" s="246"/>
      <c r="K26" s="19"/>
      <c r="L26" s="164"/>
    </row>
    <row r="27" spans="1:13" ht="25.5" x14ac:dyDescent="0.2">
      <c r="A27" s="143"/>
      <c r="B27" s="169" t="s">
        <v>31</v>
      </c>
      <c r="C27" s="169"/>
      <c r="D27" s="169"/>
      <c r="E27" s="277"/>
      <c r="F27" s="286"/>
      <c r="G27" s="295"/>
      <c r="H27" s="295"/>
      <c r="I27" s="247"/>
      <c r="J27" s="247"/>
      <c r="K27" s="169"/>
    </row>
    <row r="28" spans="1:13" x14ac:dyDescent="0.2">
      <c r="A28" s="143"/>
      <c r="B28" s="143"/>
      <c r="C28" s="20"/>
      <c r="J28" s="248"/>
      <c r="K28" s="20"/>
    </row>
    <row r="29" spans="1:13" x14ac:dyDescent="0.2">
      <c r="A29" s="143"/>
      <c r="B29" s="169" t="s">
        <v>32</v>
      </c>
      <c r="C29" s="169"/>
      <c r="D29" s="169"/>
      <c r="I29" s="169"/>
      <c r="J29" s="169"/>
      <c r="K29" s="169"/>
    </row>
    <row r="30" spans="1:13" x14ac:dyDescent="0.2">
      <c r="A30" s="143"/>
      <c r="B30" s="143"/>
      <c r="C30" s="20"/>
      <c r="J30" s="248"/>
      <c r="K30" s="20"/>
    </row>
    <row r="31" spans="1:13" x14ac:dyDescent="0.2">
      <c r="A31" s="143"/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</row>
    <row r="32" spans="1:13" x14ac:dyDescent="0.2">
      <c r="A32" s="173"/>
      <c r="B32" s="174" t="s">
        <v>594</v>
      </c>
      <c r="C32" s="20"/>
      <c r="D32" s="6"/>
      <c r="E32" s="274"/>
      <c r="F32" s="283"/>
      <c r="G32" s="292"/>
      <c r="H32" s="292"/>
      <c r="I32" s="242"/>
      <c r="J32" s="248"/>
      <c r="K32" s="20"/>
    </row>
    <row r="33" spans="1:14" x14ac:dyDescent="0.2">
      <c r="A33" s="143"/>
      <c r="B33" s="144" t="s">
        <v>33</v>
      </c>
      <c r="C33" s="20"/>
      <c r="J33" s="248"/>
      <c r="K33" s="20"/>
    </row>
    <row r="34" spans="1:14" x14ac:dyDescent="0.2">
      <c r="A34" s="143"/>
      <c r="C34" s="20"/>
      <c r="J34" s="248"/>
      <c r="K34" s="20"/>
    </row>
    <row r="35" spans="1:14" x14ac:dyDescent="0.2">
      <c r="A35" s="143">
        <v>151601</v>
      </c>
      <c r="B35" s="175" t="s">
        <v>34</v>
      </c>
      <c r="C35" s="20"/>
      <c r="I35" s="234" t="s">
        <v>609</v>
      </c>
      <c r="J35" s="248"/>
      <c r="K35" s="20"/>
    </row>
    <row r="36" spans="1:14" x14ac:dyDescent="0.2">
      <c r="A36" s="143"/>
      <c r="B36" s="168" t="s">
        <v>35</v>
      </c>
      <c r="C36" s="167">
        <v>110</v>
      </c>
      <c r="D36" s="5">
        <v>100</v>
      </c>
      <c r="E36" s="272">
        <f>+D36+D36*$E$4</f>
        <v>111.03</v>
      </c>
      <c r="F36" s="281">
        <f>+E36*$F$4</f>
        <v>15.544200000000002</v>
      </c>
      <c r="G36" s="290">
        <f>SUM(E36:F36)</f>
        <v>126.5742</v>
      </c>
      <c r="H36" s="290">
        <f>FLOOR(G36,0.05)</f>
        <v>126.55000000000001</v>
      </c>
      <c r="I36" s="234">
        <v>111.01</v>
      </c>
      <c r="J36" s="235">
        <f>+I36*$J$5</f>
        <v>15.541400000000003</v>
      </c>
      <c r="K36" s="4">
        <f t="shared" ref="K36:K45" si="0">SUM(I36:J36)</f>
        <v>126.5514</v>
      </c>
      <c r="L36" s="124">
        <f>FLOOR(K36,0.05)</f>
        <v>126.55000000000001</v>
      </c>
      <c r="N36" s="176">
        <v>110</v>
      </c>
    </row>
    <row r="37" spans="1:14" x14ac:dyDescent="0.2">
      <c r="A37" s="143"/>
      <c r="B37" s="168" t="s">
        <v>36</v>
      </c>
      <c r="C37" s="4">
        <v>0.63</v>
      </c>
      <c r="D37" s="5">
        <v>0.63</v>
      </c>
      <c r="E37" s="272">
        <f t="shared" ref="E37:E99" si="1">+D37+D37*$E$4</f>
        <v>0.69948900000000003</v>
      </c>
      <c r="F37" s="281">
        <f t="shared" ref="F37:F99" si="2">+E37*$F$4</f>
        <v>9.7928460000000009E-2</v>
      </c>
      <c r="G37" s="290">
        <f t="shared" ref="G37:G99" si="3">SUM(E37:F37)</f>
        <v>0.79741746000000002</v>
      </c>
      <c r="H37" s="290">
        <v>0.79741746000000002</v>
      </c>
      <c r="I37" s="234">
        <v>0.7</v>
      </c>
      <c r="J37" s="235">
        <f t="shared" ref="J37:J45" si="4">+I37*$J$5</f>
        <v>9.8000000000000004E-2</v>
      </c>
      <c r="K37" s="4">
        <f t="shared" si="0"/>
        <v>0.79799999999999993</v>
      </c>
      <c r="L37" s="177">
        <f t="shared" ref="L37:L45" si="5">FLOOR(K37,0.0005)</f>
        <v>0.79800000000000004</v>
      </c>
      <c r="N37" s="176">
        <v>0.63</v>
      </c>
    </row>
    <row r="38" spans="1:14" x14ac:dyDescent="0.2">
      <c r="A38" s="143"/>
      <c r="B38" s="168" t="s">
        <v>37</v>
      </c>
      <c r="C38" s="4">
        <v>0.64</v>
      </c>
      <c r="D38" s="5">
        <v>0.72</v>
      </c>
      <c r="E38" s="272">
        <f t="shared" si="1"/>
        <v>0.79941600000000002</v>
      </c>
      <c r="F38" s="281">
        <f t="shared" si="2"/>
        <v>0.11191824000000002</v>
      </c>
      <c r="G38" s="290">
        <f t="shared" si="3"/>
        <v>0.91133424000000007</v>
      </c>
      <c r="H38" s="290">
        <f t="shared" ref="H38:H45" si="6">FLOOR(G38,0.05)</f>
        <v>0.9</v>
      </c>
      <c r="I38" s="234">
        <v>0.79</v>
      </c>
      <c r="J38" s="235">
        <f t="shared" si="4"/>
        <v>0.11060000000000002</v>
      </c>
      <c r="K38" s="4">
        <f t="shared" si="0"/>
        <v>0.90060000000000007</v>
      </c>
      <c r="L38" s="177">
        <f t="shared" si="5"/>
        <v>0.90049999999999997</v>
      </c>
      <c r="N38" s="176">
        <v>0.64</v>
      </c>
    </row>
    <row r="39" spans="1:14" x14ac:dyDescent="0.2">
      <c r="A39" s="143"/>
      <c r="B39" s="168" t="s">
        <v>38</v>
      </c>
      <c r="C39" s="4">
        <v>0.77</v>
      </c>
      <c r="D39" s="5">
        <v>0.98</v>
      </c>
      <c r="E39" s="272">
        <f t="shared" si="1"/>
        <v>1.0880939999999999</v>
      </c>
      <c r="F39" s="281">
        <f t="shared" si="2"/>
        <v>0.15233316</v>
      </c>
      <c r="G39" s="290">
        <f t="shared" si="3"/>
        <v>1.2404271599999999</v>
      </c>
      <c r="H39" s="290">
        <f t="shared" si="6"/>
        <v>1.2000000000000002</v>
      </c>
      <c r="I39" s="234">
        <v>1.05</v>
      </c>
      <c r="J39" s="235">
        <f t="shared" si="4"/>
        <v>0.14700000000000002</v>
      </c>
      <c r="K39" s="4">
        <f t="shared" si="0"/>
        <v>1.1970000000000001</v>
      </c>
      <c r="L39" s="177">
        <f t="shared" si="5"/>
        <v>1.1970000000000001</v>
      </c>
      <c r="N39" s="176">
        <v>0.77</v>
      </c>
    </row>
    <row r="40" spans="1:14" x14ac:dyDescent="0.2">
      <c r="A40" s="143"/>
      <c r="B40" s="168" t="s">
        <v>39</v>
      </c>
      <c r="C40" s="4">
        <v>0.92</v>
      </c>
      <c r="D40" s="5">
        <v>1.1399999999999999</v>
      </c>
      <c r="E40" s="272">
        <f t="shared" si="1"/>
        <v>1.2657419999999999</v>
      </c>
      <c r="F40" s="281">
        <f t="shared" si="2"/>
        <v>0.17720388000000001</v>
      </c>
      <c r="G40" s="290">
        <f t="shared" si="3"/>
        <v>1.4429458799999999</v>
      </c>
      <c r="H40" s="290">
        <f t="shared" si="6"/>
        <v>1.4000000000000001</v>
      </c>
      <c r="I40" s="234">
        <v>1.27</v>
      </c>
      <c r="J40" s="235">
        <f t="shared" si="4"/>
        <v>0.17780000000000001</v>
      </c>
      <c r="K40" s="4">
        <f t="shared" si="0"/>
        <v>1.4478</v>
      </c>
      <c r="L40" s="177">
        <f t="shared" si="5"/>
        <v>1.4475</v>
      </c>
      <c r="N40" s="176">
        <v>0.92</v>
      </c>
    </row>
    <row r="41" spans="1:14" x14ac:dyDescent="0.2">
      <c r="A41" s="143"/>
      <c r="B41" s="168" t="s">
        <v>40</v>
      </c>
      <c r="C41" s="4">
        <v>65</v>
      </c>
      <c r="D41" s="5">
        <v>65</v>
      </c>
      <c r="E41" s="272">
        <f t="shared" si="1"/>
        <v>72.169499999999999</v>
      </c>
      <c r="F41" s="281">
        <f t="shared" si="2"/>
        <v>10.103730000000001</v>
      </c>
      <c r="G41" s="290">
        <f t="shared" si="3"/>
        <v>82.273229999999998</v>
      </c>
      <c r="H41" s="290">
        <f t="shared" si="6"/>
        <v>82.25</v>
      </c>
      <c r="I41" s="234">
        <v>72.19</v>
      </c>
      <c r="J41" s="235">
        <f t="shared" si="4"/>
        <v>10.1066</v>
      </c>
      <c r="K41" s="4">
        <f t="shared" si="0"/>
        <v>82.296599999999998</v>
      </c>
      <c r="L41" s="177">
        <f t="shared" si="5"/>
        <v>82.296499999999995</v>
      </c>
      <c r="N41" s="176">
        <v>65</v>
      </c>
    </row>
    <row r="42" spans="1:14" x14ac:dyDescent="0.2">
      <c r="A42" s="143"/>
      <c r="B42" s="168" t="s">
        <v>41</v>
      </c>
      <c r="C42" s="4">
        <v>0.54</v>
      </c>
      <c r="D42" s="5">
        <v>0.57999999999999996</v>
      </c>
      <c r="E42" s="272">
        <f t="shared" si="1"/>
        <v>0.64397399999999994</v>
      </c>
      <c r="F42" s="281">
        <f t="shared" si="2"/>
        <v>9.0156360000000005E-2</v>
      </c>
      <c r="G42" s="290">
        <f t="shared" si="3"/>
        <v>0.73413035999999998</v>
      </c>
      <c r="H42" s="290">
        <f t="shared" si="6"/>
        <v>0.70000000000000007</v>
      </c>
      <c r="I42" s="234">
        <v>0.61</v>
      </c>
      <c r="J42" s="235">
        <f t="shared" si="4"/>
        <v>8.5400000000000004E-2</v>
      </c>
      <c r="K42" s="4">
        <f t="shared" si="0"/>
        <v>0.69540000000000002</v>
      </c>
      <c r="L42" s="177">
        <f t="shared" si="5"/>
        <v>0.69500000000000006</v>
      </c>
      <c r="N42" s="176">
        <v>0.54</v>
      </c>
    </row>
    <row r="43" spans="1:14" x14ac:dyDescent="0.2">
      <c r="A43" s="143"/>
      <c r="B43" s="168" t="s">
        <v>42</v>
      </c>
      <c r="C43" s="4">
        <v>0.57999999999999996</v>
      </c>
      <c r="D43" s="5">
        <v>0.68</v>
      </c>
      <c r="E43" s="272">
        <f t="shared" si="1"/>
        <v>0.75500400000000001</v>
      </c>
      <c r="F43" s="281">
        <f t="shared" si="2"/>
        <v>0.10570056000000001</v>
      </c>
      <c r="G43" s="290">
        <f t="shared" si="3"/>
        <v>0.86070456000000006</v>
      </c>
      <c r="H43" s="290">
        <f t="shared" si="6"/>
        <v>0.85000000000000009</v>
      </c>
      <c r="I43" s="234">
        <v>0.74</v>
      </c>
      <c r="J43" s="235">
        <f t="shared" si="4"/>
        <v>0.10360000000000001</v>
      </c>
      <c r="K43" s="4">
        <f t="shared" si="0"/>
        <v>0.84360000000000002</v>
      </c>
      <c r="L43" s="177">
        <f t="shared" si="5"/>
        <v>0.84350000000000003</v>
      </c>
      <c r="N43" s="176">
        <v>0.57999999999999996</v>
      </c>
    </row>
    <row r="44" spans="1:14" x14ac:dyDescent="0.2">
      <c r="A44" s="143"/>
      <c r="B44" s="168" t="s">
        <v>43</v>
      </c>
      <c r="C44" s="4">
        <v>0.76</v>
      </c>
      <c r="D44" s="5">
        <v>0.94</v>
      </c>
      <c r="E44" s="272">
        <f t="shared" si="1"/>
        <v>1.043682</v>
      </c>
      <c r="F44" s="281">
        <f t="shared" si="2"/>
        <v>0.14611548000000002</v>
      </c>
      <c r="G44" s="290">
        <f t="shared" si="3"/>
        <v>1.18979748</v>
      </c>
      <c r="H44" s="290">
        <f t="shared" si="6"/>
        <v>1.1500000000000001</v>
      </c>
      <c r="I44" s="234">
        <v>1.05</v>
      </c>
      <c r="J44" s="235">
        <f t="shared" si="4"/>
        <v>0.14700000000000002</v>
      </c>
      <c r="K44" s="4">
        <f t="shared" si="0"/>
        <v>1.1970000000000001</v>
      </c>
      <c r="L44" s="177">
        <f t="shared" si="5"/>
        <v>1.1970000000000001</v>
      </c>
      <c r="N44" s="176">
        <v>0.76</v>
      </c>
    </row>
    <row r="45" spans="1:14" x14ac:dyDescent="0.2">
      <c r="A45" s="143"/>
      <c r="B45" s="168" t="s">
        <v>44</v>
      </c>
      <c r="C45" s="4">
        <v>0.92</v>
      </c>
      <c r="D45" s="5">
        <v>1.1200000000000001</v>
      </c>
      <c r="E45" s="272">
        <f t="shared" si="1"/>
        <v>1.2435360000000002</v>
      </c>
      <c r="F45" s="281">
        <f t="shared" si="2"/>
        <v>0.17409504000000003</v>
      </c>
      <c r="G45" s="290">
        <f t="shared" si="3"/>
        <v>1.4176310400000003</v>
      </c>
      <c r="H45" s="290">
        <f t="shared" si="6"/>
        <v>1.4000000000000001</v>
      </c>
      <c r="I45" s="234">
        <v>1.23</v>
      </c>
      <c r="J45" s="235">
        <f t="shared" si="4"/>
        <v>0.17220000000000002</v>
      </c>
      <c r="K45" s="4">
        <f t="shared" si="0"/>
        <v>1.4022000000000001</v>
      </c>
      <c r="L45" s="177">
        <f t="shared" si="5"/>
        <v>1.4020000000000001</v>
      </c>
      <c r="N45" s="176">
        <v>0.92</v>
      </c>
    </row>
    <row r="46" spans="1:14" x14ac:dyDescent="0.2">
      <c r="A46" s="143"/>
      <c r="C46" s="4"/>
      <c r="J46" s="235"/>
      <c r="K46" s="4"/>
      <c r="L46" s="177"/>
      <c r="N46" s="176"/>
    </row>
    <row r="47" spans="1:14" x14ac:dyDescent="0.2">
      <c r="A47" s="143">
        <v>151601</v>
      </c>
      <c r="B47" s="175" t="s">
        <v>45</v>
      </c>
      <c r="C47" s="4"/>
      <c r="J47" s="235"/>
      <c r="K47" s="4"/>
      <c r="L47" s="177"/>
      <c r="N47" s="176"/>
    </row>
    <row r="48" spans="1:14" x14ac:dyDescent="0.2">
      <c r="A48" s="143"/>
      <c r="B48" s="168" t="s">
        <v>35</v>
      </c>
      <c r="C48" s="167">
        <v>267</v>
      </c>
      <c r="D48" s="5">
        <v>322</v>
      </c>
      <c r="E48" s="272">
        <f t="shared" si="1"/>
        <v>357.51659999999998</v>
      </c>
      <c r="F48" s="281">
        <f t="shared" si="2"/>
        <v>50.052324000000006</v>
      </c>
      <c r="G48" s="290">
        <f t="shared" si="3"/>
        <v>407.56892399999998</v>
      </c>
      <c r="H48" s="290">
        <f>FLOOR(G48,0.05)</f>
        <v>407.55</v>
      </c>
      <c r="I48" s="234">
        <v>357.54</v>
      </c>
      <c r="J48" s="235">
        <f>+I48*$J$5</f>
        <v>50.055600000000005</v>
      </c>
      <c r="K48" s="4">
        <f>SUM(I48:J48)</f>
        <v>407.59560000000005</v>
      </c>
      <c r="L48" s="142">
        <f>FLOOR(K48,0.05)</f>
        <v>407.55</v>
      </c>
      <c r="N48" s="176">
        <v>267</v>
      </c>
    </row>
    <row r="49" spans="1:14" x14ac:dyDescent="0.2">
      <c r="A49" s="143"/>
      <c r="B49" s="168" t="s">
        <v>46</v>
      </c>
      <c r="C49" s="4">
        <v>0.82</v>
      </c>
      <c r="D49" s="5">
        <v>0.99</v>
      </c>
      <c r="E49" s="272">
        <f t="shared" si="1"/>
        <v>1.099197</v>
      </c>
      <c r="F49" s="281">
        <f t="shared" si="2"/>
        <v>0.15388758000000002</v>
      </c>
      <c r="G49" s="290">
        <f t="shared" si="3"/>
        <v>1.2530845799999999</v>
      </c>
      <c r="H49" s="290">
        <f>FLOOR(G49,0.05)</f>
        <v>1.25</v>
      </c>
      <c r="I49" s="234">
        <v>1.1000000000000001</v>
      </c>
      <c r="J49" s="235">
        <f>+I49*$J$5</f>
        <v>0.15400000000000003</v>
      </c>
      <c r="K49" s="4">
        <f>SUM(I49:J49)</f>
        <v>1.254</v>
      </c>
      <c r="L49" s="177">
        <f>FLOOR(K49,0.0005)</f>
        <v>1.254</v>
      </c>
      <c r="N49" s="176">
        <v>0.82</v>
      </c>
    </row>
    <row r="50" spans="1:14" x14ac:dyDescent="0.2">
      <c r="A50" s="143"/>
      <c r="C50" s="4"/>
      <c r="J50" s="235"/>
      <c r="K50" s="4"/>
      <c r="N50" s="176"/>
    </row>
    <row r="51" spans="1:14" x14ac:dyDescent="0.2">
      <c r="A51" s="143">
        <v>151601</v>
      </c>
      <c r="B51" s="175" t="s">
        <v>47</v>
      </c>
      <c r="C51" s="4"/>
      <c r="J51" s="235"/>
      <c r="K51" s="4"/>
      <c r="N51" s="176"/>
    </row>
    <row r="52" spans="1:14" x14ac:dyDescent="0.2">
      <c r="A52" s="143"/>
      <c r="B52" s="168" t="s">
        <v>35</v>
      </c>
      <c r="C52" s="167">
        <v>600</v>
      </c>
      <c r="D52" s="5">
        <v>729</v>
      </c>
      <c r="E52" s="272">
        <f t="shared" si="1"/>
        <v>809.40869999999995</v>
      </c>
      <c r="F52" s="281">
        <f t="shared" si="2"/>
        <v>113.31721800000001</v>
      </c>
      <c r="G52" s="290">
        <f t="shared" si="3"/>
        <v>922.72591799999998</v>
      </c>
      <c r="H52" s="290">
        <f>FLOOR(G52,0.05)</f>
        <v>922.7</v>
      </c>
      <c r="I52" s="234">
        <v>809.39</v>
      </c>
      <c r="J52" s="235">
        <f>+I52*$J$5</f>
        <v>113.31460000000001</v>
      </c>
      <c r="K52" s="4">
        <f>SUM(I52:J52)</f>
        <v>922.70460000000003</v>
      </c>
      <c r="L52" s="142">
        <f>FLOOR(K52,0.05)</f>
        <v>922.7</v>
      </c>
      <c r="N52" s="176">
        <v>600</v>
      </c>
    </row>
    <row r="53" spans="1:14" x14ac:dyDescent="0.2">
      <c r="A53" s="143"/>
      <c r="B53" s="168" t="s">
        <v>48</v>
      </c>
      <c r="C53" s="4">
        <v>0.40260000000000001</v>
      </c>
      <c r="D53" s="5">
        <v>0.53</v>
      </c>
      <c r="E53" s="272">
        <f t="shared" si="1"/>
        <v>0.58845900000000007</v>
      </c>
      <c r="F53" s="281">
        <f t="shared" si="2"/>
        <v>8.2384260000000015E-2</v>
      </c>
      <c r="G53" s="290">
        <f t="shared" si="3"/>
        <v>0.67084326000000005</v>
      </c>
      <c r="H53" s="290">
        <f>FLOOR(G53,0.05)</f>
        <v>0.65</v>
      </c>
      <c r="I53" s="234">
        <v>0.61</v>
      </c>
      <c r="J53" s="235">
        <f>+I53*$J$5</f>
        <v>8.5400000000000004E-2</v>
      </c>
      <c r="K53" s="4">
        <f>SUM(I53:J53)</f>
        <v>0.69540000000000002</v>
      </c>
      <c r="L53" s="177">
        <f>FLOOR(K53,0.0005)</f>
        <v>0.69500000000000006</v>
      </c>
      <c r="N53" s="178">
        <v>0.40260000000000001</v>
      </c>
    </row>
    <row r="54" spans="1:14" x14ac:dyDescent="0.2">
      <c r="A54" s="143"/>
      <c r="B54" s="168" t="s">
        <v>49</v>
      </c>
      <c r="C54" s="4">
        <v>109.8</v>
      </c>
      <c r="D54" s="5">
        <v>133</v>
      </c>
      <c r="E54" s="272">
        <f t="shared" si="1"/>
        <v>147.66990000000001</v>
      </c>
      <c r="F54" s="281">
        <f t="shared" si="2"/>
        <v>20.673786000000003</v>
      </c>
      <c r="G54" s="290">
        <f t="shared" si="3"/>
        <v>168.34368600000002</v>
      </c>
      <c r="H54" s="290">
        <f>FLOOR(G54,0.05)</f>
        <v>168.3</v>
      </c>
      <c r="I54" s="234">
        <v>147.66</v>
      </c>
      <c r="J54" s="235">
        <f>+I54*$J$5</f>
        <v>20.672400000000003</v>
      </c>
      <c r="K54" s="4">
        <f>SUM(I54:J54)</f>
        <v>168.33240000000001</v>
      </c>
      <c r="L54" s="124">
        <f>FLOOR(K54,0.05)</f>
        <v>168.3</v>
      </c>
      <c r="N54" s="176">
        <v>109.8</v>
      </c>
    </row>
    <row r="55" spans="1:14" x14ac:dyDescent="0.2">
      <c r="A55" s="143"/>
      <c r="C55" s="4"/>
      <c r="J55" s="235"/>
      <c r="K55" s="4"/>
      <c r="N55" s="176"/>
    </row>
    <row r="56" spans="1:14" x14ac:dyDescent="0.2">
      <c r="A56" s="143">
        <v>151601</v>
      </c>
      <c r="B56" s="175" t="s">
        <v>50</v>
      </c>
      <c r="C56" s="4"/>
      <c r="J56" s="235"/>
      <c r="K56" s="4"/>
      <c r="N56" s="176"/>
    </row>
    <row r="57" spans="1:14" x14ac:dyDescent="0.2">
      <c r="A57" s="143"/>
      <c r="B57" s="168" t="s">
        <v>51</v>
      </c>
      <c r="C57" s="167">
        <v>305</v>
      </c>
      <c r="D57" s="5">
        <v>360</v>
      </c>
      <c r="E57" s="272">
        <f t="shared" si="1"/>
        <v>399.70799999999997</v>
      </c>
      <c r="F57" s="281">
        <f t="shared" si="2"/>
        <v>55.959119999999999</v>
      </c>
      <c r="G57" s="290">
        <f t="shared" si="3"/>
        <v>455.66711999999995</v>
      </c>
      <c r="H57" s="290">
        <f>FLOOR(G57,0.05)</f>
        <v>455.65000000000003</v>
      </c>
      <c r="I57" s="234">
        <v>399.71</v>
      </c>
      <c r="J57" s="235">
        <f>+I57*$J$5</f>
        <v>55.959400000000002</v>
      </c>
      <c r="K57" s="4">
        <f>SUM(I57:J57)</f>
        <v>455.6694</v>
      </c>
      <c r="L57" s="142">
        <f>FLOOR(K57,0.05)</f>
        <v>455.65000000000003</v>
      </c>
      <c r="N57" s="176">
        <v>305</v>
      </c>
    </row>
    <row r="58" spans="1:14" x14ac:dyDescent="0.2">
      <c r="A58" s="143"/>
      <c r="B58" s="168" t="s">
        <v>52</v>
      </c>
      <c r="C58" s="167">
        <v>0.76800000000000002</v>
      </c>
      <c r="D58" s="5">
        <v>0.93</v>
      </c>
      <c r="E58" s="272">
        <f t="shared" si="1"/>
        <v>1.0325790000000001</v>
      </c>
      <c r="F58" s="281">
        <f t="shared" si="2"/>
        <v>0.14456106000000002</v>
      </c>
      <c r="G58" s="290">
        <f t="shared" si="3"/>
        <v>1.1771400600000002</v>
      </c>
      <c r="H58" s="290">
        <f>FLOOR(G58,0.05)</f>
        <v>1.1500000000000001</v>
      </c>
      <c r="I58" s="234">
        <v>1.03</v>
      </c>
      <c r="J58" s="235">
        <f>+I58*$J$5</f>
        <v>0.14420000000000002</v>
      </c>
      <c r="K58" s="4">
        <f>SUM(I58:J58)</f>
        <v>1.1742000000000001</v>
      </c>
      <c r="L58" s="142">
        <f>FLOOR(K58,0.05)</f>
        <v>1.1500000000000001</v>
      </c>
      <c r="N58" s="178">
        <v>0.76800000000000002</v>
      </c>
    </row>
    <row r="59" spans="1:14" x14ac:dyDescent="0.2">
      <c r="A59" s="143"/>
      <c r="B59" s="168" t="s">
        <v>53</v>
      </c>
      <c r="C59" s="167"/>
      <c r="J59" s="235"/>
      <c r="K59" s="4"/>
      <c r="L59" s="142"/>
      <c r="N59" s="176"/>
    </row>
    <row r="60" spans="1:14" x14ac:dyDescent="0.2">
      <c r="A60" s="143"/>
      <c r="B60" s="168" t="s">
        <v>54</v>
      </c>
      <c r="C60" s="4">
        <v>488</v>
      </c>
      <c r="D60" s="5">
        <v>580</v>
      </c>
      <c r="E60" s="272">
        <f t="shared" si="1"/>
        <v>643.97400000000005</v>
      </c>
      <c r="F60" s="281">
        <f t="shared" si="2"/>
        <v>90.156360000000021</v>
      </c>
      <c r="G60" s="290">
        <f t="shared" si="3"/>
        <v>734.13036000000011</v>
      </c>
      <c r="H60" s="290">
        <f>FLOOR(G60,0.05)</f>
        <v>734.1</v>
      </c>
      <c r="I60" s="234">
        <v>643.97</v>
      </c>
      <c r="J60" s="235">
        <f>+I60*$J$5</f>
        <v>90.155800000000013</v>
      </c>
      <c r="K60" s="4">
        <f>SUM(I60:J60)</f>
        <v>734.12580000000003</v>
      </c>
      <c r="L60" s="124">
        <f>FLOOR(K60,0.05)</f>
        <v>734.1</v>
      </c>
      <c r="N60" s="176">
        <v>488</v>
      </c>
    </row>
    <row r="61" spans="1:14" x14ac:dyDescent="0.2">
      <c r="A61" s="143"/>
      <c r="B61" s="168" t="s">
        <v>52</v>
      </c>
      <c r="C61" s="4">
        <v>0.7198</v>
      </c>
      <c r="D61" s="5">
        <v>0.9</v>
      </c>
      <c r="E61" s="272">
        <f t="shared" si="1"/>
        <v>0.99926999999999999</v>
      </c>
      <c r="F61" s="281">
        <f t="shared" si="2"/>
        <v>0.13989780000000002</v>
      </c>
      <c r="G61" s="290">
        <f t="shared" si="3"/>
        <v>1.1391678000000001</v>
      </c>
      <c r="H61" s="290">
        <f>FLOOR(G61,0.05)</f>
        <v>1.1000000000000001</v>
      </c>
      <c r="I61" s="234">
        <v>1</v>
      </c>
      <c r="J61" s="235">
        <f>+I61*$J$5</f>
        <v>0.14000000000000001</v>
      </c>
      <c r="K61" s="4">
        <f>SUM(I61:J61)</f>
        <v>1.1400000000000001</v>
      </c>
      <c r="L61" s="177">
        <f>FLOOR(K61,0.0005)</f>
        <v>1.1400000000000001</v>
      </c>
      <c r="N61" s="178">
        <v>0.7198</v>
      </c>
    </row>
    <row r="62" spans="1:14" x14ac:dyDescent="0.2">
      <c r="A62" s="143"/>
      <c r="B62" s="168"/>
      <c r="C62" s="4"/>
      <c r="J62" s="235"/>
      <c r="K62" s="4"/>
      <c r="L62" s="177"/>
      <c r="N62" s="176"/>
    </row>
    <row r="63" spans="1:14" x14ac:dyDescent="0.2">
      <c r="A63" s="143"/>
      <c r="C63" s="4"/>
      <c r="J63" s="235"/>
      <c r="K63" s="4"/>
      <c r="N63" s="176"/>
    </row>
    <row r="64" spans="1:14" x14ac:dyDescent="0.2">
      <c r="A64" s="143">
        <v>151601</v>
      </c>
      <c r="B64" s="175" t="s">
        <v>55</v>
      </c>
      <c r="C64" s="4"/>
      <c r="J64" s="235"/>
      <c r="K64" s="4"/>
      <c r="N64" s="176"/>
    </row>
    <row r="65" spans="1:14" x14ac:dyDescent="0.2">
      <c r="A65" s="143"/>
      <c r="B65" s="168" t="s">
        <v>35</v>
      </c>
      <c r="C65" s="4">
        <v>605</v>
      </c>
      <c r="D65" s="5">
        <v>700</v>
      </c>
      <c r="E65" s="272">
        <f t="shared" si="1"/>
        <v>777.21</v>
      </c>
      <c r="F65" s="281">
        <f t="shared" si="2"/>
        <v>108.80940000000001</v>
      </c>
      <c r="G65" s="290">
        <f t="shared" si="3"/>
        <v>886.01940000000002</v>
      </c>
      <c r="H65" s="290">
        <f>FLOOR(G65,0.05)</f>
        <v>886</v>
      </c>
      <c r="I65" s="234">
        <v>777.21</v>
      </c>
      <c r="J65" s="235">
        <f>+I65*$J$5</f>
        <v>108.80940000000001</v>
      </c>
      <c r="K65" s="4">
        <f>SUM(I65:J65)</f>
        <v>886.01940000000002</v>
      </c>
      <c r="L65" s="142">
        <f>FLOOR(K65,0.05)</f>
        <v>886</v>
      </c>
      <c r="N65" s="176">
        <v>605</v>
      </c>
    </row>
    <row r="66" spans="1:14" x14ac:dyDescent="0.2">
      <c r="A66" s="143"/>
      <c r="B66" s="168" t="s">
        <v>56</v>
      </c>
      <c r="C66" s="4">
        <v>0.44</v>
      </c>
      <c r="D66" s="5">
        <v>0.52</v>
      </c>
      <c r="E66" s="272">
        <f t="shared" si="1"/>
        <v>0.57735599999999998</v>
      </c>
      <c r="F66" s="281">
        <f t="shared" si="2"/>
        <v>8.082984E-2</v>
      </c>
      <c r="G66" s="290">
        <f t="shared" si="3"/>
        <v>0.65818584000000002</v>
      </c>
      <c r="H66" s="290">
        <f>FLOOR(G66,0.05)</f>
        <v>0.65</v>
      </c>
      <c r="I66" s="234">
        <v>0.57999999999999996</v>
      </c>
      <c r="J66" s="235">
        <f>+I66*$J$5</f>
        <v>8.1200000000000008E-2</v>
      </c>
      <c r="K66" s="4">
        <f>SUM(I66:J66)</f>
        <v>0.66120000000000001</v>
      </c>
      <c r="L66" s="177">
        <f>FLOOR(K66,0.0005)</f>
        <v>0.66100000000000003</v>
      </c>
      <c r="N66" s="176">
        <v>0.44</v>
      </c>
    </row>
    <row r="67" spans="1:14" x14ac:dyDescent="0.2">
      <c r="A67" s="143"/>
      <c r="B67" s="168" t="s">
        <v>49</v>
      </c>
      <c r="C67" s="4">
        <v>110</v>
      </c>
      <c r="D67" s="5">
        <v>130</v>
      </c>
      <c r="E67" s="272">
        <f t="shared" si="1"/>
        <v>144.339</v>
      </c>
      <c r="F67" s="281">
        <f t="shared" si="2"/>
        <v>20.207460000000001</v>
      </c>
      <c r="G67" s="290">
        <f t="shared" si="3"/>
        <v>164.54646</v>
      </c>
      <c r="H67" s="290">
        <v>164.54646</v>
      </c>
      <c r="I67" s="234">
        <v>144.34</v>
      </c>
      <c r="J67" s="235">
        <f>+I67*$J$5</f>
        <v>20.207600000000003</v>
      </c>
      <c r="K67" s="4">
        <f>SUM(I67:J67)</f>
        <v>164.54760000000002</v>
      </c>
      <c r="L67" s="124">
        <f>FLOOR(K67,0.05)</f>
        <v>164.5</v>
      </c>
      <c r="N67" s="176">
        <v>110</v>
      </c>
    </row>
    <row r="68" spans="1:14" x14ac:dyDescent="0.2">
      <c r="A68" s="143"/>
      <c r="C68" s="4"/>
      <c r="J68" s="235"/>
      <c r="K68" s="4"/>
      <c r="N68" s="176"/>
    </row>
    <row r="69" spans="1:14" x14ac:dyDescent="0.2">
      <c r="A69" s="143">
        <v>151605</v>
      </c>
      <c r="B69" s="175" t="s">
        <v>57</v>
      </c>
      <c r="C69" s="4"/>
      <c r="J69" s="235"/>
      <c r="K69" s="4"/>
      <c r="N69" s="176"/>
    </row>
    <row r="70" spans="1:14" x14ac:dyDescent="0.2">
      <c r="A70" s="143"/>
      <c r="B70" s="168"/>
      <c r="C70" s="4"/>
      <c r="J70" s="235"/>
      <c r="K70" s="4"/>
      <c r="L70" s="177"/>
      <c r="N70" s="176"/>
    </row>
    <row r="71" spans="1:14" x14ac:dyDescent="0.2">
      <c r="A71" s="143"/>
      <c r="B71" s="168" t="s">
        <v>36</v>
      </c>
      <c r="C71" s="4">
        <v>0.6</v>
      </c>
      <c r="D71" s="5">
        <v>0.63</v>
      </c>
      <c r="E71" s="272">
        <f t="shared" si="1"/>
        <v>0.69948900000000003</v>
      </c>
      <c r="F71" s="281">
        <f t="shared" si="2"/>
        <v>9.7928460000000009E-2</v>
      </c>
      <c r="G71" s="290">
        <f t="shared" si="3"/>
        <v>0.79741746000000002</v>
      </c>
      <c r="H71" s="290">
        <v>0.79741746000000002</v>
      </c>
      <c r="I71" s="234">
        <v>0.7</v>
      </c>
      <c r="J71" s="235">
        <f>+I71*$J$5</f>
        <v>9.8000000000000004E-2</v>
      </c>
      <c r="K71" s="4">
        <f>SUM(I71:J71)</f>
        <v>0.79799999999999993</v>
      </c>
      <c r="L71" s="177">
        <f>FLOOR(K71,0.0005)</f>
        <v>0.79800000000000004</v>
      </c>
      <c r="N71" s="176">
        <v>0.6</v>
      </c>
    </row>
    <row r="72" spans="1:14" x14ac:dyDescent="0.2">
      <c r="A72" s="143"/>
      <c r="B72" s="168" t="s">
        <v>37</v>
      </c>
      <c r="C72" s="4">
        <v>0.64</v>
      </c>
      <c r="D72" s="5">
        <v>0.72</v>
      </c>
      <c r="E72" s="272">
        <f t="shared" si="1"/>
        <v>0.79941600000000002</v>
      </c>
      <c r="F72" s="281">
        <f t="shared" si="2"/>
        <v>0.11191824000000002</v>
      </c>
      <c r="G72" s="290">
        <f t="shared" si="3"/>
        <v>0.91133424000000007</v>
      </c>
      <c r="H72" s="290">
        <f t="shared" ref="H72:H96" si="7">FLOOR(G72,0.05)</f>
        <v>0.9</v>
      </c>
      <c r="I72" s="234">
        <v>0.8</v>
      </c>
      <c r="J72" s="235">
        <f>+I72*$J$5</f>
        <v>0.11200000000000002</v>
      </c>
      <c r="K72" s="4">
        <f>SUM(I72:J72)</f>
        <v>0.91200000000000003</v>
      </c>
      <c r="L72" s="177">
        <f>FLOOR(K72,0.0005)</f>
        <v>0.91200000000000003</v>
      </c>
      <c r="N72" s="176">
        <v>0.64</v>
      </c>
    </row>
    <row r="73" spans="1:14" x14ac:dyDescent="0.2">
      <c r="A73" s="143"/>
      <c r="B73" s="168" t="s">
        <v>38</v>
      </c>
      <c r="C73" s="4">
        <v>0.77</v>
      </c>
      <c r="D73" s="5">
        <v>0.98</v>
      </c>
      <c r="E73" s="272">
        <f t="shared" si="1"/>
        <v>1.0880939999999999</v>
      </c>
      <c r="F73" s="281">
        <f t="shared" si="2"/>
        <v>0.15233316</v>
      </c>
      <c r="G73" s="290">
        <f t="shared" si="3"/>
        <v>1.2404271599999999</v>
      </c>
      <c r="H73" s="290">
        <f t="shared" si="7"/>
        <v>1.2000000000000002</v>
      </c>
      <c r="I73" s="234">
        <v>1.0900000000000001</v>
      </c>
      <c r="J73" s="235">
        <f>+I73*$J$5</f>
        <v>0.15260000000000001</v>
      </c>
      <c r="K73" s="4">
        <f>SUM(I73:J73)</f>
        <v>1.2426000000000001</v>
      </c>
      <c r="L73" s="142">
        <f>FLOOR(K73,0.05)</f>
        <v>1.2000000000000002</v>
      </c>
      <c r="N73" s="176">
        <v>0.77</v>
      </c>
    </row>
    <row r="74" spans="1:14" x14ac:dyDescent="0.2">
      <c r="A74" s="143"/>
      <c r="B74" s="168" t="s">
        <v>39</v>
      </c>
      <c r="C74" s="4">
        <v>0.92</v>
      </c>
      <c r="D74" s="5">
        <v>1.1399999999999999</v>
      </c>
      <c r="E74" s="272">
        <f t="shared" si="1"/>
        <v>1.2657419999999999</v>
      </c>
      <c r="F74" s="281">
        <f t="shared" si="2"/>
        <v>0.17720388000000001</v>
      </c>
      <c r="G74" s="290">
        <f t="shared" si="3"/>
        <v>1.4429458799999999</v>
      </c>
      <c r="H74" s="290">
        <f t="shared" si="7"/>
        <v>1.4000000000000001</v>
      </c>
      <c r="I74" s="234">
        <v>1.27</v>
      </c>
      <c r="J74" s="235">
        <f>+I74*$J$5</f>
        <v>0.17780000000000001</v>
      </c>
      <c r="K74" s="4">
        <f>SUM(I74:J74)</f>
        <v>1.4478</v>
      </c>
      <c r="N74" s="176">
        <v>0.92</v>
      </c>
    </row>
    <row r="75" spans="1:14" x14ac:dyDescent="0.2">
      <c r="A75" s="143"/>
      <c r="B75" s="168"/>
      <c r="C75" s="4"/>
      <c r="J75" s="235"/>
      <c r="K75" s="4"/>
      <c r="L75" s="142"/>
      <c r="N75" s="176"/>
    </row>
    <row r="76" spans="1:14" x14ac:dyDescent="0.2">
      <c r="A76" s="143"/>
      <c r="B76" s="168" t="s">
        <v>41</v>
      </c>
      <c r="C76" s="4">
        <v>0.54</v>
      </c>
      <c r="D76" s="5">
        <v>0.57999999999999996</v>
      </c>
      <c r="E76" s="272">
        <f t="shared" si="1"/>
        <v>0.64397399999999994</v>
      </c>
      <c r="F76" s="281">
        <f t="shared" si="2"/>
        <v>9.0156360000000005E-2</v>
      </c>
      <c r="G76" s="290">
        <f t="shared" si="3"/>
        <v>0.73413035999999998</v>
      </c>
      <c r="H76" s="290">
        <f t="shared" si="7"/>
        <v>0.70000000000000007</v>
      </c>
      <c r="I76" s="234">
        <v>0.64</v>
      </c>
      <c r="J76" s="235">
        <f>+I76*$J$5</f>
        <v>8.9600000000000013E-2</v>
      </c>
      <c r="K76" s="4">
        <f>SUM(I76:J76)</f>
        <v>0.72960000000000003</v>
      </c>
      <c r="L76" s="142">
        <f>FLOOR(K76,0.05)</f>
        <v>0.70000000000000007</v>
      </c>
      <c r="N76" s="176">
        <v>0.54</v>
      </c>
    </row>
    <row r="77" spans="1:14" x14ac:dyDescent="0.2">
      <c r="A77" s="143"/>
      <c r="B77" s="168" t="s">
        <v>42</v>
      </c>
      <c r="C77" s="4">
        <v>0.57999999999999996</v>
      </c>
      <c r="D77" s="5">
        <v>0.68</v>
      </c>
      <c r="E77" s="272">
        <f t="shared" si="1"/>
        <v>0.75500400000000001</v>
      </c>
      <c r="F77" s="281">
        <f t="shared" si="2"/>
        <v>0.10570056000000001</v>
      </c>
      <c r="G77" s="290">
        <f t="shared" si="3"/>
        <v>0.86070456000000006</v>
      </c>
      <c r="H77" s="290">
        <f t="shared" si="7"/>
        <v>0.85000000000000009</v>
      </c>
      <c r="I77" s="234">
        <v>0.76</v>
      </c>
      <c r="J77" s="235">
        <f>+I77*$J$5</f>
        <v>0.10640000000000001</v>
      </c>
      <c r="K77" s="4">
        <f>SUM(I77:J77)</f>
        <v>0.86640000000000006</v>
      </c>
      <c r="L77" s="142">
        <f>FLOOR(K77,0.05)</f>
        <v>0.85000000000000009</v>
      </c>
      <c r="N77" s="176">
        <v>0.57999999999999996</v>
      </c>
    </row>
    <row r="78" spans="1:14" x14ac:dyDescent="0.2">
      <c r="A78" s="143"/>
      <c r="B78" s="168" t="s">
        <v>43</v>
      </c>
      <c r="C78" s="4">
        <v>0.76</v>
      </c>
      <c r="D78" s="5">
        <v>0.98</v>
      </c>
      <c r="E78" s="272">
        <f t="shared" si="1"/>
        <v>1.0880939999999999</v>
      </c>
      <c r="F78" s="281">
        <f t="shared" si="2"/>
        <v>0.15233316</v>
      </c>
      <c r="G78" s="290">
        <f t="shared" si="3"/>
        <v>1.2404271599999999</v>
      </c>
      <c r="H78" s="290">
        <f t="shared" si="7"/>
        <v>1.2000000000000002</v>
      </c>
      <c r="I78" s="234">
        <v>1.0900000000000001</v>
      </c>
      <c r="J78" s="235">
        <f>+I78*$J$5</f>
        <v>0.15260000000000001</v>
      </c>
      <c r="K78" s="4">
        <f>SUM(I78:J78)</f>
        <v>1.2426000000000001</v>
      </c>
      <c r="L78" s="142">
        <f>FLOOR(K78,0.05)</f>
        <v>1.2000000000000002</v>
      </c>
      <c r="N78" s="176">
        <v>0.76</v>
      </c>
    </row>
    <row r="79" spans="1:14" x14ac:dyDescent="0.2">
      <c r="A79" s="143"/>
      <c r="B79" s="168" t="s">
        <v>44</v>
      </c>
      <c r="C79" s="4">
        <v>0.92</v>
      </c>
      <c r="D79" s="5">
        <v>1.1399999999999999</v>
      </c>
      <c r="E79" s="272">
        <f t="shared" si="1"/>
        <v>1.2657419999999999</v>
      </c>
      <c r="F79" s="281">
        <f t="shared" si="2"/>
        <v>0.17720388000000001</v>
      </c>
      <c r="G79" s="290">
        <f t="shared" si="3"/>
        <v>1.4429458799999999</v>
      </c>
      <c r="H79" s="290">
        <f t="shared" si="7"/>
        <v>1.4000000000000001</v>
      </c>
      <c r="I79" s="234">
        <v>1.27</v>
      </c>
      <c r="J79" s="235">
        <f>+I79*$J$5</f>
        <v>0.17780000000000001</v>
      </c>
      <c r="K79" s="4">
        <f>SUM(I79:J79)</f>
        <v>1.4478</v>
      </c>
      <c r="L79" s="142">
        <f>FLOOR(K79,0.05)</f>
        <v>1.4000000000000001</v>
      </c>
      <c r="N79" s="176">
        <v>0.92</v>
      </c>
    </row>
    <row r="80" spans="1:14" x14ac:dyDescent="0.2">
      <c r="A80" s="143"/>
      <c r="B80" s="168" t="s">
        <v>58</v>
      </c>
      <c r="C80" s="4">
        <v>5.5</v>
      </c>
      <c r="D80" s="5">
        <f>+C80+C80*$J$3</f>
        <v>5.8849999999999998</v>
      </c>
      <c r="E80" s="272">
        <f t="shared" si="1"/>
        <v>6.5341154999999995</v>
      </c>
      <c r="F80" s="281">
        <f t="shared" si="2"/>
        <v>0.91477617</v>
      </c>
      <c r="G80" s="290">
        <f t="shared" si="3"/>
        <v>7.4488916699999992</v>
      </c>
      <c r="H80" s="290">
        <v>10</v>
      </c>
      <c r="I80" s="234">
        <v>6.54</v>
      </c>
      <c r="J80" s="235">
        <f>+I80*$J$5</f>
        <v>0.91560000000000008</v>
      </c>
      <c r="K80" s="4">
        <f>SUM(I80:J80)</f>
        <v>7.4556000000000004</v>
      </c>
      <c r="L80" s="142">
        <f>FLOOR(K80,0.05)</f>
        <v>7.45</v>
      </c>
      <c r="N80" s="176"/>
    </row>
    <row r="81" spans="1:14" x14ac:dyDescent="0.2">
      <c r="A81" s="143"/>
      <c r="B81" s="168"/>
      <c r="C81" s="4"/>
      <c r="J81" s="235"/>
      <c r="K81" s="4"/>
      <c r="N81" s="176"/>
    </row>
    <row r="82" spans="1:14" x14ac:dyDescent="0.2">
      <c r="A82" s="143">
        <v>151605</v>
      </c>
      <c r="B82" s="175" t="s">
        <v>59</v>
      </c>
      <c r="C82" s="4"/>
      <c r="J82" s="235"/>
      <c r="K82" s="4"/>
      <c r="N82" s="176"/>
    </row>
    <row r="83" spans="1:14" x14ac:dyDescent="0.2">
      <c r="A83" s="143"/>
      <c r="B83" s="168" t="s">
        <v>60</v>
      </c>
      <c r="C83" s="4">
        <v>267</v>
      </c>
      <c r="D83" s="5" t="s">
        <v>609</v>
      </c>
      <c r="J83" s="235"/>
      <c r="K83" s="4">
        <f>SUM(I83:J83)</f>
        <v>0</v>
      </c>
      <c r="L83" s="142">
        <f>FLOOR(K83,0.05)</f>
        <v>0</v>
      </c>
      <c r="N83" s="176">
        <v>267</v>
      </c>
    </row>
    <row r="84" spans="1:14" x14ac:dyDescent="0.2">
      <c r="A84" s="143"/>
      <c r="B84" s="168" t="s">
        <v>56</v>
      </c>
      <c r="C84" s="4">
        <v>0.82</v>
      </c>
      <c r="D84" s="5">
        <v>1.1499999999999999</v>
      </c>
      <c r="E84" s="272">
        <f t="shared" si="1"/>
        <v>1.2768449999999998</v>
      </c>
      <c r="F84" s="281">
        <f t="shared" si="2"/>
        <v>0.17875829999999998</v>
      </c>
      <c r="G84" s="290">
        <f t="shared" si="3"/>
        <v>1.4556032999999997</v>
      </c>
      <c r="H84" s="290">
        <f t="shared" si="7"/>
        <v>1.4500000000000002</v>
      </c>
      <c r="I84" s="234">
        <v>1.28</v>
      </c>
      <c r="J84" s="235">
        <f>+I84*$J$5</f>
        <v>0.17920000000000003</v>
      </c>
      <c r="K84" s="4">
        <f>SUM(I84:J84)</f>
        <v>1.4592000000000001</v>
      </c>
      <c r="L84" s="177">
        <f>FLOOR(K84,0.0005)</f>
        <v>1.4590000000000001</v>
      </c>
      <c r="N84" s="176">
        <v>0.82</v>
      </c>
    </row>
    <row r="85" spans="1:14" x14ac:dyDescent="0.2">
      <c r="A85" s="143"/>
      <c r="B85" s="168" t="s">
        <v>61</v>
      </c>
      <c r="C85" s="4" t="e">
        <f>+#REF!+#REF!*$J$3</f>
        <v>#REF!</v>
      </c>
      <c r="D85" s="5">
        <v>64.680000000000007</v>
      </c>
      <c r="E85" s="272">
        <f t="shared" si="1"/>
        <v>71.814204000000004</v>
      </c>
      <c r="F85" s="281">
        <f t="shared" si="2"/>
        <v>10.053988560000002</v>
      </c>
      <c r="G85" s="290">
        <f t="shared" si="3"/>
        <v>81.868192560000011</v>
      </c>
      <c r="H85" s="290">
        <v>75</v>
      </c>
      <c r="I85" s="234">
        <v>71.81</v>
      </c>
      <c r="J85" s="235">
        <f>+D85*$J$5</f>
        <v>9.055200000000001</v>
      </c>
      <c r="K85" s="4">
        <f>SUM(I85:J85)</f>
        <v>80.865200000000002</v>
      </c>
      <c r="L85" s="142">
        <f>FLOOR(K85,0.05)</f>
        <v>80.850000000000009</v>
      </c>
      <c r="N85" s="176"/>
    </row>
    <row r="86" spans="1:14" x14ac:dyDescent="0.2">
      <c r="A86" s="143"/>
      <c r="C86" s="4"/>
      <c r="J86" s="235"/>
      <c r="K86" s="4"/>
      <c r="N86" s="176"/>
    </row>
    <row r="87" spans="1:14" x14ac:dyDescent="0.2">
      <c r="A87" s="143"/>
      <c r="B87" s="168"/>
      <c r="C87" s="4"/>
      <c r="J87" s="235"/>
      <c r="K87" s="4"/>
      <c r="L87" s="142"/>
      <c r="N87" s="179"/>
    </row>
    <row r="88" spans="1:14" x14ac:dyDescent="0.2">
      <c r="A88" s="143">
        <v>151788</v>
      </c>
      <c r="B88" s="175" t="s">
        <v>62</v>
      </c>
      <c r="C88" s="4"/>
      <c r="J88" s="235"/>
      <c r="K88" s="4"/>
    </row>
    <row r="89" spans="1:14" x14ac:dyDescent="0.2">
      <c r="A89" s="143"/>
      <c r="B89" s="168" t="s">
        <v>63</v>
      </c>
      <c r="C89" s="4">
        <v>20.3</v>
      </c>
      <c r="D89" s="5">
        <v>35.340000000000003</v>
      </c>
      <c r="E89" s="272">
        <f t="shared" si="1"/>
        <v>39.238002000000002</v>
      </c>
      <c r="F89" s="281">
        <f t="shared" si="2"/>
        <v>5.4933202800000007</v>
      </c>
      <c r="G89" s="290">
        <f t="shared" si="3"/>
        <v>44.731322280000001</v>
      </c>
      <c r="H89" s="290">
        <f t="shared" si="7"/>
        <v>44.7</v>
      </c>
      <c r="I89" s="234">
        <v>39.24</v>
      </c>
      <c r="J89" s="235">
        <f>+I89*$J$5</f>
        <v>5.4936000000000007</v>
      </c>
      <c r="K89" s="4">
        <f>SUM(I89:J89)</f>
        <v>44.733600000000003</v>
      </c>
      <c r="L89" s="124">
        <f>FLOOR(K89,0.05)</f>
        <v>44.7</v>
      </c>
    </row>
    <row r="90" spans="1:14" x14ac:dyDescent="0.2">
      <c r="A90" s="143"/>
      <c r="C90" s="4"/>
      <c r="J90" s="235"/>
      <c r="K90" s="4"/>
    </row>
    <row r="91" spans="1:14" x14ac:dyDescent="0.2">
      <c r="A91" s="143">
        <v>151601</v>
      </c>
      <c r="B91" s="175" t="s">
        <v>64</v>
      </c>
      <c r="C91" s="4"/>
      <c r="J91" s="235"/>
      <c r="K91" s="4"/>
    </row>
    <row r="92" spans="1:14" x14ac:dyDescent="0.2">
      <c r="A92" s="143"/>
      <c r="B92" s="168" t="s">
        <v>65</v>
      </c>
      <c r="C92" s="4">
        <v>14.11</v>
      </c>
      <c r="D92" s="5">
        <v>88.35</v>
      </c>
      <c r="E92" s="272">
        <f t="shared" si="1"/>
        <v>98.095004999999986</v>
      </c>
      <c r="F92" s="281">
        <f t="shared" si="2"/>
        <v>13.733300699999999</v>
      </c>
      <c r="G92" s="290">
        <f t="shared" si="3"/>
        <v>111.82830569999999</v>
      </c>
      <c r="H92" s="290">
        <f t="shared" si="7"/>
        <v>111.80000000000001</v>
      </c>
      <c r="I92" s="234">
        <v>98.1</v>
      </c>
      <c r="J92" s="235">
        <f>+I92*$J$5</f>
        <v>13.734</v>
      </c>
      <c r="K92" s="4">
        <f>SUM(I92:J92)</f>
        <v>111.83399999999999</v>
      </c>
      <c r="L92" s="124">
        <f>FLOOR(K92,0.05)</f>
        <v>111.80000000000001</v>
      </c>
    </row>
    <row r="93" spans="1:14" x14ac:dyDescent="0.2">
      <c r="A93" s="143"/>
      <c r="B93" s="168" t="s">
        <v>66</v>
      </c>
      <c r="C93" s="4">
        <v>51.54</v>
      </c>
      <c r="D93" s="5">
        <v>1.1399999999999999</v>
      </c>
      <c r="E93" s="272">
        <f t="shared" si="1"/>
        <v>1.2657419999999999</v>
      </c>
      <c r="F93" s="281">
        <f t="shared" si="2"/>
        <v>0.17720388000000001</v>
      </c>
      <c r="G93" s="290">
        <f t="shared" si="3"/>
        <v>1.4429458799999999</v>
      </c>
      <c r="H93" s="290">
        <f t="shared" si="7"/>
        <v>1.4000000000000001</v>
      </c>
      <c r="I93" s="234">
        <v>1.27</v>
      </c>
      <c r="J93" s="235">
        <f>+I93*$J$5</f>
        <v>0.17780000000000001</v>
      </c>
      <c r="K93" s="4">
        <f>SUM(I93:J93)</f>
        <v>1.4478</v>
      </c>
      <c r="L93" s="142">
        <f>FLOOR(K93,0.05)</f>
        <v>1.4000000000000001</v>
      </c>
    </row>
    <row r="94" spans="1:14" x14ac:dyDescent="0.2">
      <c r="A94" s="143"/>
      <c r="B94" s="168" t="s">
        <v>67</v>
      </c>
      <c r="C94" s="4">
        <v>0.19</v>
      </c>
      <c r="D94" s="5">
        <v>353.4</v>
      </c>
      <c r="E94" s="272">
        <f t="shared" si="1"/>
        <v>392.38001999999994</v>
      </c>
      <c r="F94" s="281">
        <f t="shared" si="2"/>
        <v>54.933202799999997</v>
      </c>
      <c r="G94" s="290">
        <f t="shared" si="3"/>
        <v>447.31322279999995</v>
      </c>
      <c r="H94" s="290">
        <f t="shared" si="7"/>
        <v>447.3</v>
      </c>
      <c r="I94" s="234">
        <v>392.38</v>
      </c>
      <c r="J94" s="235">
        <f>+I94*$J$5</f>
        <v>54.933200000000006</v>
      </c>
      <c r="K94" s="4">
        <f>SUM(I94:J94)</f>
        <v>447.31319999999999</v>
      </c>
      <c r="L94" s="142">
        <f>FLOOR(K94,0.05)</f>
        <v>447.3</v>
      </c>
    </row>
    <row r="95" spans="1:14" x14ac:dyDescent="0.2">
      <c r="A95" s="143"/>
      <c r="B95" s="168"/>
      <c r="C95" s="4"/>
      <c r="J95" s="235"/>
      <c r="K95" s="4" t="s">
        <v>609</v>
      </c>
      <c r="L95" s="142"/>
    </row>
    <row r="96" spans="1:14" x14ac:dyDescent="0.2">
      <c r="A96" s="143"/>
      <c r="B96" s="168" t="s">
        <v>68</v>
      </c>
      <c r="C96" s="4">
        <v>83.15</v>
      </c>
      <c r="D96" s="5">
        <v>88.35</v>
      </c>
      <c r="E96" s="272">
        <f t="shared" si="1"/>
        <v>98.095004999999986</v>
      </c>
      <c r="F96" s="281">
        <f t="shared" si="2"/>
        <v>13.733300699999999</v>
      </c>
      <c r="G96" s="290">
        <f t="shared" si="3"/>
        <v>111.82830569999999</v>
      </c>
      <c r="H96" s="290">
        <f t="shared" si="7"/>
        <v>111.80000000000001</v>
      </c>
      <c r="I96" s="234">
        <v>98.1</v>
      </c>
      <c r="J96" s="235">
        <f>+I96*$J$5</f>
        <v>13.734</v>
      </c>
      <c r="K96" s="4">
        <f>SUM(I96:J96)</f>
        <v>111.83399999999999</v>
      </c>
      <c r="L96" s="142">
        <f>FLOOR(K96,0.05)</f>
        <v>111.80000000000001</v>
      </c>
    </row>
    <row r="97" spans="1:12" x14ac:dyDescent="0.2">
      <c r="A97" s="143"/>
      <c r="C97" s="4"/>
      <c r="J97" s="235"/>
      <c r="K97" s="4"/>
      <c r="L97" s="142"/>
    </row>
    <row r="98" spans="1:12" x14ac:dyDescent="0.2">
      <c r="A98" s="143">
        <v>151788</v>
      </c>
      <c r="B98" s="175" t="s">
        <v>69</v>
      </c>
      <c r="C98" s="4"/>
      <c r="J98" s="235"/>
      <c r="K98" s="4"/>
      <c r="L98" s="142"/>
    </row>
    <row r="99" spans="1:12" x14ac:dyDescent="0.2">
      <c r="A99" s="143"/>
      <c r="B99" s="168" t="s">
        <v>70</v>
      </c>
      <c r="C99" s="4">
        <v>121.89</v>
      </c>
      <c r="D99" s="5">
        <f>+C99+C99*$J$3</f>
        <v>130.42230000000001</v>
      </c>
      <c r="E99" s="272">
        <f t="shared" si="1"/>
        <v>144.80787968999999</v>
      </c>
      <c r="F99" s="281">
        <f t="shared" si="2"/>
        <v>20.273103156600001</v>
      </c>
      <c r="G99" s="290">
        <f t="shared" si="3"/>
        <v>165.08098284659999</v>
      </c>
      <c r="H99" s="290">
        <f>FLOOR(G99,0.05)</f>
        <v>165.05</v>
      </c>
      <c r="I99" s="234">
        <v>138.25</v>
      </c>
      <c r="J99" s="235">
        <f>+I99*$J$5</f>
        <v>19.355</v>
      </c>
      <c r="K99" s="4">
        <f>SUM(I99:J99)</f>
        <v>157.60499999999999</v>
      </c>
      <c r="L99" s="142">
        <f>FLOOR(K99,0.05)</f>
        <v>157.60000000000002</v>
      </c>
    </row>
    <row r="100" spans="1:12" x14ac:dyDescent="0.2">
      <c r="A100" s="143"/>
      <c r="B100" s="168" t="s">
        <v>71</v>
      </c>
      <c r="D100" s="6"/>
      <c r="I100" s="242"/>
      <c r="J100" s="235"/>
      <c r="K100" s="4"/>
      <c r="L100" s="180" t="s">
        <v>73</v>
      </c>
    </row>
    <row r="101" spans="1:12" x14ac:dyDescent="0.2">
      <c r="A101" s="143"/>
      <c r="C101" s="4"/>
      <c r="J101" s="235"/>
      <c r="K101" s="4"/>
      <c r="L101" s="142"/>
    </row>
    <row r="102" spans="1:12" x14ac:dyDescent="0.2">
      <c r="A102" s="143">
        <v>141734</v>
      </c>
      <c r="B102" s="175" t="s">
        <v>74</v>
      </c>
      <c r="C102" s="4"/>
      <c r="J102" s="235"/>
      <c r="K102" s="4"/>
      <c r="L102" s="142"/>
    </row>
    <row r="103" spans="1:12" x14ac:dyDescent="0.2">
      <c r="A103" s="143"/>
      <c r="B103" s="168" t="s">
        <v>75</v>
      </c>
      <c r="C103" s="4">
        <v>121.89</v>
      </c>
      <c r="D103" s="5">
        <f>+C103+C103*$J$3</f>
        <v>130.42230000000001</v>
      </c>
      <c r="E103" s="272">
        <f t="shared" ref="E103:E110" si="8">+D103+D103*$E$4</f>
        <v>144.80787968999999</v>
      </c>
      <c r="F103" s="281">
        <f>+E103*$F$4</f>
        <v>20.273103156600001</v>
      </c>
      <c r="G103" s="290">
        <f>SUM(E103:F103)</f>
        <v>165.08098284659999</v>
      </c>
      <c r="H103" s="290">
        <f>FLOOR(G103,0.05)</f>
        <v>165.05</v>
      </c>
      <c r="I103" s="234">
        <v>138.25</v>
      </c>
      <c r="J103" s="235">
        <f>+I103*$J$5</f>
        <v>19.355</v>
      </c>
      <c r="K103" s="4">
        <f>SUM(I103:J103)</f>
        <v>157.60499999999999</v>
      </c>
      <c r="L103" s="142">
        <f>FLOOR(K103,0.05)</f>
        <v>157.60000000000002</v>
      </c>
    </row>
    <row r="104" spans="1:12" x14ac:dyDescent="0.2">
      <c r="A104" s="143"/>
      <c r="B104" s="168" t="s">
        <v>76</v>
      </c>
      <c r="C104" s="4"/>
      <c r="D104" s="6"/>
      <c r="I104" s="242"/>
      <c r="J104" s="235"/>
      <c r="K104" s="4"/>
      <c r="L104" s="180" t="s">
        <v>77</v>
      </c>
    </row>
    <row r="105" spans="1:12" x14ac:dyDescent="0.2">
      <c r="A105" s="143"/>
      <c r="B105" s="168" t="s">
        <v>78</v>
      </c>
      <c r="C105" s="4">
        <v>107.4</v>
      </c>
      <c r="D105" s="5">
        <f>+C105+C105*$J$3</f>
        <v>114.91800000000001</v>
      </c>
      <c r="E105" s="272">
        <f t="shared" si="8"/>
        <v>127.59345540000001</v>
      </c>
      <c r="F105" s="281">
        <f>+E105*$F$4</f>
        <v>17.863083756000002</v>
      </c>
      <c r="G105" s="290">
        <f>SUM(E105:F105)</f>
        <v>145.45653915600002</v>
      </c>
      <c r="H105" s="290">
        <f>FLOOR(G105,0.05)</f>
        <v>145.45000000000002</v>
      </c>
      <c r="I105" s="234">
        <v>121.82</v>
      </c>
      <c r="J105" s="235">
        <f>+I105*$J$5</f>
        <v>17.0548</v>
      </c>
      <c r="K105" s="4">
        <f>SUM(I105:J105)</f>
        <v>138.87479999999999</v>
      </c>
      <c r="L105" s="124">
        <f>FLOOR(K105,0.05)</f>
        <v>138.85</v>
      </c>
    </row>
    <row r="106" spans="1:12" x14ac:dyDescent="0.2">
      <c r="A106" s="143"/>
      <c r="C106" s="4"/>
      <c r="J106" s="235"/>
      <c r="K106" s="4"/>
    </row>
    <row r="107" spans="1:12" x14ac:dyDescent="0.2">
      <c r="A107" s="143">
        <v>141734</v>
      </c>
      <c r="B107" s="175" t="s">
        <v>79</v>
      </c>
      <c r="C107" s="4"/>
      <c r="J107" s="235"/>
      <c r="K107" s="4"/>
    </row>
    <row r="108" spans="1:12" x14ac:dyDescent="0.2">
      <c r="A108" s="143"/>
      <c r="B108" s="168" t="s">
        <v>70</v>
      </c>
      <c r="C108" s="4">
        <v>121.89</v>
      </c>
      <c r="D108" s="5">
        <f>+C108+C108*$J$3</f>
        <v>130.42230000000001</v>
      </c>
      <c r="E108" s="272">
        <f t="shared" si="8"/>
        <v>144.80787968999999</v>
      </c>
      <c r="F108" s="281">
        <f>+E108*$F$4</f>
        <v>20.273103156600001</v>
      </c>
      <c r="G108" s="290">
        <f>SUM(E108:F108)</f>
        <v>165.08098284659999</v>
      </c>
      <c r="H108" s="290">
        <f>FLOOR(G108,0.05)</f>
        <v>165.05</v>
      </c>
      <c r="I108" s="234">
        <v>138.25</v>
      </c>
      <c r="J108" s="235">
        <f>+I108*$J$5</f>
        <v>19.355</v>
      </c>
      <c r="K108" s="4">
        <f>SUM(I108:J108)</f>
        <v>157.60499999999999</v>
      </c>
      <c r="L108" s="142">
        <f>FLOOR(K108,0.05)</f>
        <v>157.60000000000002</v>
      </c>
    </row>
    <row r="109" spans="1:12" x14ac:dyDescent="0.2">
      <c r="A109" s="143"/>
      <c r="B109" s="168" t="s">
        <v>76</v>
      </c>
      <c r="C109" s="4"/>
      <c r="D109" s="6"/>
      <c r="I109" s="242"/>
      <c r="J109" s="235"/>
      <c r="K109" s="4"/>
      <c r="L109" s="180" t="s">
        <v>73</v>
      </c>
    </row>
    <row r="110" spans="1:12" x14ac:dyDescent="0.2">
      <c r="A110" s="143"/>
      <c r="B110" s="168" t="s">
        <v>78</v>
      </c>
      <c r="C110" s="4">
        <v>107.4</v>
      </c>
      <c r="D110" s="5">
        <f>+C110+C110*$J$3</f>
        <v>114.91800000000001</v>
      </c>
      <c r="E110" s="272">
        <f t="shared" si="8"/>
        <v>127.59345540000001</v>
      </c>
      <c r="F110" s="281">
        <f>+E110*$F$4</f>
        <v>17.863083756000002</v>
      </c>
      <c r="G110" s="290">
        <f>SUM(E110:F110)</f>
        <v>145.45653915600002</v>
      </c>
      <c r="H110" s="290">
        <f>FLOOR(G110,0.05)</f>
        <v>145.45000000000002</v>
      </c>
      <c r="I110" s="234">
        <v>121.82</v>
      </c>
      <c r="J110" s="235">
        <f>+I110*$J$5</f>
        <v>17.0548</v>
      </c>
      <c r="K110" s="4">
        <f>SUM(I110:J110)</f>
        <v>138.87479999999999</v>
      </c>
      <c r="L110" s="124">
        <f>FLOOR(K110,0.05)</f>
        <v>138.85</v>
      </c>
    </row>
    <row r="111" spans="1:12" x14ac:dyDescent="0.2">
      <c r="A111" s="143"/>
      <c r="C111" s="20"/>
      <c r="J111" s="235"/>
      <c r="K111" s="20"/>
    </row>
    <row r="112" spans="1:12" ht="25.5" x14ac:dyDescent="0.2">
      <c r="A112" s="143"/>
      <c r="B112" s="169" t="s">
        <v>80</v>
      </c>
      <c r="C112" s="169"/>
      <c r="D112" s="169"/>
      <c r="E112" s="277"/>
      <c r="I112" s="247"/>
      <c r="J112" s="247"/>
      <c r="K112" s="169"/>
    </row>
    <row r="113" spans="1:13" x14ac:dyDescent="0.2">
      <c r="A113" s="143"/>
      <c r="C113" s="20"/>
      <c r="J113" s="235"/>
      <c r="K113" s="20"/>
    </row>
    <row r="114" spans="1:13" x14ac:dyDescent="0.2">
      <c r="A114" s="143" t="s">
        <v>81</v>
      </c>
      <c r="B114" s="175" t="s">
        <v>82</v>
      </c>
      <c r="C114" s="20"/>
      <c r="J114" s="235"/>
      <c r="K114" s="20"/>
    </row>
    <row r="115" spans="1:13" x14ac:dyDescent="0.2">
      <c r="A115" s="143"/>
      <c r="B115" s="169" t="s">
        <v>83</v>
      </c>
      <c r="C115" s="169"/>
      <c r="D115" s="169"/>
      <c r="I115" s="169"/>
      <c r="J115" s="169"/>
      <c r="K115" s="169"/>
    </row>
    <row r="116" spans="1:13" x14ac:dyDescent="0.2">
      <c r="A116" s="143"/>
      <c r="B116" s="181" t="s">
        <v>84</v>
      </c>
      <c r="C116" s="4"/>
      <c r="J116" s="235"/>
      <c r="K116" s="4"/>
    </row>
    <row r="117" spans="1:13" x14ac:dyDescent="0.2">
      <c r="A117" s="143"/>
      <c r="B117" s="168" t="s">
        <v>85</v>
      </c>
      <c r="C117" s="4">
        <v>66.55</v>
      </c>
      <c r="D117" s="5">
        <f t="shared" ref="D117:D125" si="9">+C117+C117*$J$3</f>
        <v>71.208500000000001</v>
      </c>
      <c r="E117" s="272">
        <f t="shared" ref="E117:E172" si="10">+D117+D117*$E$4</f>
        <v>79.062797549999999</v>
      </c>
      <c r="G117" s="290">
        <f t="shared" ref="G117:G125" si="11">SUM(E117:F117)</f>
        <v>79.062797549999999</v>
      </c>
      <c r="H117" s="290">
        <f t="shared" ref="H117:H136" si="12">CEILING(G117,0.1)</f>
        <v>79.100000000000009</v>
      </c>
      <c r="J117" s="235"/>
      <c r="K117" s="4">
        <f t="shared" ref="K117:K125" si="13">SUM(I117:J117)</f>
        <v>0</v>
      </c>
      <c r="L117" s="142">
        <f t="shared" ref="L117:L125" si="14">FLOOR(K117,0.05)</f>
        <v>0</v>
      </c>
      <c r="M117" s="235">
        <v>75.5</v>
      </c>
    </row>
    <row r="118" spans="1:13" x14ac:dyDescent="0.2">
      <c r="A118" s="143"/>
      <c r="B118" s="168" t="s">
        <v>86</v>
      </c>
      <c r="C118" s="4">
        <v>133.1</v>
      </c>
      <c r="D118" s="5">
        <f t="shared" si="9"/>
        <v>142.417</v>
      </c>
      <c r="E118" s="272">
        <f t="shared" si="10"/>
        <v>158.1255951</v>
      </c>
      <c r="G118" s="290">
        <f t="shared" si="11"/>
        <v>158.1255951</v>
      </c>
      <c r="H118" s="290">
        <f>FLOOR(G118,0.05)</f>
        <v>158.10000000000002</v>
      </c>
      <c r="J118" s="235"/>
      <c r="K118" s="4">
        <f t="shared" si="13"/>
        <v>0</v>
      </c>
      <c r="L118" s="142">
        <f t="shared" si="14"/>
        <v>0</v>
      </c>
      <c r="M118" s="235">
        <v>150.94999999999999</v>
      </c>
    </row>
    <row r="119" spans="1:13" x14ac:dyDescent="0.2">
      <c r="A119" s="143"/>
      <c r="B119" s="168" t="s">
        <v>87</v>
      </c>
      <c r="C119" s="4">
        <v>266.2</v>
      </c>
      <c r="D119" s="5">
        <f t="shared" si="9"/>
        <v>284.834</v>
      </c>
      <c r="E119" s="272">
        <f t="shared" si="10"/>
        <v>316.2511902</v>
      </c>
      <c r="G119" s="290">
        <f t="shared" si="11"/>
        <v>316.2511902</v>
      </c>
      <c r="H119" s="290">
        <f t="shared" si="12"/>
        <v>316.3</v>
      </c>
      <c r="J119" s="235"/>
      <c r="K119" s="4">
        <f t="shared" si="13"/>
        <v>0</v>
      </c>
      <c r="L119" s="142">
        <f t="shared" si="14"/>
        <v>0</v>
      </c>
      <c r="M119" s="235">
        <v>301.89999999999998</v>
      </c>
    </row>
    <row r="120" spans="1:13" x14ac:dyDescent="0.2">
      <c r="A120" s="143"/>
      <c r="B120" s="168" t="s">
        <v>88</v>
      </c>
      <c r="C120" s="4">
        <v>598.95000000000005</v>
      </c>
      <c r="D120" s="5">
        <f t="shared" si="9"/>
        <v>640.87650000000008</v>
      </c>
      <c r="E120" s="272">
        <f t="shared" si="10"/>
        <v>711.56517795000013</v>
      </c>
      <c r="G120" s="290">
        <f t="shared" si="11"/>
        <v>711.56517795000013</v>
      </c>
      <c r="H120" s="290">
        <f t="shared" si="12"/>
        <v>711.6</v>
      </c>
      <c r="J120" s="235"/>
      <c r="K120" s="4">
        <f t="shared" si="13"/>
        <v>0</v>
      </c>
      <c r="L120" s="142">
        <f t="shared" si="14"/>
        <v>0</v>
      </c>
      <c r="M120" s="235">
        <v>679.3</v>
      </c>
    </row>
    <row r="121" spans="1:13" x14ac:dyDescent="0.2">
      <c r="A121" s="143"/>
      <c r="B121" s="181" t="s">
        <v>89</v>
      </c>
      <c r="C121" s="4">
        <v>1064.8</v>
      </c>
      <c r="D121" s="5">
        <f t="shared" si="9"/>
        <v>1139.336</v>
      </c>
      <c r="E121" s="272">
        <f t="shared" si="10"/>
        <v>1265.0047608</v>
      </c>
      <c r="G121" s="290">
        <f t="shared" si="11"/>
        <v>1265.0047608</v>
      </c>
      <c r="H121" s="290">
        <v>1265.0047608</v>
      </c>
      <c r="J121" s="235"/>
      <c r="K121" s="4">
        <f t="shared" si="13"/>
        <v>0</v>
      </c>
      <c r="L121" s="142">
        <f t="shared" si="14"/>
        <v>0</v>
      </c>
      <c r="M121" s="235">
        <v>1207.6500000000001</v>
      </c>
    </row>
    <row r="122" spans="1:13" x14ac:dyDescent="0.2">
      <c r="A122" s="143"/>
      <c r="B122" s="181" t="s">
        <v>90</v>
      </c>
      <c r="C122" s="4">
        <v>1996.5</v>
      </c>
      <c r="D122" s="5">
        <f t="shared" si="9"/>
        <v>2136.2550000000001</v>
      </c>
      <c r="E122" s="272">
        <f t="shared" si="10"/>
        <v>2371.8839265000001</v>
      </c>
      <c r="G122" s="290">
        <f t="shared" si="11"/>
        <v>2371.8839265000001</v>
      </c>
      <c r="H122" s="290">
        <f t="shared" si="12"/>
        <v>2371.9</v>
      </c>
      <c r="J122" s="235"/>
      <c r="K122" s="4">
        <f t="shared" si="13"/>
        <v>0</v>
      </c>
      <c r="L122" s="142">
        <f t="shared" si="14"/>
        <v>0</v>
      </c>
      <c r="M122" s="235">
        <v>2264.5</v>
      </c>
    </row>
    <row r="123" spans="1:13" x14ac:dyDescent="0.2">
      <c r="A123" s="143"/>
      <c r="B123" s="181" t="s">
        <v>91</v>
      </c>
      <c r="C123" s="4">
        <v>1996.5</v>
      </c>
      <c r="D123" s="5">
        <f t="shared" si="9"/>
        <v>2136.2550000000001</v>
      </c>
      <c r="E123" s="272">
        <f t="shared" si="10"/>
        <v>2371.8839265000001</v>
      </c>
      <c r="G123" s="290">
        <f t="shared" si="11"/>
        <v>2371.8839265000001</v>
      </c>
      <c r="H123" s="290">
        <f t="shared" si="12"/>
        <v>2371.9</v>
      </c>
      <c r="J123" s="235"/>
      <c r="K123" s="4">
        <f t="shared" si="13"/>
        <v>0</v>
      </c>
      <c r="L123" s="142">
        <f t="shared" si="14"/>
        <v>0</v>
      </c>
      <c r="M123" s="235">
        <v>2264.5</v>
      </c>
    </row>
    <row r="124" spans="1:13" x14ac:dyDescent="0.2">
      <c r="A124" s="143"/>
      <c r="B124" s="181" t="s">
        <v>92</v>
      </c>
      <c r="C124" s="4">
        <v>1996.5</v>
      </c>
      <c r="D124" s="5">
        <f t="shared" si="9"/>
        <v>2136.2550000000001</v>
      </c>
      <c r="E124" s="272">
        <f t="shared" si="10"/>
        <v>2371.8839265000001</v>
      </c>
      <c r="G124" s="290">
        <f t="shared" si="11"/>
        <v>2371.8839265000001</v>
      </c>
      <c r="H124" s="290">
        <f t="shared" si="12"/>
        <v>2371.9</v>
      </c>
      <c r="J124" s="235"/>
      <c r="K124" s="4">
        <f t="shared" si="13"/>
        <v>0</v>
      </c>
      <c r="L124" s="142">
        <f t="shared" si="14"/>
        <v>0</v>
      </c>
      <c r="M124" s="235">
        <v>2264.5</v>
      </c>
    </row>
    <row r="125" spans="1:13" x14ac:dyDescent="0.2">
      <c r="A125" s="143"/>
      <c r="B125" s="181" t="s">
        <v>93</v>
      </c>
      <c r="C125" s="4">
        <v>1996.5</v>
      </c>
      <c r="D125" s="5">
        <f t="shared" si="9"/>
        <v>2136.2550000000001</v>
      </c>
      <c r="E125" s="272">
        <f t="shared" si="10"/>
        <v>2371.8839265000001</v>
      </c>
      <c r="G125" s="290">
        <f t="shared" si="11"/>
        <v>2371.8839265000001</v>
      </c>
      <c r="H125" s="290">
        <f t="shared" si="12"/>
        <v>2371.9</v>
      </c>
      <c r="J125" s="235"/>
      <c r="K125" s="4">
        <f t="shared" si="13"/>
        <v>0</v>
      </c>
      <c r="L125" s="142">
        <f t="shared" si="14"/>
        <v>0</v>
      </c>
      <c r="M125" s="235">
        <v>2264.5</v>
      </c>
    </row>
    <row r="126" spans="1:13" x14ac:dyDescent="0.2">
      <c r="A126" s="143"/>
      <c r="C126" s="20"/>
      <c r="J126" s="235"/>
      <c r="K126" s="20"/>
      <c r="L126" s="142"/>
    </row>
    <row r="127" spans="1:13" x14ac:dyDescent="0.2">
      <c r="A127" s="143"/>
      <c r="C127" s="20"/>
      <c r="J127" s="235"/>
      <c r="K127" s="20"/>
      <c r="L127" s="142"/>
    </row>
    <row r="128" spans="1:13" x14ac:dyDescent="0.2">
      <c r="A128" s="143">
        <v>151788</v>
      </c>
      <c r="B128" s="175" t="s">
        <v>94</v>
      </c>
      <c r="C128" s="20"/>
      <c r="J128" s="235"/>
      <c r="K128" s="20"/>
      <c r="L128" s="142"/>
    </row>
    <row r="129" spans="1:14" x14ac:dyDescent="0.2">
      <c r="A129" s="143"/>
      <c r="B129" s="168" t="s">
        <v>95</v>
      </c>
      <c r="C129" s="4">
        <v>163.89</v>
      </c>
      <c r="D129" s="5">
        <f>+C129+C129*$J$3</f>
        <v>175.36229999999998</v>
      </c>
      <c r="E129" s="272">
        <f t="shared" si="10"/>
        <v>194.70476168999997</v>
      </c>
      <c r="F129" s="281">
        <f>+E129*$F$4</f>
        <v>27.258666636599997</v>
      </c>
      <c r="G129" s="290">
        <f>SUM(E129:F129)</f>
        <v>221.96342832659997</v>
      </c>
      <c r="H129" s="290">
        <f t="shared" si="12"/>
        <v>222</v>
      </c>
      <c r="I129" s="234">
        <v>185.88</v>
      </c>
      <c r="J129" s="235">
        <f>+I129*$J$5</f>
        <v>26.023200000000003</v>
      </c>
      <c r="K129" s="4">
        <f>SUM(I129:J129)</f>
        <v>211.9032</v>
      </c>
      <c r="L129" s="142">
        <f>FLOOR(K129,0.05)</f>
        <v>211.9</v>
      </c>
    </row>
    <row r="130" spans="1:14" x14ac:dyDescent="0.2">
      <c r="A130" s="143"/>
      <c r="B130" s="168" t="s">
        <v>96</v>
      </c>
      <c r="C130" s="4">
        <v>253.28</v>
      </c>
      <c r="D130" s="5">
        <f>+C130+C130*$J$3</f>
        <v>271.00959999999998</v>
      </c>
      <c r="E130" s="272">
        <f t="shared" si="10"/>
        <v>300.90195888</v>
      </c>
      <c r="F130" s="281">
        <f>+E130*$F$4</f>
        <v>42.126274243200001</v>
      </c>
      <c r="G130" s="290">
        <f>SUM(E130:F130)</f>
        <v>343.02823312319998</v>
      </c>
      <c r="H130" s="290">
        <f>FLOOR(G130,0.05)</f>
        <v>343</v>
      </c>
      <c r="I130" s="234">
        <v>287.27</v>
      </c>
      <c r="J130" s="235">
        <f>+I130*$J$5</f>
        <v>40.217800000000004</v>
      </c>
      <c r="K130" s="4">
        <f>SUM(I130:J130)</f>
        <v>327.48779999999999</v>
      </c>
      <c r="L130" s="142">
        <f>FLOOR(K130,0.05)</f>
        <v>327.45000000000005</v>
      </c>
    </row>
    <row r="131" spans="1:14" x14ac:dyDescent="0.2">
      <c r="A131" s="143"/>
      <c r="B131" s="168" t="s">
        <v>97</v>
      </c>
      <c r="C131" s="4">
        <v>327.77</v>
      </c>
      <c r="D131" s="5">
        <f>+C131+C131*$J$3</f>
        <v>350.71389999999997</v>
      </c>
      <c r="E131" s="272">
        <f t="shared" si="10"/>
        <v>389.39764316999998</v>
      </c>
      <c r="F131" s="281">
        <f>+E131*$F$4</f>
        <v>54.5156700438</v>
      </c>
      <c r="G131" s="290">
        <f>SUM(E131:F131)</f>
        <v>443.9133132138</v>
      </c>
      <c r="H131" s="290">
        <f t="shared" si="12"/>
        <v>444</v>
      </c>
      <c r="I131" s="234">
        <v>371.75</v>
      </c>
      <c r="J131" s="235">
        <f>+I131*$J$5</f>
        <v>52.045000000000002</v>
      </c>
      <c r="K131" s="4">
        <f>SUM(I131:J131)</f>
        <v>423.79500000000002</v>
      </c>
      <c r="L131" s="142">
        <f>FLOOR(K131,0.05)</f>
        <v>423.75</v>
      </c>
    </row>
    <row r="132" spans="1:14" x14ac:dyDescent="0.2">
      <c r="A132" s="143"/>
      <c r="C132" s="20"/>
      <c r="J132" s="235"/>
      <c r="K132" s="20"/>
      <c r="L132" s="142"/>
    </row>
    <row r="133" spans="1:14" x14ac:dyDescent="0.2">
      <c r="A133" s="143"/>
      <c r="B133" s="6" t="s">
        <v>98</v>
      </c>
      <c r="C133" s="20"/>
      <c r="J133" s="235"/>
      <c r="K133" s="20"/>
      <c r="L133" s="142"/>
    </row>
    <row r="134" spans="1:14" x14ac:dyDescent="0.2">
      <c r="A134" s="143"/>
      <c r="C134" s="20"/>
      <c r="J134" s="235"/>
      <c r="K134" s="20"/>
      <c r="L134" s="142"/>
    </row>
    <row r="135" spans="1:14" x14ac:dyDescent="0.2">
      <c r="A135" s="143">
        <v>151788</v>
      </c>
      <c r="B135" s="175" t="s">
        <v>611</v>
      </c>
      <c r="C135" s="20"/>
      <c r="J135" s="235"/>
      <c r="K135" s="20"/>
      <c r="L135" s="142"/>
    </row>
    <row r="136" spans="1:14" x14ac:dyDescent="0.2">
      <c r="A136" s="143"/>
      <c r="B136" s="168" t="s">
        <v>99</v>
      </c>
      <c r="C136" s="4">
        <v>2979.74</v>
      </c>
      <c r="D136" s="5">
        <f>+C136+C136*$J$3</f>
        <v>3188.3217999999997</v>
      </c>
      <c r="E136" s="272">
        <f t="shared" si="10"/>
        <v>3539.9936945399995</v>
      </c>
      <c r="F136" s="281">
        <f>+E136*$F$4</f>
        <v>495.59911723559998</v>
      </c>
      <c r="G136" s="290">
        <f>SUM(E136:F136)</f>
        <v>4035.5928117755993</v>
      </c>
      <c r="H136" s="290">
        <f t="shared" si="12"/>
        <v>4035.6000000000004</v>
      </c>
      <c r="I136" s="234">
        <v>3379.62</v>
      </c>
      <c r="J136" s="235">
        <f>+I136*$J$5</f>
        <v>473.14680000000004</v>
      </c>
      <c r="K136" s="4">
        <f>SUM(I136:J136)</f>
        <v>3852.7667999999999</v>
      </c>
      <c r="L136" s="142">
        <f>FLOOR(K136,0.05)</f>
        <v>3852.75</v>
      </c>
    </row>
    <row r="137" spans="1:14" x14ac:dyDescent="0.2">
      <c r="A137" s="143"/>
      <c r="B137" s="182" t="s">
        <v>100</v>
      </c>
      <c r="C137" s="4"/>
      <c r="J137" s="235"/>
      <c r="K137" s="4"/>
      <c r="L137" s="142"/>
      <c r="N137" s="6">
        <f>84.9*7%</f>
        <v>5.9430000000000014</v>
      </c>
    </row>
    <row r="138" spans="1:14" x14ac:dyDescent="0.2">
      <c r="A138" s="143"/>
      <c r="B138" s="168" t="s">
        <v>102</v>
      </c>
      <c r="C138" s="4"/>
      <c r="J138" s="235"/>
      <c r="K138" s="4"/>
      <c r="L138" s="142"/>
      <c r="N138" s="6">
        <v>84.9</v>
      </c>
    </row>
    <row r="139" spans="1:14" x14ac:dyDescent="0.2">
      <c r="A139" s="143"/>
      <c r="B139" s="168" t="s">
        <v>104</v>
      </c>
      <c r="C139" s="4"/>
      <c r="J139" s="235"/>
      <c r="K139" s="4"/>
      <c r="L139" s="142"/>
      <c r="N139" s="6">
        <f>84.9*14%</f>
        <v>11.886000000000003</v>
      </c>
    </row>
    <row r="140" spans="1:14" x14ac:dyDescent="0.2">
      <c r="A140" s="143"/>
      <c r="B140" s="168" t="s">
        <v>105</v>
      </c>
      <c r="C140" s="4"/>
      <c r="J140" s="235"/>
      <c r="K140" s="4"/>
      <c r="L140" s="142"/>
      <c r="N140" s="6">
        <f>SUM(N137:N139)</f>
        <v>102.72900000000001</v>
      </c>
    </row>
    <row r="141" spans="1:14" x14ac:dyDescent="0.2">
      <c r="A141" s="143"/>
      <c r="C141" s="4"/>
      <c r="J141" s="235"/>
      <c r="K141" s="4"/>
      <c r="L141" s="142"/>
    </row>
    <row r="142" spans="1:14" x14ac:dyDescent="0.2">
      <c r="A142" s="143">
        <v>151788</v>
      </c>
      <c r="B142" s="175" t="s">
        <v>107</v>
      </c>
      <c r="C142" s="20"/>
      <c r="J142" s="235"/>
      <c r="K142" s="20"/>
      <c r="L142" s="142"/>
    </row>
    <row r="143" spans="1:14" x14ac:dyDescent="0.2">
      <c r="A143" s="143"/>
      <c r="B143" s="168" t="s">
        <v>108</v>
      </c>
      <c r="C143" s="4">
        <v>968.41</v>
      </c>
      <c r="D143" s="5">
        <f>+C143+C143*$J$3</f>
        <v>1036.1986999999999</v>
      </c>
      <c r="E143" s="272">
        <f t="shared" si="10"/>
        <v>1150.49141661</v>
      </c>
      <c r="F143" s="281">
        <f>+E143*$F$4</f>
        <v>161.06879832540002</v>
      </c>
      <c r="G143" s="290">
        <f>SUM(E143:F143)</f>
        <v>1311.5602149353999</v>
      </c>
      <c r="H143" s="290">
        <f>CEILING(G143,0.1)</f>
        <v>1311.6000000000001</v>
      </c>
      <c r="I143" s="234">
        <v>1098.3699999999999</v>
      </c>
      <c r="J143" s="235">
        <f>+I143*$J$5</f>
        <v>153.77180000000001</v>
      </c>
      <c r="K143" s="4">
        <f>SUM(I143:J143)</f>
        <v>1252.1417999999999</v>
      </c>
      <c r="L143" s="142">
        <f>FLOOR(K143,0.05)</f>
        <v>1252.1000000000001</v>
      </c>
    </row>
    <row r="144" spans="1:14" x14ac:dyDescent="0.2">
      <c r="A144" s="143"/>
      <c r="B144" s="168" t="s">
        <v>109</v>
      </c>
      <c r="C144" s="4">
        <v>1206.79</v>
      </c>
      <c r="D144" s="5">
        <f>+C144+C144*$J$3</f>
        <v>1291.2653</v>
      </c>
      <c r="E144" s="272">
        <f t="shared" si="10"/>
        <v>1433.69186259</v>
      </c>
      <c r="F144" s="281">
        <f>+E144*$F$4</f>
        <v>200.71686076260002</v>
      </c>
      <c r="G144" s="290">
        <f>SUM(E144:F144)</f>
        <v>1634.4087233526</v>
      </c>
      <c r="H144" s="290">
        <f>CEILING(G144,0.1)</f>
        <v>1634.5</v>
      </c>
      <c r="I144" s="234">
        <v>1368.75</v>
      </c>
      <c r="J144" s="235">
        <f>+I144*$J$5</f>
        <v>191.62500000000003</v>
      </c>
      <c r="K144" s="4">
        <f>SUM(I144:J144)</f>
        <v>1560.375</v>
      </c>
      <c r="L144" s="142">
        <f>FLOOR(K144,0.05)</f>
        <v>1560.3500000000001</v>
      </c>
    </row>
    <row r="145" spans="1:14" x14ac:dyDescent="0.2">
      <c r="A145" s="143"/>
      <c r="B145" s="168" t="s">
        <v>110</v>
      </c>
      <c r="C145" s="4">
        <v>266.2</v>
      </c>
      <c r="D145" s="5">
        <f>+C145+C145*$J$3</f>
        <v>284.834</v>
      </c>
      <c r="E145" s="272">
        <f t="shared" si="10"/>
        <v>316.2511902</v>
      </c>
      <c r="F145" s="281">
        <f>+E145*$F$4</f>
        <v>44.275166628000001</v>
      </c>
      <c r="G145" s="290">
        <f>SUM(E145:F145)</f>
        <v>360.52635682800002</v>
      </c>
      <c r="H145" s="290">
        <f>CEILING(G145,0.1)</f>
        <v>360.6</v>
      </c>
      <c r="I145" s="234">
        <v>301.92</v>
      </c>
      <c r="J145" s="235">
        <f>+I145*$J$5</f>
        <v>42.268800000000006</v>
      </c>
      <c r="K145" s="4">
        <f>SUM(I145:J145)</f>
        <v>344.18880000000001</v>
      </c>
      <c r="L145" s="142">
        <f>FLOOR(K145,0.05)</f>
        <v>344.15000000000003</v>
      </c>
    </row>
    <row r="146" spans="1:14" x14ac:dyDescent="0.2">
      <c r="A146" s="143"/>
      <c r="B146" s="168" t="s">
        <v>111</v>
      </c>
      <c r="C146" s="4">
        <v>834.32</v>
      </c>
      <c r="D146" s="5">
        <f>+C146+C146*$J$3</f>
        <v>892.72240000000011</v>
      </c>
      <c r="E146" s="272">
        <f t="shared" si="10"/>
        <v>991.18968072000007</v>
      </c>
      <c r="F146" s="281">
        <f>+E146*$F$4</f>
        <v>138.76655530080004</v>
      </c>
      <c r="G146" s="290">
        <f>SUM(E146:F146)</f>
        <v>1129.9562360208001</v>
      </c>
      <c r="H146" s="290">
        <f>CEILING(G146,0.1)</f>
        <v>1130</v>
      </c>
      <c r="I146" s="234">
        <v>946.28</v>
      </c>
      <c r="J146" s="235">
        <f>+I146*$J$5</f>
        <v>132.47920000000002</v>
      </c>
      <c r="K146" s="4">
        <f>SUM(I146:J146)</f>
        <v>1078.7592</v>
      </c>
      <c r="L146" s="142">
        <f>FLOOR(K146,0.05)</f>
        <v>1078.75</v>
      </c>
    </row>
    <row r="147" spans="1:14" s="184" customFormat="1" x14ac:dyDescent="0.2">
      <c r="A147" s="183"/>
      <c r="B147" s="168" t="s">
        <v>112</v>
      </c>
      <c r="C147" s="4">
        <v>84.9</v>
      </c>
      <c r="D147" s="5">
        <f>+C147+C147*$J$3</f>
        <v>90.843000000000004</v>
      </c>
      <c r="E147" s="272">
        <f t="shared" si="10"/>
        <v>100.86298290000001</v>
      </c>
      <c r="F147" s="281">
        <f>+E147*$F$4</f>
        <v>14.120817606000003</v>
      </c>
      <c r="G147" s="290">
        <f>SUM(E147:F147)</f>
        <v>114.98380050600001</v>
      </c>
      <c r="H147" s="290">
        <f>CEILING(G147,0.1)</f>
        <v>115</v>
      </c>
      <c r="I147" s="234">
        <v>96.29</v>
      </c>
      <c r="J147" s="235">
        <f>+I147*$J$5</f>
        <v>13.480600000000003</v>
      </c>
      <c r="K147" s="4">
        <f>SUM(I147:J147)</f>
        <v>109.7706</v>
      </c>
      <c r="L147" s="142">
        <v>103.55</v>
      </c>
      <c r="M147" s="270"/>
      <c r="N147" s="184">
        <f>84.9*14%</f>
        <v>11.886000000000003</v>
      </c>
    </row>
    <row r="148" spans="1:14" x14ac:dyDescent="0.2">
      <c r="A148" s="143"/>
      <c r="B148" s="168"/>
      <c r="C148" s="4"/>
      <c r="J148" s="235"/>
      <c r="K148" s="4"/>
      <c r="L148" s="142"/>
      <c r="N148" s="4">
        <f>+C147+N147</f>
        <v>96.786000000000001</v>
      </c>
    </row>
    <row r="149" spans="1:14" x14ac:dyDescent="0.2">
      <c r="A149" s="143">
        <v>151788</v>
      </c>
      <c r="B149" s="175" t="s">
        <v>113</v>
      </c>
      <c r="C149" s="4"/>
      <c r="J149" s="235"/>
      <c r="K149" s="4"/>
      <c r="L149" s="142"/>
    </row>
    <row r="150" spans="1:14" x14ac:dyDescent="0.2">
      <c r="A150" s="143"/>
      <c r="B150" s="168"/>
      <c r="C150" s="4"/>
      <c r="J150" s="235"/>
      <c r="K150" s="4"/>
      <c r="L150" s="142"/>
      <c r="N150" s="6">
        <f>84.9+12.72</f>
        <v>97.62</v>
      </c>
    </row>
    <row r="151" spans="1:14" x14ac:dyDescent="0.2">
      <c r="A151" s="143">
        <v>151788</v>
      </c>
      <c r="B151" s="175" t="s">
        <v>114</v>
      </c>
      <c r="C151" s="20"/>
      <c r="J151" s="235"/>
      <c r="K151" s="20"/>
      <c r="L151" s="142"/>
    </row>
    <row r="152" spans="1:14" x14ac:dyDescent="0.2">
      <c r="A152" s="143"/>
      <c r="B152" s="168" t="s">
        <v>115</v>
      </c>
      <c r="C152" s="4">
        <v>1489.87</v>
      </c>
      <c r="D152" s="5">
        <f>+C152+C152*$J$3</f>
        <v>1594.1608999999999</v>
      </c>
      <c r="E152" s="272">
        <f t="shared" si="10"/>
        <v>1769.9968472699998</v>
      </c>
      <c r="F152" s="281">
        <f>+E152*$F$4</f>
        <v>247.79955861779999</v>
      </c>
      <c r="G152" s="290">
        <f>SUM(E152:F152)</f>
        <v>2017.7964058877997</v>
      </c>
      <c r="H152" s="290">
        <f>CEILING(G152,0.1)</f>
        <v>2017.8000000000002</v>
      </c>
      <c r="I152" s="234">
        <v>1689.81</v>
      </c>
      <c r="J152" s="235">
        <f>+I152*$J$5</f>
        <v>236.57340000000002</v>
      </c>
      <c r="K152" s="4">
        <f>SUM(I152:J152)</f>
        <v>1926.3833999999999</v>
      </c>
      <c r="L152" s="142">
        <f>FLOOR(K152,0.05)</f>
        <v>1926.3500000000001</v>
      </c>
    </row>
    <row r="153" spans="1:14" x14ac:dyDescent="0.2">
      <c r="A153" s="143"/>
      <c r="B153" s="168" t="s">
        <v>116</v>
      </c>
      <c r="C153" s="4">
        <v>2979.74</v>
      </c>
      <c r="D153" s="5">
        <f>+C153+C153*$J$3</f>
        <v>3188.3217999999997</v>
      </c>
      <c r="E153" s="272">
        <f t="shared" si="10"/>
        <v>3539.9936945399995</v>
      </c>
      <c r="F153" s="281">
        <f>+E153*$F$4</f>
        <v>495.59911723559998</v>
      </c>
      <c r="G153" s="290">
        <f>SUM(E153:F153)</f>
        <v>4035.5928117755993</v>
      </c>
      <c r="H153" s="290">
        <f>CEILING(G153,0.1)</f>
        <v>4035.6000000000004</v>
      </c>
      <c r="I153" s="234">
        <v>3379.62</v>
      </c>
      <c r="J153" s="235">
        <f>+I153*$J$5</f>
        <v>473.14680000000004</v>
      </c>
      <c r="K153" s="4">
        <f>SUM(I153:J153)</f>
        <v>3852.7667999999999</v>
      </c>
      <c r="L153" s="142">
        <f>FLOOR(K153,0.05)</f>
        <v>3852.75</v>
      </c>
    </row>
    <row r="154" spans="1:14" x14ac:dyDescent="0.2">
      <c r="A154" s="143"/>
      <c r="B154" s="168" t="s">
        <v>117</v>
      </c>
      <c r="C154" s="4">
        <v>4469.6000000000004</v>
      </c>
      <c r="D154" s="5">
        <f>+C154+C154*$J$3</f>
        <v>4782.4720000000007</v>
      </c>
      <c r="E154" s="272">
        <f t="shared" si="10"/>
        <v>5309.978661600001</v>
      </c>
      <c r="F154" s="281">
        <f>+E154*$F$4</f>
        <v>743.39701262400024</v>
      </c>
      <c r="G154" s="290">
        <f>SUM(E154:F154)</f>
        <v>6053.3756742240012</v>
      </c>
      <c r="H154" s="290">
        <f>CEILING(G154,0.1)</f>
        <v>6053.4000000000005</v>
      </c>
      <c r="I154" s="234">
        <v>5069.42</v>
      </c>
      <c r="J154" s="235">
        <f>+I154*$J$5</f>
        <v>709.7188000000001</v>
      </c>
      <c r="K154" s="4">
        <f>SUM(I154:J154)</f>
        <v>5779.1388000000006</v>
      </c>
      <c r="L154" s="142">
        <f>FLOOR(K154,0.05)</f>
        <v>5779.1</v>
      </c>
    </row>
    <row r="155" spans="1:14" x14ac:dyDescent="0.2">
      <c r="A155" s="143"/>
      <c r="B155" s="168" t="s">
        <v>96</v>
      </c>
      <c r="C155" s="4">
        <v>4486.53</v>
      </c>
      <c r="D155" s="5">
        <f>+C155+C155*$J$3</f>
        <v>4800.5870999999997</v>
      </c>
      <c r="E155" s="272">
        <f t="shared" si="10"/>
        <v>5330.0918571299999</v>
      </c>
      <c r="F155" s="281">
        <f>+E155*$F$4</f>
        <v>746.21285999820009</v>
      </c>
      <c r="G155" s="290">
        <f>SUM(E155:F155)</f>
        <v>6076.3047171281996</v>
      </c>
      <c r="H155" s="290">
        <v>6076.3047171281996</v>
      </c>
      <c r="I155" s="234">
        <v>5088.63</v>
      </c>
      <c r="J155" s="235">
        <f>+I155*$J$5</f>
        <v>712.40820000000008</v>
      </c>
      <c r="K155" s="4">
        <f>SUM(I155:J155)</f>
        <v>5801.0382</v>
      </c>
      <c r="L155" s="142">
        <f>FLOOR(K155,0.05)</f>
        <v>5801</v>
      </c>
    </row>
    <row r="156" spans="1:14" x14ac:dyDescent="0.2">
      <c r="A156" s="143"/>
      <c r="B156" s="168"/>
      <c r="C156" s="4"/>
      <c r="J156" s="235"/>
      <c r="K156" s="4"/>
      <c r="L156" s="142"/>
    </row>
    <row r="157" spans="1:14" x14ac:dyDescent="0.2">
      <c r="A157" s="143">
        <v>151788</v>
      </c>
      <c r="B157" s="175" t="s">
        <v>118</v>
      </c>
      <c r="C157" s="4"/>
      <c r="J157" s="235"/>
      <c r="K157" s="20"/>
      <c r="L157" s="142"/>
    </row>
    <row r="158" spans="1:14" x14ac:dyDescent="0.2">
      <c r="A158" s="143"/>
      <c r="C158" s="20"/>
      <c r="J158" s="235"/>
      <c r="K158" s="20"/>
      <c r="L158" s="142"/>
    </row>
    <row r="159" spans="1:14" x14ac:dyDescent="0.2">
      <c r="A159" s="143">
        <v>151762</v>
      </c>
      <c r="B159" s="185" t="s">
        <v>120</v>
      </c>
      <c r="C159" s="186"/>
      <c r="D159" s="187"/>
      <c r="I159" s="249"/>
      <c r="J159" s="250"/>
      <c r="K159" s="186"/>
      <c r="L159" s="142"/>
    </row>
    <row r="160" spans="1:14" x14ac:dyDescent="0.2">
      <c r="A160" s="143"/>
      <c r="B160" s="189" t="s">
        <v>121</v>
      </c>
      <c r="C160" s="186"/>
      <c r="D160" s="187"/>
      <c r="I160" s="249"/>
      <c r="J160" s="250"/>
      <c r="K160" s="186"/>
      <c r="L160" s="142"/>
    </row>
    <row r="161" spans="1:12" x14ac:dyDescent="0.2">
      <c r="A161" s="143"/>
      <c r="B161" s="190" t="s">
        <v>122</v>
      </c>
      <c r="C161" s="188">
        <v>156.43</v>
      </c>
      <c r="D161" s="5">
        <f>+C161+C161*$J$3</f>
        <v>167.3801</v>
      </c>
      <c r="E161" s="272">
        <f t="shared" si="10"/>
        <v>185.84212503000001</v>
      </c>
      <c r="F161" s="281">
        <f>+E161*$F$4</f>
        <v>26.017897504200004</v>
      </c>
      <c r="G161" s="290">
        <f>SUM(E161:F161)</f>
        <v>211.8600225342</v>
      </c>
      <c r="H161" s="290">
        <f>CEILING(G161,0.1)</f>
        <v>211.9</v>
      </c>
      <c r="I161" s="234">
        <v>177.42</v>
      </c>
      <c r="J161" s="235">
        <f>+I161*$J$5</f>
        <v>24.838799999999999</v>
      </c>
      <c r="K161" s="4">
        <f>SUM(I161:J161)</f>
        <v>202.25879999999998</v>
      </c>
      <c r="L161" s="142">
        <f t="shared" ref="L161:L170" si="15">FLOOR(K161,0.05)</f>
        <v>202.25</v>
      </c>
    </row>
    <row r="162" spans="1:12" x14ac:dyDescent="0.2">
      <c r="A162" s="143"/>
      <c r="B162" s="190" t="s">
        <v>123</v>
      </c>
      <c r="C162" s="188">
        <v>43.2</v>
      </c>
      <c r="D162" s="5">
        <f>+C162+C162*$J$3</f>
        <v>46.224000000000004</v>
      </c>
      <c r="E162" s="272">
        <f t="shared" si="10"/>
        <v>51.322507200000004</v>
      </c>
      <c r="F162" s="281">
        <f>+E162*$F$4</f>
        <v>7.1851510080000009</v>
      </c>
      <c r="G162" s="290">
        <f>SUM(E162:F162)</f>
        <v>58.507658208000002</v>
      </c>
      <c r="H162" s="290">
        <f>FLOOR(G162,0.05)</f>
        <v>58.5</v>
      </c>
      <c r="I162" s="234">
        <v>48.99</v>
      </c>
      <c r="J162" s="235">
        <f>+I162*$J$5</f>
        <v>6.8586000000000009</v>
      </c>
      <c r="K162" s="4">
        <f>SUM(I162:J162)</f>
        <v>55.848600000000005</v>
      </c>
      <c r="L162" s="142">
        <v>52.7</v>
      </c>
    </row>
    <row r="163" spans="1:12" x14ac:dyDescent="0.2">
      <c r="A163" s="143"/>
      <c r="B163" s="191"/>
      <c r="C163" s="188"/>
      <c r="D163" s="187"/>
      <c r="I163" s="249"/>
      <c r="J163" s="250"/>
      <c r="K163" s="188"/>
      <c r="L163" s="142"/>
    </row>
    <row r="164" spans="1:12" x14ac:dyDescent="0.2">
      <c r="A164" s="143"/>
      <c r="B164" s="189" t="s">
        <v>124</v>
      </c>
      <c r="C164" s="188"/>
      <c r="D164" s="187"/>
      <c r="I164" s="249"/>
      <c r="J164" s="250"/>
      <c r="K164" s="188"/>
      <c r="L164" s="142"/>
    </row>
    <row r="165" spans="1:12" x14ac:dyDescent="0.2">
      <c r="A165" s="143"/>
      <c r="B165" s="190" t="s">
        <v>122</v>
      </c>
      <c r="C165" s="188">
        <v>134.08000000000001</v>
      </c>
      <c r="D165" s="5">
        <f>+C165+C165*$J$3</f>
        <v>143.46560000000002</v>
      </c>
      <c r="E165" s="272">
        <f t="shared" si="10"/>
        <v>159.28985568000002</v>
      </c>
      <c r="F165" s="281">
        <f t="shared" ref="F165:F172" si="16">+E165*$F$4</f>
        <v>22.300579795200004</v>
      </c>
      <c r="G165" s="290">
        <f t="shared" ref="G165:G172" si="17">SUM(E165:F165)</f>
        <v>181.59043547520002</v>
      </c>
      <c r="H165" s="290">
        <f>CEILING(G165,0.1)</f>
        <v>181.60000000000002</v>
      </c>
      <c r="I165" s="234">
        <v>152.08000000000001</v>
      </c>
      <c r="J165" s="235">
        <f>+I165*$J$5</f>
        <v>21.291200000000003</v>
      </c>
      <c r="K165" s="4">
        <f>SUM(I165:J165)</f>
        <v>173.37120000000002</v>
      </c>
      <c r="L165" s="142">
        <f t="shared" si="15"/>
        <v>173.35000000000002</v>
      </c>
    </row>
    <row r="166" spans="1:12" x14ac:dyDescent="0.2">
      <c r="A166" s="143"/>
      <c r="B166" s="190" t="s">
        <v>123</v>
      </c>
      <c r="C166" s="188">
        <v>38.729999999999997</v>
      </c>
      <c r="D166" s="5">
        <f>+C166+C166*$J$3</f>
        <v>41.441099999999999</v>
      </c>
      <c r="E166" s="272">
        <f t="shared" si="10"/>
        <v>46.012053330000001</v>
      </c>
      <c r="F166" s="281">
        <f t="shared" si="16"/>
        <v>6.4416874662000003</v>
      </c>
      <c r="G166" s="290">
        <f t="shared" si="17"/>
        <v>52.453740796200002</v>
      </c>
      <c r="H166" s="290">
        <f>CEILING(G166,0.1)</f>
        <v>52.5</v>
      </c>
      <c r="I166" s="234">
        <v>43.93</v>
      </c>
      <c r="J166" s="235">
        <f>+I166*$J$5</f>
        <v>6.1502000000000008</v>
      </c>
      <c r="K166" s="4">
        <f>SUM(I166:J166)</f>
        <v>50.080199999999998</v>
      </c>
      <c r="L166" s="142">
        <f t="shared" si="15"/>
        <v>50.050000000000004</v>
      </c>
    </row>
    <row r="167" spans="1:12" x14ac:dyDescent="0.2">
      <c r="A167" s="143"/>
      <c r="B167" s="191"/>
      <c r="C167" s="188"/>
      <c r="D167" s="187"/>
      <c r="I167" s="249"/>
      <c r="J167" s="250"/>
      <c r="K167" s="188"/>
      <c r="L167" s="142"/>
    </row>
    <row r="168" spans="1:12" x14ac:dyDescent="0.2">
      <c r="A168" s="143"/>
      <c r="B168" s="189" t="s">
        <v>125</v>
      </c>
      <c r="C168" s="188">
        <v>251.79</v>
      </c>
      <c r="D168" s="5">
        <f>+C168+C168*$J$3</f>
        <v>269.4153</v>
      </c>
      <c r="E168" s="272">
        <f t="shared" si="10"/>
        <v>299.13180758999999</v>
      </c>
      <c r="F168" s="281">
        <f t="shared" si="16"/>
        <v>41.878453062600002</v>
      </c>
      <c r="G168" s="290">
        <f t="shared" si="17"/>
        <v>341.01026065259998</v>
      </c>
      <c r="H168" s="290">
        <f>FLOOR(G168,0.05)</f>
        <v>341</v>
      </c>
      <c r="I168" s="234">
        <v>285.58999999999997</v>
      </c>
      <c r="J168" s="235">
        <f>+I168*$J$5</f>
        <v>39.982599999999998</v>
      </c>
      <c r="K168" s="4">
        <f>SUM(I168:J168)</f>
        <v>325.57259999999997</v>
      </c>
      <c r="L168" s="142">
        <f t="shared" si="15"/>
        <v>325.55</v>
      </c>
    </row>
    <row r="169" spans="1:12" x14ac:dyDescent="0.2">
      <c r="A169" s="143"/>
      <c r="C169" s="4"/>
      <c r="J169" s="235"/>
      <c r="K169" s="4"/>
      <c r="L169" s="142"/>
    </row>
    <row r="170" spans="1:12" x14ac:dyDescent="0.2">
      <c r="A170" s="143">
        <v>151788</v>
      </c>
      <c r="B170" s="175" t="s">
        <v>126</v>
      </c>
      <c r="C170" s="188">
        <v>81.94</v>
      </c>
      <c r="D170" s="5">
        <f>+C170+C170*$J$3</f>
        <v>87.675799999999995</v>
      </c>
      <c r="E170" s="272">
        <f t="shared" si="10"/>
        <v>97.346440739999991</v>
      </c>
      <c r="F170" s="281">
        <f t="shared" si="16"/>
        <v>13.6285017036</v>
      </c>
      <c r="G170" s="290">
        <f t="shared" si="17"/>
        <v>110.97494244359999</v>
      </c>
      <c r="H170" s="290">
        <f>CEILING(G170,0.1)</f>
        <v>111</v>
      </c>
      <c r="I170" s="234">
        <v>92.94</v>
      </c>
      <c r="J170" s="235">
        <f>+I170*$J$5</f>
        <v>13.011600000000001</v>
      </c>
      <c r="K170" s="4">
        <f>SUM(I170:J170)</f>
        <v>105.9516</v>
      </c>
      <c r="L170" s="142">
        <f t="shared" si="15"/>
        <v>105.95</v>
      </c>
    </row>
    <row r="171" spans="1:12" x14ac:dyDescent="0.2">
      <c r="A171" s="143"/>
      <c r="B171" s="6" t="s">
        <v>607</v>
      </c>
      <c r="C171" s="20"/>
      <c r="D171" s="5">
        <v>11.75</v>
      </c>
      <c r="E171" s="272">
        <f t="shared" si="10"/>
        <v>13.046025</v>
      </c>
      <c r="F171" s="281">
        <f t="shared" si="16"/>
        <v>1.8264435000000001</v>
      </c>
      <c r="G171" s="290">
        <f t="shared" si="17"/>
        <v>14.8724685</v>
      </c>
      <c r="H171" s="290">
        <f>CEILING(G171,0.1)</f>
        <v>14.9</v>
      </c>
      <c r="I171" s="234">
        <v>12.46</v>
      </c>
      <c r="J171" s="235">
        <f>+I171*$J$5</f>
        <v>1.7444000000000004</v>
      </c>
      <c r="K171" s="4">
        <f>SUM(I171:J171)</f>
        <v>14.204400000000001</v>
      </c>
      <c r="L171" s="142">
        <v>13.4</v>
      </c>
    </row>
    <row r="172" spans="1:12" x14ac:dyDescent="0.2">
      <c r="A172" s="143"/>
      <c r="B172" s="6" t="s">
        <v>608</v>
      </c>
      <c r="C172" s="20"/>
      <c r="D172" s="5">
        <v>129.47</v>
      </c>
      <c r="E172" s="272">
        <f t="shared" si="10"/>
        <v>143.750541</v>
      </c>
      <c r="F172" s="281">
        <f t="shared" si="16"/>
        <v>20.125075740000003</v>
      </c>
      <c r="G172" s="290">
        <f t="shared" si="17"/>
        <v>163.87561674</v>
      </c>
      <c r="H172" s="290">
        <f>CEILING(G172,0.1)</f>
        <v>163.9</v>
      </c>
      <c r="I172" s="234">
        <v>137.24</v>
      </c>
      <c r="J172" s="235">
        <f>+I172*$J$5</f>
        <v>19.213600000000003</v>
      </c>
      <c r="K172" s="4">
        <f>SUM(I172:J172)</f>
        <v>156.45360000000002</v>
      </c>
      <c r="L172" s="142">
        <v>147.6</v>
      </c>
    </row>
    <row r="173" spans="1:12" x14ac:dyDescent="0.2">
      <c r="A173" s="173"/>
      <c r="B173" s="170"/>
      <c r="C173" s="171"/>
      <c r="D173" s="171"/>
      <c r="E173" s="171"/>
      <c r="F173" s="171"/>
      <c r="G173" s="171"/>
      <c r="H173" s="171"/>
      <c r="I173" s="171"/>
      <c r="J173" s="171"/>
      <c r="K173" s="171"/>
      <c r="L173" s="171"/>
    </row>
    <row r="174" spans="1:12" x14ac:dyDescent="0.2">
      <c r="A174" s="143"/>
      <c r="B174" s="144" t="s">
        <v>127</v>
      </c>
      <c r="C174" s="20"/>
      <c r="J174" s="235"/>
      <c r="K174" s="20"/>
      <c r="L174" s="142"/>
    </row>
    <row r="175" spans="1:12" x14ac:dyDescent="0.2">
      <c r="A175" s="143"/>
      <c r="C175" s="20"/>
      <c r="J175" s="235"/>
      <c r="K175" s="20"/>
      <c r="L175" s="142"/>
    </row>
    <row r="176" spans="1:12" x14ac:dyDescent="0.2">
      <c r="A176" s="143">
        <v>152625</v>
      </c>
      <c r="B176" s="175" t="s">
        <v>128</v>
      </c>
      <c r="C176" s="20"/>
      <c r="J176" s="235"/>
      <c r="K176" s="20"/>
      <c r="L176" s="142"/>
    </row>
    <row r="177" spans="1:12" x14ac:dyDescent="0.2">
      <c r="A177" s="143"/>
      <c r="B177" s="181" t="s">
        <v>129</v>
      </c>
      <c r="C177" s="20"/>
      <c r="J177" s="235"/>
      <c r="K177" s="20"/>
      <c r="L177" s="142"/>
    </row>
    <row r="178" spans="1:12" x14ac:dyDescent="0.2">
      <c r="A178" s="143"/>
      <c r="B178" s="168" t="s">
        <v>130</v>
      </c>
      <c r="C178" s="4">
        <v>47.3</v>
      </c>
      <c r="D178" s="5">
        <f>+C178+C178*$J$3</f>
        <v>50.610999999999997</v>
      </c>
      <c r="E178" s="272">
        <f>+D178+D178*$E$3</f>
        <v>53.647659999999995</v>
      </c>
      <c r="F178" s="281">
        <f>+E178*$F$4</f>
        <v>7.5106723999999998</v>
      </c>
      <c r="G178" s="290">
        <f>SUM(E178:F178)</f>
        <v>61.158332399999992</v>
      </c>
      <c r="H178" s="290">
        <f>FLOOR(G178,0.05)</f>
        <v>61.150000000000006</v>
      </c>
      <c r="I178" s="234">
        <v>53.65</v>
      </c>
      <c r="J178" s="235">
        <f>+I178*$J$5</f>
        <v>7.5110000000000001</v>
      </c>
      <c r="K178" s="4">
        <f>SUM(I178:J178)</f>
        <v>61.161000000000001</v>
      </c>
      <c r="L178" s="142">
        <f>+K178</f>
        <v>61.161000000000001</v>
      </c>
    </row>
    <row r="179" spans="1:12" x14ac:dyDescent="0.2">
      <c r="A179" s="143"/>
      <c r="B179" s="168" t="s">
        <v>131</v>
      </c>
      <c r="C179" s="4">
        <v>47.3</v>
      </c>
      <c r="D179" s="5">
        <f>+C179+C179*$J$3</f>
        <v>50.610999999999997</v>
      </c>
      <c r="E179" s="272">
        <f>+D179+D179*$E$3</f>
        <v>53.647659999999995</v>
      </c>
      <c r="F179" s="281">
        <f>+E179*$F$4</f>
        <v>7.5106723999999998</v>
      </c>
      <c r="G179" s="290">
        <f>SUM(E179:F179)</f>
        <v>61.158332399999992</v>
      </c>
      <c r="H179" s="290">
        <f>FLOOR(G179,0.05)</f>
        <v>61.150000000000006</v>
      </c>
      <c r="I179" s="234">
        <v>53.65</v>
      </c>
      <c r="J179" s="235">
        <f>+I179*$J$5</f>
        <v>7.5110000000000001</v>
      </c>
      <c r="K179" s="4">
        <f>SUM(I179:J179)</f>
        <v>61.161000000000001</v>
      </c>
      <c r="L179" s="142">
        <f>+K179</f>
        <v>61.161000000000001</v>
      </c>
    </row>
    <row r="180" spans="1:12" x14ac:dyDescent="0.2">
      <c r="A180" s="143"/>
      <c r="B180" s="168"/>
      <c r="C180" s="4"/>
      <c r="J180" s="235"/>
      <c r="K180" s="4"/>
      <c r="L180" s="142"/>
    </row>
    <row r="181" spans="1:12" x14ac:dyDescent="0.2">
      <c r="A181" s="143"/>
      <c r="B181" s="143" t="s">
        <v>132</v>
      </c>
      <c r="C181" s="4"/>
      <c r="J181" s="235"/>
      <c r="K181" s="4"/>
      <c r="L181" s="142"/>
    </row>
    <row r="182" spans="1:12" x14ac:dyDescent="0.2">
      <c r="A182" s="143"/>
      <c r="C182" s="4"/>
      <c r="J182" s="235"/>
      <c r="K182" s="4"/>
      <c r="L182" s="142"/>
    </row>
    <row r="183" spans="1:12" x14ac:dyDescent="0.2">
      <c r="A183" s="143"/>
      <c r="B183" s="181" t="s">
        <v>133</v>
      </c>
      <c r="C183" s="4"/>
      <c r="J183" s="235"/>
      <c r="K183" s="4"/>
      <c r="L183" s="142"/>
    </row>
    <row r="184" spans="1:12" x14ac:dyDescent="0.2">
      <c r="A184" s="143"/>
      <c r="B184" s="168" t="s">
        <v>134</v>
      </c>
      <c r="C184" s="4">
        <v>3.41</v>
      </c>
      <c r="D184" s="5">
        <f>+C184+C184*$J$3</f>
        <v>3.6487000000000003</v>
      </c>
      <c r="E184" s="272">
        <f>+D184+D184*$E$3</f>
        <v>3.8676220000000003</v>
      </c>
      <c r="F184" s="281">
        <f>+E184*$F$4</f>
        <v>0.5414670800000001</v>
      </c>
      <c r="G184" s="290">
        <f>SUM(E184:F184)</f>
        <v>4.4090890800000002</v>
      </c>
      <c r="H184" s="290">
        <f>FLOOR(G184,0.05)</f>
        <v>4.4000000000000004</v>
      </c>
      <c r="I184" s="234">
        <v>3.87</v>
      </c>
      <c r="J184" s="235">
        <f>+I184*$J$5</f>
        <v>0.54180000000000006</v>
      </c>
      <c r="K184" s="4">
        <f>SUM(I184:J184)</f>
        <v>4.4118000000000004</v>
      </c>
      <c r="L184" s="142">
        <f>FLOOR(K184,0.05)</f>
        <v>4.4000000000000004</v>
      </c>
    </row>
    <row r="185" spans="1:12" x14ac:dyDescent="0.2">
      <c r="A185" s="143"/>
      <c r="B185" s="168" t="s">
        <v>135</v>
      </c>
      <c r="C185" s="4">
        <v>4.84</v>
      </c>
      <c r="D185" s="5">
        <f>+C185+C185*$J$3</f>
        <v>5.1787999999999998</v>
      </c>
      <c r="E185" s="272">
        <f>+D185+D185*$E$3</f>
        <v>5.489528</v>
      </c>
      <c r="F185" s="281">
        <f>+E185*$F$4</f>
        <v>0.76853392000000009</v>
      </c>
      <c r="G185" s="290">
        <f>SUM(E185:F185)</f>
        <v>6.2580619200000003</v>
      </c>
      <c r="H185" s="290">
        <f>FLOOR(G185,0.05)</f>
        <v>6.25</v>
      </c>
      <c r="I185" s="234">
        <v>5.49</v>
      </c>
      <c r="J185" s="235">
        <f>+I185*$J$5</f>
        <v>0.76860000000000006</v>
      </c>
      <c r="K185" s="4">
        <f>SUM(I185:J185)</f>
        <v>6.2586000000000004</v>
      </c>
      <c r="L185" s="142">
        <f>FLOOR(K185,0.05)</f>
        <v>6.25</v>
      </c>
    </row>
    <row r="186" spans="1:12" x14ac:dyDescent="0.2">
      <c r="A186" s="143"/>
      <c r="B186" s="168" t="s">
        <v>136</v>
      </c>
      <c r="C186" s="4">
        <v>7.15</v>
      </c>
      <c r="D186" s="5">
        <f>+C186+C186*$J$3</f>
        <v>7.6505000000000001</v>
      </c>
      <c r="E186" s="272">
        <f>+D186+D186*$E$3</f>
        <v>8.1095299999999995</v>
      </c>
      <c r="F186" s="281">
        <f>+E186*$F$4</f>
        <v>1.1353342</v>
      </c>
      <c r="G186" s="290">
        <f>SUM(E186:F186)</f>
        <v>9.2448641999999985</v>
      </c>
      <c r="H186" s="290">
        <f>FLOOR(G186,0.05)</f>
        <v>9.2000000000000011</v>
      </c>
      <c r="I186" s="234">
        <v>8.11</v>
      </c>
      <c r="J186" s="235">
        <f>+I186*$J$5</f>
        <v>1.1354</v>
      </c>
      <c r="K186" s="4">
        <f>SUM(I186:J186)</f>
        <v>9.2454000000000001</v>
      </c>
      <c r="L186" s="142">
        <f>FLOOR(K186,0.05)</f>
        <v>9.2000000000000011</v>
      </c>
    </row>
    <row r="187" spans="1:12" x14ac:dyDescent="0.2">
      <c r="A187" s="143"/>
      <c r="C187" s="4"/>
      <c r="J187" s="235"/>
      <c r="K187" s="4"/>
      <c r="L187" s="142"/>
    </row>
    <row r="188" spans="1:12" x14ac:dyDescent="0.2">
      <c r="A188" s="143">
        <v>152625</v>
      </c>
      <c r="B188" s="185" t="s">
        <v>137</v>
      </c>
      <c r="C188" s="188"/>
      <c r="D188" s="187"/>
      <c r="I188" s="249"/>
      <c r="J188" s="235"/>
      <c r="K188" s="4"/>
      <c r="L188" s="142"/>
    </row>
    <row r="189" spans="1:12" x14ac:dyDescent="0.2">
      <c r="A189" s="143"/>
      <c r="B189" s="190" t="s">
        <v>129</v>
      </c>
      <c r="C189" s="4">
        <v>93.5</v>
      </c>
      <c r="D189" s="5">
        <f>+C189+C189*$J$3</f>
        <v>100.045</v>
      </c>
      <c r="E189" s="272">
        <f>+D189+D189*$E$3</f>
        <v>106.04770000000001</v>
      </c>
      <c r="F189" s="281">
        <f>+E189*$F$4</f>
        <v>14.846678000000002</v>
      </c>
      <c r="G189" s="290">
        <f>SUM(E189:F189)</f>
        <v>120.894378</v>
      </c>
      <c r="H189" s="290">
        <f>FLOOR(G189,0.05)</f>
        <v>120.85000000000001</v>
      </c>
      <c r="I189" s="234">
        <v>106.05</v>
      </c>
      <c r="J189" s="235">
        <f>+I189*$J$5</f>
        <v>14.847000000000001</v>
      </c>
      <c r="K189" s="4">
        <f>SUM(I189:J189)</f>
        <v>120.89699999999999</v>
      </c>
      <c r="L189" s="142">
        <f>FLOOR(K189,0.05)</f>
        <v>120.85000000000001</v>
      </c>
    </row>
    <row r="190" spans="1:12" x14ac:dyDescent="0.2">
      <c r="A190" s="143"/>
      <c r="B190" s="181" t="s">
        <v>133</v>
      </c>
      <c r="C190" s="4"/>
      <c r="J190" s="235"/>
      <c r="K190" s="4"/>
      <c r="L190" s="142"/>
    </row>
    <row r="191" spans="1:12" x14ac:dyDescent="0.2">
      <c r="A191" s="143"/>
      <c r="B191" s="168" t="s">
        <v>138</v>
      </c>
      <c r="C191" s="4">
        <v>3.41</v>
      </c>
      <c r="D191" s="5">
        <f>+C191+C191*$J$3</f>
        <v>3.6487000000000003</v>
      </c>
      <c r="E191" s="272">
        <f>+D191+D191*$E$3</f>
        <v>3.8676220000000003</v>
      </c>
      <c r="F191" s="281">
        <f>+E191*$F$4</f>
        <v>0.5414670800000001</v>
      </c>
      <c r="G191" s="290">
        <f>SUM(E191:F191)</f>
        <v>4.4090890800000002</v>
      </c>
      <c r="H191" s="290">
        <f>FLOOR(G191,0.05)</f>
        <v>4.4000000000000004</v>
      </c>
      <c r="I191" s="234">
        <v>3.87</v>
      </c>
      <c r="J191" s="235">
        <f>+I191*$J$5</f>
        <v>0.54180000000000006</v>
      </c>
      <c r="K191" s="4">
        <f>SUM(I191:J191)</f>
        <v>4.4118000000000004</v>
      </c>
      <c r="L191" s="142">
        <f>FLOOR(K191,0.05)</f>
        <v>4.4000000000000004</v>
      </c>
    </row>
    <row r="192" spans="1:12" x14ac:dyDescent="0.2">
      <c r="A192" s="143"/>
      <c r="B192" s="168" t="s">
        <v>139</v>
      </c>
      <c r="C192" s="4">
        <v>4.84</v>
      </c>
      <c r="D192" s="5">
        <f>+C192+C192*$J$3</f>
        <v>5.1787999999999998</v>
      </c>
      <c r="E192" s="272">
        <f>+D192+D192*$E$3</f>
        <v>5.489528</v>
      </c>
      <c r="F192" s="281">
        <f>+E192*$F$4</f>
        <v>0.76853392000000009</v>
      </c>
      <c r="G192" s="290">
        <f>SUM(E192:F192)</f>
        <v>6.2580619200000003</v>
      </c>
      <c r="H192" s="290">
        <f>FLOOR(G192,0.05)</f>
        <v>6.25</v>
      </c>
      <c r="I192" s="234">
        <v>5.49</v>
      </c>
      <c r="J192" s="235">
        <f>+I192*$J$5</f>
        <v>0.76860000000000006</v>
      </c>
      <c r="K192" s="4">
        <f>SUM(I192:J192)</f>
        <v>6.2586000000000004</v>
      </c>
      <c r="L192" s="142">
        <f>FLOOR(K192,0.05)</f>
        <v>6.25</v>
      </c>
    </row>
    <row r="193" spans="1:12" x14ac:dyDescent="0.2">
      <c r="A193" s="143"/>
      <c r="B193" s="168" t="s">
        <v>136</v>
      </c>
      <c r="C193" s="4">
        <v>7.15</v>
      </c>
      <c r="D193" s="5">
        <f>+C193+C193*$J$3</f>
        <v>7.6505000000000001</v>
      </c>
      <c r="E193" s="272">
        <f>+D193+D193*$E$3</f>
        <v>8.1095299999999995</v>
      </c>
      <c r="F193" s="281">
        <f>+E193*$F$4</f>
        <v>1.1353342</v>
      </c>
      <c r="G193" s="290">
        <f>SUM(E193:F193)</f>
        <v>9.2448641999999985</v>
      </c>
      <c r="H193" s="290">
        <f>FLOOR(G193,0.05)</f>
        <v>9.2000000000000011</v>
      </c>
      <c r="I193" s="234">
        <v>8.11</v>
      </c>
      <c r="J193" s="235">
        <f>+I193*$J$5</f>
        <v>1.1354</v>
      </c>
      <c r="K193" s="4">
        <f>SUM(I193:J193)</f>
        <v>9.2454000000000001</v>
      </c>
      <c r="L193" s="142">
        <f>FLOOR(K193,0.05)</f>
        <v>9.2000000000000011</v>
      </c>
    </row>
    <row r="194" spans="1:12" x14ac:dyDescent="0.2">
      <c r="A194" s="143"/>
      <c r="C194" s="4"/>
      <c r="J194" s="235"/>
      <c r="K194" s="4"/>
      <c r="L194" s="142"/>
    </row>
    <row r="195" spans="1:12" x14ac:dyDescent="0.2">
      <c r="A195" s="143">
        <v>152625</v>
      </c>
      <c r="B195" s="185" t="s">
        <v>140</v>
      </c>
      <c r="C195" s="188"/>
      <c r="D195" s="187"/>
      <c r="I195" s="249"/>
      <c r="J195" s="235"/>
      <c r="K195" s="4"/>
      <c r="L195" s="142"/>
    </row>
    <row r="196" spans="1:12" x14ac:dyDescent="0.2">
      <c r="A196" s="143"/>
      <c r="B196" s="190" t="s">
        <v>141</v>
      </c>
      <c r="C196" s="4">
        <v>93.5</v>
      </c>
      <c r="D196" s="5">
        <f>+C196+C196*$J$3</f>
        <v>100.045</v>
      </c>
      <c r="E196" s="272">
        <f>+D196+D196*$E$3</f>
        <v>106.04770000000001</v>
      </c>
      <c r="F196" s="281">
        <f>+E196*$F$4</f>
        <v>14.846678000000002</v>
      </c>
      <c r="G196" s="290">
        <f>SUM(E196:F196)</f>
        <v>120.894378</v>
      </c>
      <c r="H196" s="290">
        <f>FLOOR(G196,0.05)</f>
        <v>120.85000000000001</v>
      </c>
      <c r="I196" s="234">
        <v>106.05</v>
      </c>
      <c r="J196" s="235">
        <f>+I196*$J$5</f>
        <v>14.847000000000001</v>
      </c>
      <c r="K196" s="4">
        <f>SUM(I196:J196)</f>
        <v>120.89699999999999</v>
      </c>
      <c r="L196" s="142">
        <f>FLOOR(K196,0.05)</f>
        <v>120.85000000000001</v>
      </c>
    </row>
    <row r="197" spans="1:12" x14ac:dyDescent="0.2">
      <c r="A197" s="143"/>
      <c r="B197" s="168" t="s">
        <v>133</v>
      </c>
      <c r="C197" s="4">
        <v>4.84</v>
      </c>
      <c r="D197" s="5">
        <f>+C197+C197*$J$3</f>
        <v>5.1787999999999998</v>
      </c>
      <c r="E197" s="272">
        <f>+D197+D197*$E$3</f>
        <v>5.489528</v>
      </c>
      <c r="F197" s="281">
        <f>+E197*$F$4</f>
        <v>0.76853392000000009</v>
      </c>
      <c r="G197" s="290">
        <f>SUM(E197:F197)</f>
        <v>6.2580619200000003</v>
      </c>
      <c r="H197" s="290">
        <f>FLOOR(G197,0.05)</f>
        <v>6.25</v>
      </c>
      <c r="I197" s="234">
        <v>5.49</v>
      </c>
      <c r="J197" s="235">
        <f>+I197*$J$5</f>
        <v>0.76860000000000006</v>
      </c>
      <c r="K197" s="4">
        <f>SUM(I197:J197)</f>
        <v>6.2586000000000004</v>
      </c>
      <c r="L197" s="142">
        <f>FLOOR(K197,0.05)</f>
        <v>6.25</v>
      </c>
    </row>
    <row r="198" spans="1:12" x14ac:dyDescent="0.2">
      <c r="A198" s="143"/>
      <c r="C198" s="4"/>
      <c r="J198" s="235"/>
      <c r="K198" s="4"/>
      <c r="L198" s="142"/>
    </row>
    <row r="199" spans="1:12" x14ac:dyDescent="0.2">
      <c r="A199" s="143">
        <v>152625</v>
      </c>
      <c r="B199" s="185" t="s">
        <v>142</v>
      </c>
      <c r="C199" s="188"/>
      <c r="D199" s="187"/>
      <c r="I199" s="249"/>
      <c r="J199" s="250"/>
      <c r="K199" s="188"/>
      <c r="L199" s="142"/>
    </row>
    <row r="200" spans="1:12" x14ac:dyDescent="0.2">
      <c r="A200" s="143"/>
      <c r="B200" s="190" t="s">
        <v>129</v>
      </c>
      <c r="C200" s="4">
        <v>93.5</v>
      </c>
      <c r="D200" s="5">
        <f>+C200+C200*$J$3</f>
        <v>100.045</v>
      </c>
      <c r="E200" s="272">
        <f>+D200+D200*$E$3</f>
        <v>106.04770000000001</v>
      </c>
      <c r="F200" s="281">
        <f>+E200*$F$4</f>
        <v>14.846678000000002</v>
      </c>
      <c r="G200" s="290">
        <f>SUM(E200:F200)</f>
        <v>120.894378</v>
      </c>
      <c r="H200" s="290">
        <f>FLOOR(G200,0.05)</f>
        <v>120.85000000000001</v>
      </c>
      <c r="I200" s="234">
        <v>106.05</v>
      </c>
      <c r="J200" s="235">
        <f>+I200*$J$5</f>
        <v>14.847000000000001</v>
      </c>
      <c r="K200" s="4">
        <f>SUM(I200:J200)</f>
        <v>120.89699999999999</v>
      </c>
      <c r="L200" s="142">
        <f>FLOOR(K200,0.05)</f>
        <v>120.85000000000001</v>
      </c>
    </row>
    <row r="201" spans="1:12" x14ac:dyDescent="0.2">
      <c r="A201" s="143"/>
      <c r="B201" s="181" t="s">
        <v>133</v>
      </c>
      <c r="C201" s="4"/>
      <c r="J201" s="235"/>
      <c r="K201" s="4"/>
      <c r="L201" s="142"/>
    </row>
    <row r="202" spans="1:12" x14ac:dyDescent="0.2">
      <c r="A202" s="143"/>
      <c r="B202" s="168" t="s">
        <v>138</v>
      </c>
      <c r="C202" s="4">
        <v>3.41</v>
      </c>
      <c r="D202" s="5">
        <f>+C202+C202*$J$3</f>
        <v>3.6487000000000003</v>
      </c>
      <c r="E202" s="272">
        <f>+D202+D202*$E$3</f>
        <v>3.8676220000000003</v>
      </c>
      <c r="F202" s="281">
        <f>+E202*$F$4</f>
        <v>0.5414670800000001</v>
      </c>
      <c r="G202" s="290">
        <f>SUM(E202:F202)</f>
        <v>4.4090890800000002</v>
      </c>
      <c r="H202" s="290">
        <f>FLOOR(G202,0.05)</f>
        <v>4.4000000000000004</v>
      </c>
      <c r="I202" s="234">
        <v>3.87</v>
      </c>
      <c r="J202" s="235">
        <f>+I202*$J$5</f>
        <v>0.54180000000000006</v>
      </c>
      <c r="K202" s="4">
        <f>SUM(I202:J202)</f>
        <v>4.4118000000000004</v>
      </c>
      <c r="L202" s="142">
        <f>FLOOR(K202,0.05)</f>
        <v>4.4000000000000004</v>
      </c>
    </row>
    <row r="203" spans="1:12" x14ac:dyDescent="0.2">
      <c r="A203" s="143"/>
      <c r="B203" s="168" t="s">
        <v>139</v>
      </c>
      <c r="C203" s="4">
        <v>4.84</v>
      </c>
      <c r="D203" s="5">
        <f>+C203+C203*$J$3</f>
        <v>5.1787999999999998</v>
      </c>
      <c r="E203" s="272">
        <f>+D203+D203*$E$3</f>
        <v>5.489528</v>
      </c>
      <c r="F203" s="281">
        <f>+E203*$F$4</f>
        <v>0.76853392000000009</v>
      </c>
      <c r="G203" s="290">
        <f>SUM(E203:F203)</f>
        <v>6.2580619200000003</v>
      </c>
      <c r="H203" s="290">
        <f>FLOOR(G203,0.05)</f>
        <v>6.25</v>
      </c>
      <c r="I203" s="234">
        <v>5.49</v>
      </c>
      <c r="J203" s="235">
        <f>+I203*$J$5</f>
        <v>0.76860000000000006</v>
      </c>
      <c r="K203" s="4">
        <f>SUM(I203:J203)</f>
        <v>6.2586000000000004</v>
      </c>
      <c r="L203" s="142">
        <f>FLOOR(K203,0.05)</f>
        <v>6.25</v>
      </c>
    </row>
    <row r="204" spans="1:12" x14ac:dyDescent="0.2">
      <c r="A204" s="143"/>
      <c r="B204" s="168" t="s">
        <v>136</v>
      </c>
      <c r="C204" s="4">
        <v>7.15</v>
      </c>
      <c r="D204" s="5">
        <f>+C204+C204*$J$3</f>
        <v>7.6505000000000001</v>
      </c>
      <c r="E204" s="272">
        <f>+D204+D204*$E$3</f>
        <v>8.1095299999999995</v>
      </c>
      <c r="F204" s="281">
        <f>+E204*$F$4</f>
        <v>1.1353342</v>
      </c>
      <c r="G204" s="290">
        <f>SUM(E204:F204)</f>
        <v>9.2448641999999985</v>
      </c>
      <c r="H204" s="290">
        <f>FLOOR(G204,0.05)</f>
        <v>9.2000000000000011</v>
      </c>
      <c r="I204" s="234">
        <v>8.11</v>
      </c>
      <c r="J204" s="235">
        <f>+I204*$J$5</f>
        <v>1.1354</v>
      </c>
      <c r="K204" s="4">
        <f>SUM(I204:J204)</f>
        <v>9.2454000000000001</v>
      </c>
      <c r="L204" s="142">
        <f>FLOOR(K204,0.05)</f>
        <v>9.2000000000000011</v>
      </c>
    </row>
    <row r="205" spans="1:12" x14ac:dyDescent="0.2">
      <c r="A205" s="143"/>
      <c r="B205" s="168"/>
      <c r="C205" s="4"/>
      <c r="J205" s="235"/>
      <c r="K205" s="4"/>
      <c r="L205" s="142"/>
    </row>
    <row r="206" spans="1:12" x14ac:dyDescent="0.2">
      <c r="A206" s="143">
        <v>152625</v>
      </c>
      <c r="B206" s="175" t="s">
        <v>143</v>
      </c>
      <c r="C206" s="4"/>
      <c r="J206" s="235"/>
      <c r="K206" s="4"/>
      <c r="L206" s="142"/>
    </row>
    <row r="207" spans="1:12" x14ac:dyDescent="0.2">
      <c r="A207" s="143"/>
      <c r="B207" s="168" t="s">
        <v>144</v>
      </c>
      <c r="C207" s="4">
        <v>265.14</v>
      </c>
      <c r="D207" s="5">
        <f>+C207+C207*$J$3</f>
        <v>283.69979999999998</v>
      </c>
      <c r="E207" s="272">
        <f>+D207+D207*$E$3</f>
        <v>300.721788</v>
      </c>
      <c r="F207" s="281">
        <f>+E207*$F$4</f>
        <v>42.101050320000006</v>
      </c>
      <c r="G207" s="290">
        <f>SUM(E207:F207)</f>
        <v>342.82283832000002</v>
      </c>
      <c r="H207" s="290">
        <f>FLOOR(G207,0.05)</f>
        <v>342.8</v>
      </c>
      <c r="I207" s="234">
        <v>300.72000000000003</v>
      </c>
      <c r="J207" s="235">
        <f>+I207*$J$5</f>
        <v>42.100800000000007</v>
      </c>
      <c r="K207" s="4">
        <f>SUM(I207:J207)</f>
        <v>342.82080000000002</v>
      </c>
      <c r="L207" s="142">
        <f>FLOOR(K207,0.05)</f>
        <v>342.8</v>
      </c>
    </row>
    <row r="208" spans="1:12" x14ac:dyDescent="0.2">
      <c r="A208" s="143"/>
      <c r="B208" s="168" t="s">
        <v>133</v>
      </c>
      <c r="C208" s="4">
        <v>4.84</v>
      </c>
      <c r="D208" s="5">
        <f>+C208+C208*$J$3</f>
        <v>5.1787999999999998</v>
      </c>
      <c r="E208" s="272">
        <f>+D208+D208*$E$3</f>
        <v>5.489528</v>
      </c>
      <c r="F208" s="281">
        <f>+E208*$F$4</f>
        <v>0.76853392000000009</v>
      </c>
      <c r="G208" s="290">
        <f>SUM(E208:F208)</f>
        <v>6.2580619200000003</v>
      </c>
      <c r="H208" s="290">
        <f>FLOOR(G208,0.05)</f>
        <v>6.25</v>
      </c>
      <c r="I208" s="234">
        <v>5.49</v>
      </c>
      <c r="J208" s="235">
        <f>+I208*$J$5</f>
        <v>0.76860000000000006</v>
      </c>
      <c r="K208" s="4">
        <f>SUM(I208:J208)</f>
        <v>6.2586000000000004</v>
      </c>
      <c r="L208" s="142">
        <f>FLOOR(K208,0.05)</f>
        <v>6.25</v>
      </c>
    </row>
    <row r="209" spans="1:12" x14ac:dyDescent="0.2">
      <c r="A209" s="143"/>
      <c r="C209" s="4"/>
      <c r="J209" s="235"/>
      <c r="K209" s="4"/>
      <c r="L209" s="142"/>
    </row>
    <row r="210" spans="1:12" x14ac:dyDescent="0.2">
      <c r="A210" s="143">
        <v>152625</v>
      </c>
      <c r="B210" s="175" t="s">
        <v>145</v>
      </c>
      <c r="C210" s="4"/>
      <c r="J210" s="235"/>
      <c r="K210" s="4"/>
      <c r="L210" s="142"/>
    </row>
    <row r="211" spans="1:12" x14ac:dyDescent="0.2">
      <c r="A211" s="143"/>
      <c r="B211" s="168" t="s">
        <v>146</v>
      </c>
      <c r="C211" s="4">
        <v>93.5</v>
      </c>
      <c r="D211" s="5">
        <f>+C211+C211*$J$3</f>
        <v>100.045</v>
      </c>
      <c r="E211" s="272">
        <f>+D211+D211*$E$3</f>
        <v>106.04770000000001</v>
      </c>
      <c r="F211" s="281">
        <f>+E211*$F$4</f>
        <v>14.846678000000002</v>
      </c>
      <c r="G211" s="290">
        <f>SUM(E211:F211)</f>
        <v>120.894378</v>
      </c>
      <c r="H211" s="290">
        <f>FLOOR(G211,0.05)</f>
        <v>120.85000000000001</v>
      </c>
      <c r="I211" s="234">
        <v>106.05</v>
      </c>
      <c r="J211" s="235">
        <f>+I211*$J$5</f>
        <v>14.847000000000001</v>
      </c>
      <c r="K211" s="4">
        <f>SUM(I211:J211)</f>
        <v>120.89699999999999</v>
      </c>
      <c r="L211" s="142">
        <f>FLOOR(K211,0.05)</f>
        <v>120.85000000000001</v>
      </c>
    </row>
    <row r="212" spans="1:12" x14ac:dyDescent="0.2">
      <c r="A212" s="143"/>
      <c r="B212" s="168" t="s">
        <v>147</v>
      </c>
      <c r="C212" s="4">
        <v>2.42</v>
      </c>
      <c r="D212" s="5">
        <f>+C212+C212*$J$3</f>
        <v>2.5893999999999999</v>
      </c>
      <c r="E212" s="272">
        <f>+D212+D212*$E$3</f>
        <v>2.744764</v>
      </c>
      <c r="F212" s="281">
        <f>+E212*$F$4</f>
        <v>0.38426696000000005</v>
      </c>
      <c r="G212" s="290">
        <f>SUM(E212:F212)</f>
        <v>3.1290309600000001</v>
      </c>
      <c r="H212" s="290">
        <f>FLOOR(G212,0.05)</f>
        <v>3.1</v>
      </c>
      <c r="I212" s="234">
        <v>2.75</v>
      </c>
      <c r="J212" s="235">
        <f>+I212*$J$5</f>
        <v>0.38500000000000001</v>
      </c>
      <c r="K212" s="4">
        <f>SUM(I212:J212)</f>
        <v>3.1349999999999998</v>
      </c>
      <c r="L212" s="142">
        <f>FLOOR(K212,0.05)</f>
        <v>3.1</v>
      </c>
    </row>
    <row r="213" spans="1:12" x14ac:dyDescent="0.2">
      <c r="A213" s="143"/>
      <c r="B213" s="168" t="s">
        <v>148</v>
      </c>
      <c r="C213" s="4">
        <v>3.58</v>
      </c>
      <c r="D213" s="5">
        <f>+C213+C213*$J$3</f>
        <v>3.8306</v>
      </c>
      <c r="E213" s="272">
        <f>+D213+D213*$E$3</f>
        <v>4.0604360000000002</v>
      </c>
      <c r="F213" s="281">
        <f>+E213*$F$4</f>
        <v>0.56846104000000008</v>
      </c>
      <c r="G213" s="290">
        <f>SUM(E213:F213)</f>
        <v>4.62889704</v>
      </c>
      <c r="H213" s="290">
        <f>FLOOR(G213,0.05)</f>
        <v>4.6000000000000005</v>
      </c>
      <c r="I213" s="234">
        <v>4.0599999999999996</v>
      </c>
      <c r="J213" s="235">
        <f>+I213*$J$5</f>
        <v>0.56840000000000002</v>
      </c>
      <c r="K213" s="4">
        <f>SUM(I213:J213)</f>
        <v>4.6283999999999992</v>
      </c>
      <c r="L213" s="142">
        <f>FLOOR(K213,0.05)</f>
        <v>4.6000000000000005</v>
      </c>
    </row>
    <row r="214" spans="1:12" x14ac:dyDescent="0.2">
      <c r="A214" s="143"/>
      <c r="C214" s="4"/>
      <c r="J214" s="235"/>
      <c r="K214" s="4"/>
      <c r="L214" s="142"/>
    </row>
    <row r="215" spans="1:12" x14ac:dyDescent="0.2">
      <c r="A215" s="143">
        <v>152625</v>
      </c>
      <c r="B215" s="175" t="s">
        <v>149</v>
      </c>
      <c r="C215" s="4"/>
      <c r="J215" s="235"/>
      <c r="K215" s="4"/>
      <c r="L215" s="142"/>
    </row>
    <row r="216" spans="1:12" x14ac:dyDescent="0.2">
      <c r="A216" s="143"/>
      <c r="B216" s="168" t="s">
        <v>129</v>
      </c>
      <c r="C216" s="4">
        <v>44</v>
      </c>
      <c r="D216" s="5">
        <f>+C216+C216*$J$3</f>
        <v>47.08</v>
      </c>
      <c r="E216" s="272">
        <f>+D216+D216*$E$3</f>
        <v>49.904799999999994</v>
      </c>
      <c r="F216" s="281">
        <f>+E216*$F$4</f>
        <v>6.9866719999999995</v>
      </c>
      <c r="G216" s="290">
        <f>SUM(E216:F216)</f>
        <v>56.891471999999993</v>
      </c>
      <c r="H216" s="290">
        <f>FLOOR(G216,0.05)</f>
        <v>56.85</v>
      </c>
      <c r="I216" s="234">
        <v>49.9</v>
      </c>
      <c r="J216" s="235">
        <f>+I216*$J$5</f>
        <v>6.9860000000000007</v>
      </c>
      <c r="K216" s="4">
        <f>SUM(I216:J216)</f>
        <v>56.885999999999996</v>
      </c>
      <c r="L216" s="142">
        <f>FLOOR(K216,0.05)</f>
        <v>56.85</v>
      </c>
    </row>
    <row r="217" spans="1:12" x14ac:dyDescent="0.2">
      <c r="A217" s="143"/>
      <c r="B217" s="181" t="s">
        <v>133</v>
      </c>
      <c r="C217" s="4"/>
      <c r="I217" s="234" t="s">
        <v>609</v>
      </c>
      <c r="J217" s="235"/>
      <c r="K217" s="4"/>
      <c r="L217" s="142"/>
    </row>
    <row r="218" spans="1:12" x14ac:dyDescent="0.2">
      <c r="A218" s="143"/>
      <c r="B218" s="168" t="s">
        <v>150</v>
      </c>
      <c r="C218" s="4">
        <v>2.42</v>
      </c>
      <c r="D218" s="5">
        <f>+C218+C218*$J$3</f>
        <v>2.5893999999999999</v>
      </c>
      <c r="E218" s="272">
        <f>+D218+D218*$E$3</f>
        <v>2.744764</v>
      </c>
      <c r="F218" s="281">
        <f>+E218*$F$4</f>
        <v>0.38426696000000005</v>
      </c>
      <c r="G218" s="290">
        <f>SUM(E218:F218)</f>
        <v>3.1290309600000001</v>
      </c>
      <c r="H218" s="290">
        <f>FLOOR(G218,0.05)</f>
        <v>3.1</v>
      </c>
      <c r="I218" s="234">
        <v>2.75</v>
      </c>
      <c r="J218" s="235">
        <f>+I218*$J$5</f>
        <v>0.38500000000000001</v>
      </c>
      <c r="K218" s="4">
        <f>SUM(I218:J218)</f>
        <v>3.1349999999999998</v>
      </c>
      <c r="L218" s="142">
        <f>FLOOR(K218,0.05)</f>
        <v>3.1</v>
      </c>
    </row>
    <row r="219" spans="1:12" x14ac:dyDescent="0.2">
      <c r="A219" s="143"/>
      <c r="B219" s="168" t="s">
        <v>151</v>
      </c>
      <c r="C219" s="4">
        <v>3.58</v>
      </c>
      <c r="D219" s="5">
        <f>+C219+C219*$J$3</f>
        <v>3.8306</v>
      </c>
      <c r="E219" s="272">
        <f>+D219+D219*$E$3</f>
        <v>4.0604360000000002</v>
      </c>
      <c r="F219" s="281">
        <f>+E219*$F$4</f>
        <v>0.56846104000000008</v>
      </c>
      <c r="G219" s="290">
        <f>SUM(E219:F219)</f>
        <v>4.62889704</v>
      </c>
      <c r="H219" s="290">
        <f>FLOOR(G219,0.05)</f>
        <v>4.6000000000000005</v>
      </c>
      <c r="I219" s="234">
        <v>4.0599999999999996</v>
      </c>
      <c r="J219" s="235">
        <f>+I219*$J$5</f>
        <v>0.56840000000000002</v>
      </c>
      <c r="K219" s="4">
        <f>SUM(I219:J219)</f>
        <v>4.6283999999999992</v>
      </c>
      <c r="L219" s="142">
        <f>FLOOR(K219,0.05)</f>
        <v>4.6000000000000005</v>
      </c>
    </row>
    <row r="220" spans="1:12" x14ac:dyDescent="0.2">
      <c r="A220" s="143"/>
      <c r="C220" s="4"/>
      <c r="J220" s="235"/>
      <c r="K220" s="4"/>
      <c r="L220" s="142"/>
    </row>
    <row r="221" spans="1:12" x14ac:dyDescent="0.2">
      <c r="A221" s="143">
        <v>152625</v>
      </c>
      <c r="B221" s="175" t="s">
        <v>152</v>
      </c>
      <c r="C221" s="4"/>
      <c r="J221" s="235"/>
      <c r="K221" s="4"/>
      <c r="L221" s="142"/>
    </row>
    <row r="222" spans="1:12" x14ac:dyDescent="0.2">
      <c r="A222" s="143"/>
      <c r="B222" s="181" t="s">
        <v>153</v>
      </c>
      <c r="C222" s="4"/>
      <c r="J222" s="235"/>
      <c r="K222" s="4"/>
      <c r="L222" s="142"/>
    </row>
    <row r="223" spans="1:12" x14ac:dyDescent="0.2">
      <c r="A223" s="143"/>
      <c r="B223" s="168" t="s">
        <v>154</v>
      </c>
      <c r="C223" s="4">
        <v>44</v>
      </c>
      <c r="D223" s="5">
        <f>+C223+C223*$J$3</f>
        <v>47.08</v>
      </c>
      <c r="E223" s="272">
        <f>+D223+D223*$E$3</f>
        <v>49.904799999999994</v>
      </c>
      <c r="F223" s="281">
        <f>+E223*$F$4</f>
        <v>6.9866719999999995</v>
      </c>
      <c r="G223" s="290">
        <f>SUM(E223:F223)</f>
        <v>56.891471999999993</v>
      </c>
      <c r="H223" s="290">
        <f>FLOOR(G223,0.05)</f>
        <v>56.85</v>
      </c>
      <c r="I223" s="234">
        <v>49.9</v>
      </c>
      <c r="J223" s="235">
        <f>+I223*$J$5</f>
        <v>6.9860000000000007</v>
      </c>
      <c r="K223" s="4">
        <f>SUM(I223:J223)</f>
        <v>56.885999999999996</v>
      </c>
      <c r="L223" s="142">
        <f>FLOOR(K223,0.05)</f>
        <v>56.85</v>
      </c>
    </row>
    <row r="224" spans="1:12" x14ac:dyDescent="0.2">
      <c r="A224" s="143"/>
      <c r="C224" s="4"/>
      <c r="J224" s="235"/>
      <c r="K224" s="4"/>
      <c r="L224" s="142"/>
    </row>
    <row r="225" spans="1:12" x14ac:dyDescent="0.2">
      <c r="A225" s="143"/>
      <c r="B225" s="181" t="s">
        <v>155</v>
      </c>
      <c r="C225" s="4"/>
      <c r="J225" s="235"/>
      <c r="K225" s="4"/>
      <c r="L225" s="142"/>
    </row>
    <row r="226" spans="1:12" x14ac:dyDescent="0.2">
      <c r="A226" s="143"/>
      <c r="B226" s="168" t="s">
        <v>154</v>
      </c>
      <c r="C226" s="4">
        <v>93.5</v>
      </c>
      <c r="D226" s="5">
        <f>+C226+C226*$J$3</f>
        <v>100.045</v>
      </c>
      <c r="E226" s="272">
        <f>+D226+D226*$E$3</f>
        <v>106.04770000000001</v>
      </c>
      <c r="F226" s="281">
        <f>+E226*$F$4</f>
        <v>14.846678000000002</v>
      </c>
      <c r="G226" s="290">
        <f>SUM(E226:F226)</f>
        <v>120.894378</v>
      </c>
      <c r="H226" s="290">
        <f>FLOOR(G226,0.05)</f>
        <v>120.85000000000001</v>
      </c>
      <c r="I226" s="234">
        <v>106.05</v>
      </c>
      <c r="J226" s="235">
        <f>+I226*$J$5</f>
        <v>14.847000000000001</v>
      </c>
      <c r="K226" s="4">
        <f>SUM(I226:J226)</f>
        <v>120.89699999999999</v>
      </c>
      <c r="L226" s="142">
        <f>FLOOR(K226,0.05)</f>
        <v>120.85000000000001</v>
      </c>
    </row>
    <row r="227" spans="1:12" x14ac:dyDescent="0.2">
      <c r="A227" s="143"/>
      <c r="C227" s="4"/>
      <c r="J227" s="235"/>
      <c r="K227" s="4"/>
      <c r="L227" s="142"/>
    </row>
    <row r="228" spans="1:12" x14ac:dyDescent="0.2">
      <c r="A228" s="143">
        <v>152625</v>
      </c>
      <c r="B228" s="175" t="s">
        <v>156</v>
      </c>
      <c r="C228" s="4"/>
      <c r="J228" s="235"/>
      <c r="K228" s="4"/>
      <c r="L228" s="142"/>
    </row>
    <row r="229" spans="1:12" x14ac:dyDescent="0.2">
      <c r="A229" s="143"/>
      <c r="B229" s="181" t="s">
        <v>153</v>
      </c>
      <c r="C229" s="4"/>
      <c r="J229" s="235"/>
      <c r="K229" s="4"/>
      <c r="L229" s="142"/>
    </row>
    <row r="230" spans="1:12" x14ac:dyDescent="0.2">
      <c r="A230" s="143"/>
      <c r="B230" s="168" t="s">
        <v>154</v>
      </c>
      <c r="C230" s="4">
        <v>33</v>
      </c>
      <c r="D230" s="5">
        <f>+C230+C230*$J$3</f>
        <v>35.31</v>
      </c>
      <c r="E230" s="272">
        <f>+D230+D230*$E$3</f>
        <v>37.428600000000003</v>
      </c>
      <c r="F230" s="281">
        <f>+E230*$F$4</f>
        <v>5.2400040000000008</v>
      </c>
      <c r="G230" s="290">
        <f>SUM(E230:F230)</f>
        <v>42.668604000000002</v>
      </c>
      <c r="H230" s="290">
        <f>FLOOR(G230,0.05)</f>
        <v>42.650000000000006</v>
      </c>
      <c r="I230" s="234">
        <v>37.43</v>
      </c>
      <c r="J230" s="235">
        <f>+I230*$J$5</f>
        <v>5.2402000000000006</v>
      </c>
      <c r="K230" s="4">
        <f>SUM(I230:J230)</f>
        <v>42.670200000000001</v>
      </c>
      <c r="L230" s="142">
        <f>FLOOR(K230,0.05)</f>
        <v>42.650000000000006</v>
      </c>
    </row>
    <row r="231" spans="1:12" x14ac:dyDescent="0.2">
      <c r="A231" s="143"/>
      <c r="C231" s="4"/>
      <c r="J231" s="235"/>
      <c r="K231" s="4"/>
      <c r="L231" s="142"/>
    </row>
    <row r="232" spans="1:12" x14ac:dyDescent="0.2">
      <c r="A232" s="143"/>
      <c r="B232" s="181" t="s">
        <v>155</v>
      </c>
      <c r="C232" s="4"/>
      <c r="J232" s="235"/>
      <c r="K232" s="4"/>
      <c r="L232" s="142"/>
    </row>
    <row r="233" spans="1:12" x14ac:dyDescent="0.2">
      <c r="A233" s="143"/>
      <c r="B233" s="168" t="s">
        <v>154</v>
      </c>
      <c r="C233" s="4">
        <v>46.75</v>
      </c>
      <c r="D233" s="5">
        <f>+C233+C233*$J$3</f>
        <v>50.022500000000001</v>
      </c>
      <c r="E233" s="272">
        <f>+D233+D233*$E$3</f>
        <v>53.023850000000003</v>
      </c>
      <c r="F233" s="281">
        <f>+E233*$F$4</f>
        <v>7.4233390000000012</v>
      </c>
      <c r="G233" s="290">
        <f>SUM(E233:F233)</f>
        <v>60.447189000000002</v>
      </c>
      <c r="H233" s="290">
        <v>60.447189000000002</v>
      </c>
      <c r="I233" s="234">
        <v>53.02</v>
      </c>
      <c r="J233" s="235">
        <f>+I233*$J$5</f>
        <v>7.4228000000000014</v>
      </c>
      <c r="K233" s="4">
        <f>SUM(I233:J233)</f>
        <v>60.442800000000005</v>
      </c>
      <c r="L233" s="142">
        <f>FLOOR(K233,0.05)</f>
        <v>60.400000000000006</v>
      </c>
    </row>
    <row r="234" spans="1:12" x14ac:dyDescent="0.2">
      <c r="A234" s="143"/>
      <c r="C234" s="4"/>
      <c r="J234" s="235"/>
      <c r="K234" s="4"/>
      <c r="L234" s="142"/>
    </row>
    <row r="235" spans="1:12" x14ac:dyDescent="0.2">
      <c r="A235" s="143">
        <v>152625</v>
      </c>
      <c r="B235" s="175" t="s">
        <v>157</v>
      </c>
      <c r="C235" s="4"/>
      <c r="J235" s="235"/>
      <c r="K235" s="4"/>
      <c r="L235" s="142"/>
    </row>
    <row r="236" spans="1:12" x14ac:dyDescent="0.2">
      <c r="A236" s="143"/>
      <c r="B236" s="6" t="s">
        <v>158</v>
      </c>
      <c r="C236" s="4"/>
      <c r="J236" s="235"/>
      <c r="K236" s="4"/>
      <c r="L236" s="142"/>
    </row>
    <row r="237" spans="1:12" x14ac:dyDescent="0.2">
      <c r="A237" s="143"/>
      <c r="C237" s="4"/>
      <c r="J237" s="235"/>
      <c r="K237" s="4"/>
      <c r="L237" s="142"/>
    </row>
    <row r="238" spans="1:12" x14ac:dyDescent="0.2">
      <c r="A238" s="143"/>
      <c r="B238" s="168" t="s">
        <v>159</v>
      </c>
      <c r="C238" s="4">
        <v>2.37</v>
      </c>
      <c r="D238" s="5">
        <f>+C238+C238*$J$3</f>
        <v>2.5359000000000003</v>
      </c>
      <c r="E238" s="272">
        <f>+D238+D238*$E$3</f>
        <v>2.6880540000000002</v>
      </c>
      <c r="F238" s="281">
        <f>+E238*$F$4</f>
        <v>0.37632756000000006</v>
      </c>
      <c r="G238" s="290">
        <f>SUM(E238:F238)</f>
        <v>3.0643815600000002</v>
      </c>
      <c r="H238" s="290">
        <f>FLOOR(G238,0.05)</f>
        <v>3.0500000000000003</v>
      </c>
      <c r="I238" s="234">
        <v>2.69</v>
      </c>
      <c r="J238" s="235">
        <f>+I238*$J$5</f>
        <v>0.37660000000000005</v>
      </c>
      <c r="K238" s="4">
        <f>SUM(I238:J238)</f>
        <v>3.0666000000000002</v>
      </c>
      <c r="L238" s="142">
        <f>FLOOR(K238,0.05)</f>
        <v>3.0500000000000003</v>
      </c>
    </row>
    <row r="239" spans="1:12" x14ac:dyDescent="0.2">
      <c r="A239" s="143"/>
      <c r="C239" s="4"/>
      <c r="J239" s="235"/>
      <c r="K239" s="4"/>
      <c r="L239" s="142"/>
    </row>
    <row r="240" spans="1:12" x14ac:dyDescent="0.2">
      <c r="A240" s="143">
        <v>152788</v>
      </c>
      <c r="B240" s="175" t="s">
        <v>160</v>
      </c>
      <c r="C240" s="4"/>
      <c r="J240" s="235"/>
      <c r="K240" s="4"/>
      <c r="L240" s="142"/>
    </row>
    <row r="241" spans="1:12" x14ac:dyDescent="0.2">
      <c r="A241" s="143"/>
      <c r="B241" s="168" t="s">
        <v>161</v>
      </c>
      <c r="C241" s="4"/>
      <c r="J241" s="235"/>
      <c r="K241" s="4"/>
      <c r="L241" s="142"/>
    </row>
    <row r="242" spans="1:12" x14ac:dyDescent="0.2">
      <c r="A242" s="143"/>
      <c r="B242" s="168" t="s">
        <v>163</v>
      </c>
      <c r="C242" s="4"/>
      <c r="J242" s="235"/>
      <c r="K242" s="4"/>
      <c r="L242" s="142"/>
    </row>
    <row r="243" spans="1:12" x14ac:dyDescent="0.2">
      <c r="A243" s="143"/>
      <c r="B243" s="168" t="s">
        <v>164</v>
      </c>
      <c r="C243" s="4"/>
      <c r="J243" s="235"/>
      <c r="K243" s="4"/>
      <c r="L243" s="142"/>
    </row>
    <row r="244" spans="1:12" x14ac:dyDescent="0.2">
      <c r="A244" s="143"/>
      <c r="B244" s="168" t="s">
        <v>165</v>
      </c>
      <c r="C244" s="4"/>
      <c r="J244" s="235"/>
      <c r="K244" s="4"/>
      <c r="L244" s="142"/>
    </row>
    <row r="245" spans="1:12" x14ac:dyDescent="0.2">
      <c r="A245" s="143"/>
      <c r="C245" s="4"/>
      <c r="J245" s="235"/>
      <c r="K245" s="4"/>
      <c r="L245" s="142"/>
    </row>
    <row r="246" spans="1:12" x14ac:dyDescent="0.2">
      <c r="A246" s="143">
        <v>141734</v>
      </c>
      <c r="B246" s="175" t="s">
        <v>166</v>
      </c>
      <c r="C246" s="4"/>
      <c r="J246" s="235"/>
      <c r="K246" s="4"/>
      <c r="L246" s="142"/>
    </row>
    <row r="247" spans="1:12" x14ac:dyDescent="0.2">
      <c r="A247" s="143"/>
      <c r="B247" s="168" t="s">
        <v>70</v>
      </c>
      <c r="C247" s="4">
        <v>121.89</v>
      </c>
      <c r="D247" s="5">
        <f>+C247+C247*$J$3</f>
        <v>130.42230000000001</v>
      </c>
      <c r="E247" s="272">
        <f t="shared" ref="E247:E267" si="18">+D247+D247*$E$3</f>
        <v>138.24763799999999</v>
      </c>
      <c r="F247" s="281">
        <f>+E247*$F$4</f>
        <v>19.354669320000003</v>
      </c>
      <c r="G247" s="290">
        <f t="shared" ref="G247:G267" si="19">SUM(E247:F247)</f>
        <v>157.60230731999999</v>
      </c>
      <c r="H247" s="290">
        <f>FLOOR(G247,0.05)</f>
        <v>157.60000000000002</v>
      </c>
      <c r="I247" s="234">
        <v>138.24</v>
      </c>
      <c r="J247" s="235">
        <f>+I247*$J$5</f>
        <v>19.353600000000004</v>
      </c>
      <c r="K247" s="4">
        <f>SUM(I247:J247)</f>
        <v>157.59360000000001</v>
      </c>
      <c r="L247" s="142">
        <f>FLOOR(K247,0.05)</f>
        <v>157.55000000000001</v>
      </c>
    </row>
    <row r="248" spans="1:12" x14ac:dyDescent="0.2">
      <c r="A248" s="143"/>
      <c r="B248" s="168" t="s">
        <v>76</v>
      </c>
      <c r="C248" s="4">
        <v>199.65</v>
      </c>
      <c r="D248" s="5">
        <f>+C248+C248*$J$3</f>
        <v>213.62550000000002</v>
      </c>
      <c r="E248" s="272">
        <f t="shared" si="18"/>
        <v>226.44303000000002</v>
      </c>
      <c r="F248" s="281">
        <f>+E248*$F$4</f>
        <v>31.702024200000007</v>
      </c>
      <c r="G248" s="290">
        <f t="shared" si="19"/>
        <v>258.1450542</v>
      </c>
      <c r="H248" s="290">
        <v>258.1450542</v>
      </c>
      <c r="I248" s="234">
        <v>226.45</v>
      </c>
      <c r="J248" s="235">
        <f>+I248*$J$5</f>
        <v>31.703000000000003</v>
      </c>
      <c r="K248" s="4">
        <f>SUM(I248:J248)</f>
        <v>258.15300000000002</v>
      </c>
      <c r="L248" s="142">
        <f>FLOOR(K248,0.05)</f>
        <v>258.15000000000003</v>
      </c>
    </row>
    <row r="249" spans="1:12" x14ac:dyDescent="0.2">
      <c r="A249" s="143"/>
      <c r="B249" s="168" t="s">
        <v>167</v>
      </c>
      <c r="C249" s="4">
        <v>76.19</v>
      </c>
      <c r="D249" s="5">
        <f>+C249+C249*$J$3</f>
        <v>81.523299999999992</v>
      </c>
      <c r="E249" s="272">
        <f t="shared" si="18"/>
        <v>86.414697999999987</v>
      </c>
      <c r="F249" s="281">
        <f>+E249*$F$4</f>
        <v>12.09805772</v>
      </c>
      <c r="G249" s="290">
        <f t="shared" si="19"/>
        <v>98.512755719999987</v>
      </c>
      <c r="H249" s="290">
        <f>FLOOR(G249,0.05)</f>
        <v>98.5</v>
      </c>
      <c r="I249" s="234">
        <v>86.4</v>
      </c>
      <c r="J249" s="235">
        <f>+I249*$J$5</f>
        <v>12.096000000000002</v>
      </c>
      <c r="K249" s="4">
        <f>SUM(I249:J249)</f>
        <v>98.496000000000009</v>
      </c>
      <c r="L249" s="142">
        <f>FLOOR(K249,0.05)</f>
        <v>98.45</v>
      </c>
    </row>
    <row r="250" spans="1:12" x14ac:dyDescent="0.2">
      <c r="A250" s="143"/>
      <c r="C250" s="4"/>
      <c r="J250" s="235"/>
      <c r="K250" s="4"/>
      <c r="L250" s="142"/>
    </row>
    <row r="251" spans="1:12" x14ac:dyDescent="0.2">
      <c r="A251" s="143"/>
      <c r="C251" s="4"/>
      <c r="J251" s="235"/>
      <c r="K251" s="4"/>
      <c r="L251" s="142"/>
    </row>
    <row r="252" spans="1:12" ht="25.5" x14ac:dyDescent="0.2">
      <c r="A252" s="143"/>
      <c r="B252" s="169" t="s">
        <v>168</v>
      </c>
      <c r="C252" s="169"/>
      <c r="D252" s="169"/>
      <c r="I252" s="247"/>
      <c r="J252" s="247"/>
      <c r="K252" s="169"/>
      <c r="L252" s="142"/>
    </row>
    <row r="253" spans="1:12" x14ac:dyDescent="0.2">
      <c r="A253" s="143"/>
      <c r="B253" s="192"/>
      <c r="C253" s="192"/>
      <c r="D253" s="193"/>
      <c r="I253" s="251"/>
      <c r="J253" s="252"/>
      <c r="K253" s="192"/>
      <c r="L253" s="142"/>
    </row>
    <row r="254" spans="1:12" x14ac:dyDescent="0.2">
      <c r="A254" s="143" t="s">
        <v>81</v>
      </c>
      <c r="B254" s="175" t="s">
        <v>82</v>
      </c>
      <c r="C254" s="20"/>
      <c r="J254" s="235"/>
      <c r="K254" s="20"/>
      <c r="L254" s="142"/>
    </row>
    <row r="255" spans="1:12" x14ac:dyDescent="0.2">
      <c r="A255" s="143"/>
      <c r="B255" s="169" t="s">
        <v>169</v>
      </c>
      <c r="C255" s="169"/>
      <c r="D255" s="195"/>
      <c r="I255" s="253"/>
      <c r="J255" s="247"/>
      <c r="K255" s="169"/>
      <c r="L255" s="142"/>
    </row>
    <row r="256" spans="1:12" x14ac:dyDescent="0.2">
      <c r="A256" s="143"/>
      <c r="B256" s="181" t="s">
        <v>84</v>
      </c>
      <c r="C256" s="4"/>
      <c r="J256" s="235"/>
      <c r="K256" s="4"/>
      <c r="L256" s="142"/>
    </row>
    <row r="257" spans="1:13" x14ac:dyDescent="0.2">
      <c r="A257" s="143"/>
      <c r="B257" s="168" t="s">
        <v>85</v>
      </c>
      <c r="C257" s="4">
        <v>66.55</v>
      </c>
      <c r="D257" s="5">
        <f t="shared" ref="D257:D265" si="20">+C257+C257*$J$3</f>
        <v>71.208500000000001</v>
      </c>
      <c r="E257" s="272">
        <f t="shared" si="18"/>
        <v>75.481009999999998</v>
      </c>
      <c r="G257" s="290">
        <f t="shared" si="19"/>
        <v>75.481009999999998</v>
      </c>
      <c r="H257" s="290">
        <f t="shared" ref="H257:H264" si="21">CEILING(G257,0.1)</f>
        <v>75.5</v>
      </c>
      <c r="J257" s="235"/>
      <c r="K257" s="4">
        <f t="shared" ref="K257:K265" si="22">SUM(I257:J257)</f>
        <v>0</v>
      </c>
      <c r="L257" s="142">
        <f t="shared" ref="L257:L265" si="23">FLOOR(K257,0.05)</f>
        <v>0</v>
      </c>
      <c r="M257" s="235">
        <v>75.5</v>
      </c>
    </row>
    <row r="258" spans="1:13" x14ac:dyDescent="0.2">
      <c r="A258" s="143"/>
      <c r="B258" s="168" t="s">
        <v>170</v>
      </c>
      <c r="C258" s="4">
        <v>133.1</v>
      </c>
      <c r="D258" s="5">
        <f t="shared" si="20"/>
        <v>142.417</v>
      </c>
      <c r="E258" s="272">
        <f t="shared" si="18"/>
        <v>150.96202</v>
      </c>
      <c r="G258" s="290">
        <f t="shared" si="19"/>
        <v>150.96202</v>
      </c>
      <c r="H258" s="290">
        <f t="shared" si="21"/>
        <v>151</v>
      </c>
      <c r="J258" s="235"/>
      <c r="K258" s="4">
        <f t="shared" si="22"/>
        <v>0</v>
      </c>
      <c r="L258" s="142">
        <f t="shared" si="23"/>
        <v>0</v>
      </c>
      <c r="M258" s="235">
        <v>150.9</v>
      </c>
    </row>
    <row r="259" spans="1:13" x14ac:dyDescent="0.2">
      <c r="A259" s="143"/>
      <c r="B259" s="168" t="s">
        <v>171</v>
      </c>
      <c r="C259" s="4">
        <v>266.2</v>
      </c>
      <c r="D259" s="5">
        <f t="shared" si="20"/>
        <v>284.834</v>
      </c>
      <c r="E259" s="272">
        <f t="shared" si="18"/>
        <v>301.92403999999999</v>
      </c>
      <c r="G259" s="290">
        <f t="shared" si="19"/>
        <v>301.92403999999999</v>
      </c>
      <c r="H259" s="290">
        <f t="shared" si="21"/>
        <v>302</v>
      </c>
      <c r="J259" s="235"/>
      <c r="K259" s="4">
        <f t="shared" si="22"/>
        <v>0</v>
      </c>
      <c r="L259" s="142">
        <f t="shared" si="23"/>
        <v>0</v>
      </c>
      <c r="M259" s="235">
        <v>301.89999999999998</v>
      </c>
    </row>
    <row r="260" spans="1:13" x14ac:dyDescent="0.2">
      <c r="A260" s="143"/>
      <c r="B260" s="168" t="s">
        <v>172</v>
      </c>
      <c r="C260" s="4">
        <v>598.5</v>
      </c>
      <c r="D260" s="5">
        <f t="shared" si="20"/>
        <v>640.39499999999998</v>
      </c>
      <c r="E260" s="272">
        <f t="shared" si="18"/>
        <v>678.81870000000004</v>
      </c>
      <c r="G260" s="290">
        <f t="shared" si="19"/>
        <v>678.81870000000004</v>
      </c>
      <c r="H260" s="290">
        <f t="shared" si="21"/>
        <v>678.90000000000009</v>
      </c>
      <c r="J260" s="235"/>
      <c r="K260" s="4">
        <f t="shared" si="22"/>
        <v>0</v>
      </c>
      <c r="L260" s="142">
        <v>640.85</v>
      </c>
      <c r="M260" s="235">
        <v>679.3</v>
      </c>
    </row>
    <row r="261" spans="1:13" x14ac:dyDescent="0.2">
      <c r="A261" s="143"/>
      <c r="B261" s="181" t="s">
        <v>89</v>
      </c>
      <c r="C261" s="4">
        <v>1064.8</v>
      </c>
      <c r="D261" s="5">
        <f t="shared" si="20"/>
        <v>1139.336</v>
      </c>
      <c r="E261" s="272">
        <f t="shared" si="18"/>
        <v>1207.69616</v>
      </c>
      <c r="G261" s="290">
        <f t="shared" si="19"/>
        <v>1207.69616</v>
      </c>
      <c r="H261" s="290">
        <f t="shared" si="21"/>
        <v>1207.7</v>
      </c>
      <c r="J261" s="235"/>
      <c r="K261" s="4">
        <f t="shared" si="22"/>
        <v>0</v>
      </c>
      <c r="L261" s="142">
        <f t="shared" si="23"/>
        <v>0</v>
      </c>
      <c r="M261" s="235">
        <v>1207.6500000000001</v>
      </c>
    </row>
    <row r="262" spans="1:13" x14ac:dyDescent="0.2">
      <c r="A262" s="143"/>
      <c r="B262" s="181" t="s">
        <v>90</v>
      </c>
      <c r="C262" s="4">
        <v>1996.5</v>
      </c>
      <c r="D262" s="5">
        <f t="shared" si="20"/>
        <v>2136.2550000000001</v>
      </c>
      <c r="E262" s="272">
        <f t="shared" si="18"/>
        <v>2264.4303</v>
      </c>
      <c r="G262" s="290">
        <f t="shared" si="19"/>
        <v>2264.4303</v>
      </c>
      <c r="H262" s="290">
        <f t="shared" si="21"/>
        <v>2264.5</v>
      </c>
      <c r="J262" s="235"/>
      <c r="K262" s="4">
        <f t="shared" si="22"/>
        <v>0</v>
      </c>
      <c r="L262" s="142">
        <f t="shared" si="23"/>
        <v>0</v>
      </c>
      <c r="M262" s="235">
        <v>2264.4</v>
      </c>
    </row>
    <row r="263" spans="1:13" x14ac:dyDescent="0.2">
      <c r="A263" s="143"/>
      <c r="B263" s="181" t="s">
        <v>91</v>
      </c>
      <c r="C263" s="4">
        <v>1996.5</v>
      </c>
      <c r="D263" s="5">
        <f t="shared" si="20"/>
        <v>2136.2550000000001</v>
      </c>
      <c r="E263" s="272">
        <f t="shared" si="18"/>
        <v>2264.4303</v>
      </c>
      <c r="G263" s="290">
        <f t="shared" si="19"/>
        <v>2264.4303</v>
      </c>
      <c r="H263" s="290">
        <f t="shared" si="21"/>
        <v>2264.5</v>
      </c>
      <c r="J263" s="235"/>
      <c r="K263" s="4">
        <f t="shared" si="22"/>
        <v>0</v>
      </c>
      <c r="L263" s="142">
        <f t="shared" si="23"/>
        <v>0</v>
      </c>
      <c r="M263" s="235">
        <v>2264.4</v>
      </c>
    </row>
    <row r="264" spans="1:13" x14ac:dyDescent="0.2">
      <c r="A264" s="143"/>
      <c r="B264" s="181" t="s">
        <v>92</v>
      </c>
      <c r="C264" s="4">
        <v>1996.5</v>
      </c>
      <c r="D264" s="5">
        <f t="shared" si="20"/>
        <v>2136.2550000000001</v>
      </c>
      <c r="E264" s="272">
        <f t="shared" si="18"/>
        <v>2264.4303</v>
      </c>
      <c r="G264" s="290">
        <f t="shared" si="19"/>
        <v>2264.4303</v>
      </c>
      <c r="H264" s="290">
        <f t="shared" si="21"/>
        <v>2264.5</v>
      </c>
      <c r="J264" s="235"/>
      <c r="K264" s="4">
        <f t="shared" si="22"/>
        <v>0</v>
      </c>
      <c r="L264" s="142">
        <f t="shared" si="23"/>
        <v>0</v>
      </c>
      <c r="M264" s="235">
        <v>2264.4</v>
      </c>
    </row>
    <row r="265" spans="1:13" x14ac:dyDescent="0.2">
      <c r="A265" s="143"/>
      <c r="B265" s="181" t="s">
        <v>93</v>
      </c>
      <c r="C265" s="4">
        <v>1996.5</v>
      </c>
      <c r="D265" s="5">
        <f t="shared" si="20"/>
        <v>2136.2550000000001</v>
      </c>
      <c r="E265" s="272">
        <f t="shared" si="18"/>
        <v>2264.4303</v>
      </c>
      <c r="G265" s="290">
        <f t="shared" si="19"/>
        <v>2264.4303</v>
      </c>
      <c r="H265" s="290">
        <f>CEILING(G265,0.1)</f>
        <v>2264.5</v>
      </c>
      <c r="J265" s="235"/>
      <c r="K265" s="4">
        <f t="shared" si="22"/>
        <v>0</v>
      </c>
      <c r="L265" s="142">
        <f t="shared" si="23"/>
        <v>0</v>
      </c>
      <c r="M265" s="235">
        <v>2264.4</v>
      </c>
    </row>
    <row r="266" spans="1:13" x14ac:dyDescent="0.2">
      <c r="A266" s="143"/>
      <c r="B266" s="181"/>
      <c r="C266" s="4"/>
      <c r="J266" s="235"/>
      <c r="K266" s="4"/>
      <c r="L266" s="142"/>
    </row>
    <row r="267" spans="1:13" x14ac:dyDescent="0.2">
      <c r="A267" s="143"/>
      <c r="B267" s="6" t="s">
        <v>542</v>
      </c>
      <c r="C267" s="4">
        <v>121</v>
      </c>
      <c r="D267" s="5">
        <v>129.47</v>
      </c>
      <c r="E267" s="272">
        <f t="shared" si="18"/>
        <v>137.23820000000001</v>
      </c>
      <c r="F267" s="281">
        <f>+E267*$F$4</f>
        <v>19.213348000000003</v>
      </c>
      <c r="G267" s="290">
        <f t="shared" si="19"/>
        <v>156.451548</v>
      </c>
      <c r="H267" s="290">
        <f>CEILING(G267,0.1)</f>
        <v>156.5</v>
      </c>
      <c r="I267" s="234">
        <v>137.24</v>
      </c>
      <c r="J267" s="235">
        <f>+I267*$J$5</f>
        <v>19.213600000000003</v>
      </c>
      <c r="K267" s="4">
        <f>SUM(I267:J267)</f>
        <v>156.45360000000002</v>
      </c>
      <c r="L267" s="142">
        <v>147.6</v>
      </c>
    </row>
    <row r="268" spans="1:13" x14ac:dyDescent="0.2">
      <c r="A268" s="143"/>
      <c r="B268" s="170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</row>
    <row r="269" spans="1:13" x14ac:dyDescent="0.2">
      <c r="A269" s="173"/>
      <c r="C269" s="4"/>
      <c r="J269" s="235"/>
      <c r="K269" s="4"/>
      <c r="L269" s="142"/>
    </row>
    <row r="270" spans="1:13" x14ac:dyDescent="0.2">
      <c r="A270" s="198"/>
      <c r="B270" s="199" t="s">
        <v>173</v>
      </c>
      <c r="C270" s="188"/>
      <c r="D270" s="187"/>
      <c r="E270" s="278"/>
      <c r="F270" s="287"/>
      <c r="G270" s="296"/>
      <c r="H270" s="296"/>
      <c r="I270" s="249"/>
      <c r="J270" s="250"/>
      <c r="K270" s="188"/>
      <c r="L270" s="200"/>
    </row>
    <row r="271" spans="1:13" x14ac:dyDescent="0.2">
      <c r="A271" s="198"/>
      <c r="B271" s="191"/>
      <c r="C271" s="188"/>
      <c r="D271" s="187"/>
      <c r="E271" s="278"/>
      <c r="F271" s="287"/>
      <c r="G271" s="296"/>
      <c r="H271" s="296"/>
      <c r="I271" s="249"/>
      <c r="J271" s="250"/>
      <c r="K271" s="188"/>
      <c r="L271" s="200"/>
    </row>
    <row r="272" spans="1:13" x14ac:dyDescent="0.2">
      <c r="A272" s="198">
        <v>153620</v>
      </c>
      <c r="B272" s="185" t="s">
        <v>174</v>
      </c>
      <c r="C272" s="188"/>
      <c r="D272" s="187"/>
      <c r="E272" s="278"/>
      <c r="F272" s="287"/>
      <c r="G272" s="296"/>
      <c r="H272" s="296"/>
      <c r="I272" s="249"/>
      <c r="J272" s="250"/>
      <c r="K272" s="188"/>
      <c r="L272" s="200"/>
    </row>
    <row r="273" spans="1:12" x14ac:dyDescent="0.2">
      <c r="A273" s="198"/>
      <c r="B273" s="190" t="s">
        <v>175</v>
      </c>
      <c r="C273" s="4">
        <v>49.25</v>
      </c>
      <c r="D273" s="5">
        <f>+C273+C273*$J$3</f>
        <v>52.697499999999998</v>
      </c>
      <c r="E273" s="272">
        <f>+D273+D273*$E$3</f>
        <v>55.859349999999999</v>
      </c>
      <c r="F273" s="281">
        <f>+E273*$F$4</f>
        <v>7.8203090000000008</v>
      </c>
      <c r="G273" s="290">
        <f>SUM(E273:F273)</f>
        <v>63.679659000000001</v>
      </c>
      <c r="H273" s="290">
        <f>FLOOR(G273,0.05)</f>
        <v>63.650000000000006</v>
      </c>
      <c r="I273" s="234">
        <v>55.88</v>
      </c>
      <c r="J273" s="235">
        <f>+I273*$J$5</f>
        <v>7.8232000000000008</v>
      </c>
      <c r="K273" s="4">
        <f>SUM(I273:J273)</f>
        <v>63.703200000000002</v>
      </c>
      <c r="L273" s="142">
        <f>FLOOR(K273,0.05)</f>
        <v>63.7</v>
      </c>
    </row>
    <row r="274" spans="1:12" x14ac:dyDescent="0.2">
      <c r="A274" s="198"/>
      <c r="B274" s="190" t="s">
        <v>176</v>
      </c>
      <c r="C274" s="4">
        <v>11.01</v>
      </c>
      <c r="D274" s="5">
        <f>+C274+C274*$J$3</f>
        <v>11.7807</v>
      </c>
      <c r="E274" s="272">
        <f t="shared" ref="E274:E316" si="24">+D274+D274*$E$3</f>
        <v>12.487541999999999</v>
      </c>
      <c r="F274" s="281">
        <f t="shared" ref="F274:F316" si="25">+E274*$F$4</f>
        <v>1.7482558800000001</v>
      </c>
      <c r="G274" s="290">
        <f t="shared" ref="G274:G316" si="26">SUM(E274:F274)</f>
        <v>14.23579788</v>
      </c>
      <c r="H274" s="290">
        <f>FLOOR(G274,0.05)</f>
        <v>14.200000000000001</v>
      </c>
      <c r="I274" s="234">
        <v>12.5</v>
      </c>
      <c r="J274" s="235">
        <f>+I274*$J$5</f>
        <v>1.7500000000000002</v>
      </c>
      <c r="K274" s="4">
        <f>SUM(I274:J274)</f>
        <v>14.25</v>
      </c>
      <c r="L274" s="142">
        <f>FLOOR(K274,0.05)</f>
        <v>14.25</v>
      </c>
    </row>
    <row r="275" spans="1:12" x14ac:dyDescent="0.2">
      <c r="A275" s="198"/>
      <c r="B275" s="191"/>
      <c r="C275" s="188"/>
      <c r="D275" s="187"/>
      <c r="I275" s="249"/>
      <c r="J275" s="250"/>
      <c r="K275" s="188"/>
      <c r="L275" s="200"/>
    </row>
    <row r="276" spans="1:12" x14ac:dyDescent="0.2">
      <c r="A276" s="198">
        <v>153620</v>
      </c>
      <c r="B276" s="185" t="s">
        <v>177</v>
      </c>
      <c r="C276" s="188"/>
      <c r="D276" s="187"/>
      <c r="I276" s="249"/>
      <c r="J276" s="250"/>
      <c r="K276" s="188"/>
      <c r="L276" s="200"/>
    </row>
    <row r="277" spans="1:12" x14ac:dyDescent="0.2">
      <c r="A277" s="198"/>
      <c r="B277" s="190" t="s">
        <v>178</v>
      </c>
      <c r="C277" s="4">
        <v>30.65</v>
      </c>
      <c r="D277" s="5">
        <f>+C277+C277*$J$3</f>
        <v>32.795499999999997</v>
      </c>
      <c r="E277" s="272">
        <f t="shared" si="24"/>
        <v>34.76323</v>
      </c>
      <c r="F277" s="281">
        <f t="shared" si="25"/>
        <v>4.8668522000000003</v>
      </c>
      <c r="G277" s="290">
        <f t="shared" si="26"/>
        <v>39.630082200000004</v>
      </c>
      <c r="H277" s="290">
        <f>FLOOR(G277,0.05)</f>
        <v>39.6</v>
      </c>
      <c r="I277" s="234">
        <v>34.78</v>
      </c>
      <c r="J277" s="235">
        <f>+I277*$J$5</f>
        <v>4.8692000000000002</v>
      </c>
      <c r="K277" s="4">
        <f>SUM(I277:J277)</f>
        <v>39.6492</v>
      </c>
      <c r="L277" s="142">
        <f>FLOOR(K277,0.05)</f>
        <v>39.6</v>
      </c>
    </row>
    <row r="278" spans="1:12" x14ac:dyDescent="0.2">
      <c r="A278" s="198"/>
      <c r="B278" s="190" t="s">
        <v>179</v>
      </c>
      <c r="C278" s="4">
        <v>30.65</v>
      </c>
      <c r="D278" s="5">
        <f>+C278+C278*$J$3</f>
        <v>32.795499999999997</v>
      </c>
      <c r="E278" s="272">
        <f t="shared" si="24"/>
        <v>34.76323</v>
      </c>
      <c r="F278" s="281">
        <f t="shared" si="25"/>
        <v>4.8668522000000003</v>
      </c>
      <c r="G278" s="290">
        <f t="shared" si="26"/>
        <v>39.630082200000004</v>
      </c>
      <c r="H278" s="290">
        <f>FLOOR(G278,0.05)</f>
        <v>39.6</v>
      </c>
      <c r="I278" s="234">
        <v>34.78</v>
      </c>
      <c r="J278" s="235">
        <f>+I278*$J$5</f>
        <v>4.8692000000000002</v>
      </c>
      <c r="K278" s="4">
        <f>SUM(I278:J278)</f>
        <v>39.6492</v>
      </c>
      <c r="L278" s="142">
        <f>FLOOR(K278,0.05)</f>
        <v>39.6</v>
      </c>
    </row>
    <row r="279" spans="1:12" x14ac:dyDescent="0.2">
      <c r="A279" s="198"/>
      <c r="B279" s="190" t="s">
        <v>180</v>
      </c>
      <c r="C279" s="4">
        <v>16.53</v>
      </c>
      <c r="D279" s="5">
        <f>+C279+C279*$J$3</f>
        <v>17.687100000000001</v>
      </c>
      <c r="E279" s="272">
        <f t="shared" si="24"/>
        <v>18.748326000000002</v>
      </c>
      <c r="F279" s="281">
        <f t="shared" si="25"/>
        <v>2.6247656400000006</v>
      </c>
      <c r="G279" s="290">
        <f t="shared" si="26"/>
        <v>21.373091640000002</v>
      </c>
      <c r="H279" s="290">
        <f>FLOOR(G279,0.05)</f>
        <v>21.35</v>
      </c>
      <c r="I279" s="234">
        <v>18.77</v>
      </c>
      <c r="J279" s="235">
        <f>+I279*$J$5</f>
        <v>2.6278000000000001</v>
      </c>
      <c r="K279" s="4">
        <f>SUM(I279:J279)</f>
        <v>21.3978</v>
      </c>
      <c r="L279" s="142">
        <f>FLOOR(K279,0.05)</f>
        <v>21.35</v>
      </c>
    </row>
    <row r="280" spans="1:12" x14ac:dyDescent="0.2">
      <c r="A280" s="198"/>
      <c r="B280" s="190" t="s">
        <v>181</v>
      </c>
      <c r="C280" s="4">
        <v>10.24</v>
      </c>
      <c r="D280" s="5">
        <f>+C280+C280*$J$3</f>
        <v>10.956800000000001</v>
      </c>
      <c r="E280" s="272">
        <f t="shared" si="24"/>
        <v>11.614208000000001</v>
      </c>
      <c r="F280" s="281">
        <f t="shared" si="25"/>
        <v>1.6259891200000003</v>
      </c>
      <c r="G280" s="290">
        <f t="shared" si="26"/>
        <v>13.240197120000001</v>
      </c>
      <c r="H280" s="290">
        <f>FLOOR(G280,0.05)</f>
        <v>13.200000000000001</v>
      </c>
      <c r="I280" s="234">
        <v>11.62</v>
      </c>
      <c r="J280" s="235">
        <f>+I280*$J$5</f>
        <v>1.6268</v>
      </c>
      <c r="K280" s="4">
        <f>SUM(I280:J280)</f>
        <v>13.246799999999999</v>
      </c>
      <c r="L280" s="142">
        <f>FLOOR(K280,0.05)</f>
        <v>13.200000000000001</v>
      </c>
    </row>
    <row r="281" spans="1:12" x14ac:dyDescent="0.2">
      <c r="A281" s="198"/>
      <c r="B281" s="191" t="s">
        <v>182</v>
      </c>
      <c r="C281" s="4">
        <v>16.53</v>
      </c>
      <c r="D281" s="5">
        <f>+C281+C281*$J$3</f>
        <v>17.687100000000001</v>
      </c>
      <c r="E281" s="272">
        <f t="shared" si="24"/>
        <v>18.748326000000002</v>
      </c>
      <c r="F281" s="281">
        <f t="shared" si="25"/>
        <v>2.6247656400000006</v>
      </c>
      <c r="G281" s="290">
        <f t="shared" si="26"/>
        <v>21.373091640000002</v>
      </c>
      <c r="H281" s="290">
        <f>FLOOR(G281,0.05)</f>
        <v>21.35</v>
      </c>
      <c r="I281" s="234">
        <v>18.77</v>
      </c>
      <c r="J281" s="235">
        <f>+I281*$J$5</f>
        <v>2.6278000000000001</v>
      </c>
      <c r="K281" s="4">
        <f>SUM(I281:J281)</f>
        <v>21.3978</v>
      </c>
      <c r="L281" s="142">
        <f>FLOOR(K281,0.05)</f>
        <v>21.35</v>
      </c>
    </row>
    <row r="282" spans="1:12" x14ac:dyDescent="0.2">
      <c r="A282" s="198"/>
      <c r="B282" s="191"/>
      <c r="C282" s="188"/>
      <c r="D282" s="187"/>
      <c r="I282" s="249"/>
      <c r="J282" s="250"/>
      <c r="K282" s="188"/>
      <c r="L282" s="200"/>
    </row>
    <row r="283" spans="1:12" ht="25.5" x14ac:dyDescent="0.2">
      <c r="A283" s="198">
        <v>153620</v>
      </c>
      <c r="B283" s="201" t="s">
        <v>183</v>
      </c>
      <c r="C283" s="188"/>
      <c r="D283" s="187"/>
      <c r="I283" s="249"/>
      <c r="J283" s="250"/>
      <c r="K283" s="188"/>
      <c r="L283" s="200"/>
    </row>
    <row r="284" spans="1:12" x14ac:dyDescent="0.2">
      <c r="A284" s="198"/>
      <c r="B284" s="190" t="s">
        <v>178</v>
      </c>
      <c r="C284" s="4">
        <v>30.65</v>
      </c>
      <c r="D284" s="5">
        <f>+C284+C284*$J$3</f>
        <v>32.795499999999997</v>
      </c>
      <c r="E284" s="272">
        <f t="shared" si="24"/>
        <v>34.76323</v>
      </c>
      <c r="F284" s="281">
        <f t="shared" si="25"/>
        <v>4.8668522000000003</v>
      </c>
      <c r="G284" s="290">
        <f t="shared" si="26"/>
        <v>39.630082200000004</v>
      </c>
      <c r="H284" s="290">
        <f>FLOOR(G284,0.05)</f>
        <v>39.6</v>
      </c>
      <c r="I284" s="234">
        <v>34.78</v>
      </c>
      <c r="J284" s="235">
        <f>+I284*$J$5</f>
        <v>4.8692000000000002</v>
      </c>
      <c r="K284" s="4">
        <f>SUM(I284:J284)</f>
        <v>39.6492</v>
      </c>
      <c r="L284" s="142">
        <f>FLOOR(K284,0.05)</f>
        <v>39.6</v>
      </c>
    </row>
    <row r="285" spans="1:12" x14ac:dyDescent="0.2">
      <c r="A285" s="198"/>
      <c r="B285" s="190" t="s">
        <v>180</v>
      </c>
      <c r="C285" s="4">
        <v>75.209999999999994</v>
      </c>
      <c r="D285" s="5">
        <f>+C285+C285*$J$3</f>
        <v>80.474699999999999</v>
      </c>
      <c r="E285" s="272">
        <f t="shared" si="24"/>
        <v>85.303181999999993</v>
      </c>
      <c r="F285" s="281">
        <f t="shared" si="25"/>
        <v>11.94244548</v>
      </c>
      <c r="G285" s="290">
        <f t="shared" si="26"/>
        <v>97.245627479999996</v>
      </c>
      <c r="H285" s="290">
        <v>97.245627479999996</v>
      </c>
      <c r="I285" s="234">
        <v>85.31</v>
      </c>
      <c r="J285" s="235">
        <f>+I285*$J$5</f>
        <v>11.943400000000002</v>
      </c>
      <c r="K285" s="4">
        <f>SUM(I285:J285)</f>
        <v>97.253399999999999</v>
      </c>
      <c r="L285" s="142">
        <f>FLOOR(K285,0.05)</f>
        <v>97.25</v>
      </c>
    </row>
    <row r="286" spans="1:12" x14ac:dyDescent="0.2">
      <c r="A286" s="198"/>
      <c r="B286" s="190" t="s">
        <v>181</v>
      </c>
      <c r="C286" s="4">
        <v>33.54</v>
      </c>
      <c r="D286" s="5">
        <f>+C286+C286*$J$3</f>
        <v>35.887799999999999</v>
      </c>
      <c r="E286" s="272">
        <f t="shared" si="24"/>
        <v>38.041067999999996</v>
      </c>
      <c r="F286" s="281">
        <f t="shared" si="25"/>
        <v>5.3257495199999996</v>
      </c>
      <c r="G286" s="290">
        <f t="shared" si="26"/>
        <v>43.366817519999998</v>
      </c>
      <c r="H286" s="290">
        <f>FLOOR(G286,0.05)</f>
        <v>43.35</v>
      </c>
      <c r="I286" s="234">
        <v>38.07</v>
      </c>
      <c r="J286" s="235">
        <f>+I286*$J$5</f>
        <v>5.3298000000000005</v>
      </c>
      <c r="K286" s="4">
        <f>SUM(I286:J286)</f>
        <v>43.399799999999999</v>
      </c>
      <c r="L286" s="142">
        <f>FLOOR(K286,0.05)</f>
        <v>43.35</v>
      </c>
    </row>
    <row r="287" spans="1:12" x14ac:dyDescent="0.2">
      <c r="A287" s="198"/>
      <c r="B287" s="191"/>
      <c r="C287" s="186"/>
      <c r="D287" s="187"/>
      <c r="I287" s="249"/>
      <c r="J287" s="250"/>
      <c r="K287" s="188"/>
      <c r="L287" s="200"/>
    </row>
    <row r="288" spans="1:12" x14ac:dyDescent="0.2">
      <c r="A288" s="198">
        <v>153620</v>
      </c>
      <c r="B288" s="201" t="s">
        <v>184</v>
      </c>
      <c r="C288" s="186"/>
      <c r="D288" s="187"/>
      <c r="I288" s="249"/>
      <c r="J288" s="250"/>
      <c r="K288" s="188"/>
      <c r="L288" s="200"/>
    </row>
    <row r="289" spans="1:12" x14ac:dyDescent="0.2">
      <c r="A289" s="198"/>
      <c r="B289" s="190" t="s">
        <v>178</v>
      </c>
      <c r="C289" s="4">
        <v>30.65</v>
      </c>
      <c r="D289" s="5">
        <f>+C289+C289*$J$3</f>
        <v>32.795499999999997</v>
      </c>
      <c r="E289" s="272">
        <f t="shared" si="24"/>
        <v>34.76323</v>
      </c>
      <c r="F289" s="281">
        <f t="shared" si="25"/>
        <v>4.8668522000000003</v>
      </c>
      <c r="G289" s="290">
        <f t="shared" si="26"/>
        <v>39.630082200000004</v>
      </c>
      <c r="H289" s="290">
        <f>FLOOR(G289,0.05)</f>
        <v>39.6</v>
      </c>
      <c r="I289" s="234">
        <v>34.78</v>
      </c>
      <c r="J289" s="235">
        <f>+I289*$J$5</f>
        <v>4.8692000000000002</v>
      </c>
      <c r="K289" s="4">
        <f>SUM(I289:J289)</f>
        <v>39.6492</v>
      </c>
      <c r="L289" s="142">
        <f>FLOOR(K289,0.05)</f>
        <v>39.6</v>
      </c>
    </row>
    <row r="290" spans="1:12" x14ac:dyDescent="0.2">
      <c r="A290" s="198"/>
      <c r="B290" s="190" t="s">
        <v>185</v>
      </c>
      <c r="C290" s="4">
        <v>125.13</v>
      </c>
      <c r="D290" s="5">
        <f>+C290+C290*$J$3</f>
        <v>133.88909999999998</v>
      </c>
      <c r="E290" s="272">
        <f t="shared" si="24"/>
        <v>141.92244599999998</v>
      </c>
      <c r="F290" s="281">
        <f t="shared" si="25"/>
        <v>19.869142439999997</v>
      </c>
      <c r="G290" s="290">
        <f t="shared" si="26"/>
        <v>161.79158843999997</v>
      </c>
      <c r="H290" s="290">
        <f>FLOOR(G290,0.05)</f>
        <v>161.75</v>
      </c>
      <c r="I290" s="234">
        <v>141.93</v>
      </c>
      <c r="J290" s="235">
        <f>+I290*$J$5</f>
        <v>19.870200000000004</v>
      </c>
      <c r="K290" s="4">
        <f>SUM(I290:J290)</f>
        <v>161.80020000000002</v>
      </c>
      <c r="L290" s="142">
        <f>FLOOR(K290,0.05)</f>
        <v>161.80000000000001</v>
      </c>
    </row>
    <row r="291" spans="1:12" x14ac:dyDescent="0.2">
      <c r="A291" s="198"/>
      <c r="B291" s="190" t="s">
        <v>186</v>
      </c>
      <c r="C291" s="4">
        <v>37.53</v>
      </c>
      <c r="D291" s="5">
        <f>+C291+C291*$J$3</f>
        <v>40.1571</v>
      </c>
      <c r="E291" s="272">
        <f t="shared" si="24"/>
        <v>42.566525999999996</v>
      </c>
      <c r="F291" s="281">
        <f t="shared" si="25"/>
        <v>5.9593136400000004</v>
      </c>
      <c r="G291" s="290">
        <f t="shared" si="26"/>
        <v>48.525839639999994</v>
      </c>
      <c r="H291" s="290">
        <f>FLOOR(G291,0.05)</f>
        <v>48.5</v>
      </c>
      <c r="I291" s="234">
        <v>42.59</v>
      </c>
      <c r="J291" s="235">
        <f>+I291*$J$5</f>
        <v>5.962600000000001</v>
      </c>
      <c r="K291" s="4">
        <f>SUM(I291:J291)</f>
        <v>48.552600000000005</v>
      </c>
      <c r="L291" s="142">
        <f>FLOOR(K291,0.05)</f>
        <v>48.550000000000004</v>
      </c>
    </row>
    <row r="292" spans="1:12" x14ac:dyDescent="0.2">
      <c r="A292" s="198"/>
      <c r="B292" s="191"/>
      <c r="C292" s="188"/>
      <c r="D292" s="187"/>
      <c r="I292" s="249"/>
      <c r="J292" s="250"/>
      <c r="K292" s="188"/>
      <c r="L292" s="200"/>
    </row>
    <row r="293" spans="1:12" x14ac:dyDescent="0.2">
      <c r="A293" s="198">
        <v>153620</v>
      </c>
      <c r="B293" s="201" t="s">
        <v>187</v>
      </c>
      <c r="C293" s="188"/>
      <c r="D293" s="187"/>
      <c r="I293" s="249"/>
      <c r="J293" s="250"/>
      <c r="K293" s="188"/>
      <c r="L293" s="200"/>
    </row>
    <row r="294" spans="1:12" x14ac:dyDescent="0.2">
      <c r="A294" s="198"/>
      <c r="B294" s="190" t="s">
        <v>178</v>
      </c>
      <c r="C294" s="4">
        <v>30.65</v>
      </c>
      <c r="D294" s="5">
        <f>+C294+C294*$J$3</f>
        <v>32.795499999999997</v>
      </c>
      <c r="E294" s="272">
        <f t="shared" si="24"/>
        <v>34.76323</v>
      </c>
      <c r="F294" s="281">
        <f t="shared" si="25"/>
        <v>4.8668522000000003</v>
      </c>
      <c r="G294" s="290">
        <f t="shared" si="26"/>
        <v>39.630082200000004</v>
      </c>
      <c r="H294" s="290">
        <f>FLOOR(G294,0.05)</f>
        <v>39.6</v>
      </c>
      <c r="I294" s="234">
        <v>34.78</v>
      </c>
      <c r="J294" s="235">
        <f>+I294*$J$5</f>
        <v>4.8692000000000002</v>
      </c>
      <c r="K294" s="4">
        <f>SUM(I294:J294)</f>
        <v>39.6492</v>
      </c>
      <c r="L294" s="142">
        <f>FLOOR(K294,0.05)</f>
        <v>39.6</v>
      </c>
    </row>
    <row r="295" spans="1:12" x14ac:dyDescent="0.2">
      <c r="A295" s="198"/>
      <c r="B295" s="190" t="s">
        <v>188</v>
      </c>
      <c r="C295" s="4">
        <v>75.680000000000007</v>
      </c>
      <c r="D295" s="5">
        <f>+C295+C295*$J$3</f>
        <v>80.97760000000001</v>
      </c>
      <c r="E295" s="272">
        <f t="shared" si="24"/>
        <v>85.836256000000006</v>
      </c>
      <c r="F295" s="281">
        <f t="shared" si="25"/>
        <v>12.017075840000002</v>
      </c>
      <c r="G295" s="290">
        <f t="shared" si="26"/>
        <v>97.85333184000001</v>
      </c>
      <c r="H295" s="290">
        <f>FLOOR(G295,0.05)</f>
        <v>97.850000000000009</v>
      </c>
      <c r="I295" s="234">
        <v>85.83</v>
      </c>
      <c r="J295" s="235">
        <f>+I295*$J$5</f>
        <v>12.016200000000001</v>
      </c>
      <c r="K295" s="4">
        <f>SUM(I295:J295)</f>
        <v>97.846199999999996</v>
      </c>
      <c r="L295" s="142">
        <f>FLOOR(K295,0.05)</f>
        <v>97.800000000000011</v>
      </c>
    </row>
    <row r="296" spans="1:12" x14ac:dyDescent="0.2">
      <c r="A296" s="198"/>
      <c r="B296" s="191"/>
      <c r="C296" s="188"/>
      <c r="D296" s="187"/>
      <c r="I296" s="249"/>
      <c r="J296" s="250"/>
      <c r="K296" s="188"/>
      <c r="L296" s="200"/>
    </row>
    <row r="297" spans="1:12" x14ac:dyDescent="0.2">
      <c r="A297" s="198">
        <v>153620</v>
      </c>
      <c r="B297" s="201" t="s">
        <v>189</v>
      </c>
      <c r="C297" s="188"/>
      <c r="D297" s="187"/>
      <c r="I297" s="249"/>
      <c r="J297" s="250"/>
      <c r="K297" s="188"/>
      <c r="L297" s="200"/>
    </row>
    <row r="298" spans="1:12" x14ac:dyDescent="0.2">
      <c r="A298" s="198"/>
      <c r="B298" s="190" t="s">
        <v>190</v>
      </c>
      <c r="C298" s="4">
        <v>55.14</v>
      </c>
      <c r="D298" s="5">
        <f>+C298+C298*$J$3</f>
        <v>58.9998</v>
      </c>
      <c r="E298" s="272">
        <f t="shared" si="24"/>
        <v>62.539788000000001</v>
      </c>
      <c r="F298" s="281">
        <f t="shared" si="25"/>
        <v>8.7555703200000004</v>
      </c>
      <c r="G298" s="290">
        <f t="shared" si="26"/>
        <v>71.295358320000005</v>
      </c>
      <c r="H298" s="290">
        <v>71.295358320000005</v>
      </c>
      <c r="I298" s="234">
        <v>62.54</v>
      </c>
      <c r="J298" s="235">
        <f>+I298*$J$5</f>
        <v>8.7556000000000012</v>
      </c>
      <c r="K298" s="4">
        <f>SUM(I298:J298)</f>
        <v>71.295600000000007</v>
      </c>
      <c r="L298" s="142">
        <f>FLOOR(K298,0.05)</f>
        <v>71.25</v>
      </c>
    </row>
    <row r="299" spans="1:12" x14ac:dyDescent="0.2">
      <c r="A299" s="198"/>
      <c r="B299" s="190" t="s">
        <v>191</v>
      </c>
      <c r="C299" s="4">
        <v>18.37</v>
      </c>
      <c r="D299" s="5">
        <f>+C299+C299*$J$3</f>
        <v>19.655900000000003</v>
      </c>
      <c r="E299" s="272">
        <f t="shared" si="24"/>
        <v>20.835254000000003</v>
      </c>
      <c r="F299" s="281">
        <f t="shared" si="25"/>
        <v>2.9169355600000006</v>
      </c>
      <c r="G299" s="290">
        <f t="shared" si="26"/>
        <v>23.752189560000005</v>
      </c>
      <c r="H299" s="290">
        <f>FLOOR(G299,0.05)</f>
        <v>23.75</v>
      </c>
      <c r="I299" s="234">
        <v>20.83</v>
      </c>
      <c r="J299" s="235">
        <f>+I299*$J$5</f>
        <v>2.9161999999999999</v>
      </c>
      <c r="K299" s="4">
        <f>SUM(I299:J299)</f>
        <v>23.746199999999998</v>
      </c>
      <c r="L299" s="142">
        <f>FLOOR(K299,0.05)</f>
        <v>23.700000000000003</v>
      </c>
    </row>
    <row r="300" spans="1:12" x14ac:dyDescent="0.2">
      <c r="A300" s="198"/>
      <c r="B300" s="190" t="s">
        <v>192</v>
      </c>
      <c r="C300" s="4">
        <v>12.87</v>
      </c>
      <c r="D300" s="5">
        <f>+C300+C300*$J$3</f>
        <v>13.770899999999999</v>
      </c>
      <c r="E300" s="272">
        <f t="shared" si="24"/>
        <v>14.597154</v>
      </c>
      <c r="F300" s="281">
        <f t="shared" si="25"/>
        <v>2.0436015600000004</v>
      </c>
      <c r="G300" s="290">
        <f t="shared" si="26"/>
        <v>16.640755559999999</v>
      </c>
      <c r="H300" s="290">
        <f>FLOOR(G300,0.05)</f>
        <v>16.600000000000001</v>
      </c>
      <c r="I300" s="234">
        <v>14.61</v>
      </c>
      <c r="J300" s="235">
        <v>2.04</v>
      </c>
      <c r="K300" s="4">
        <f>SUM(I300:J300)</f>
        <v>16.649999999999999</v>
      </c>
      <c r="L300" s="142">
        <v>15.7</v>
      </c>
    </row>
    <row r="301" spans="1:12" x14ac:dyDescent="0.2">
      <c r="A301" s="198"/>
      <c r="B301" s="191"/>
      <c r="C301" s="188"/>
      <c r="D301" s="187"/>
      <c r="I301" s="249"/>
      <c r="J301" s="250"/>
      <c r="K301" s="188"/>
      <c r="L301" s="200"/>
    </row>
    <row r="302" spans="1:12" x14ac:dyDescent="0.2">
      <c r="A302" s="198">
        <v>153620</v>
      </c>
      <c r="B302" s="201" t="s">
        <v>193</v>
      </c>
      <c r="C302" s="188"/>
      <c r="D302" s="187"/>
      <c r="I302" s="249"/>
      <c r="J302" s="250"/>
      <c r="K302" s="188"/>
      <c r="L302" s="200"/>
    </row>
    <row r="303" spans="1:12" x14ac:dyDescent="0.2">
      <c r="A303" s="198"/>
      <c r="B303" s="190" t="s">
        <v>190</v>
      </c>
      <c r="C303" s="4">
        <v>102.11</v>
      </c>
      <c r="D303" s="5">
        <f>+C303+C303*$J$3</f>
        <v>109.2577</v>
      </c>
      <c r="E303" s="272">
        <f t="shared" si="24"/>
        <v>115.81316200000001</v>
      </c>
      <c r="F303" s="281">
        <f t="shared" si="25"/>
        <v>16.213842680000003</v>
      </c>
      <c r="G303" s="290">
        <f t="shared" si="26"/>
        <v>132.02700468</v>
      </c>
      <c r="H303" s="290">
        <f>FLOOR(G303,0.05)</f>
        <v>132</v>
      </c>
      <c r="I303" s="234">
        <v>115.83</v>
      </c>
      <c r="J303" s="235">
        <f>+I303*$J$5</f>
        <v>16.216200000000001</v>
      </c>
      <c r="K303" s="4">
        <f>SUM(I303:J303)</f>
        <v>132.0462</v>
      </c>
      <c r="L303" s="142">
        <f>FLOOR(K303,0.05)</f>
        <v>132</v>
      </c>
    </row>
    <row r="304" spans="1:12" x14ac:dyDescent="0.2">
      <c r="A304" s="198"/>
      <c r="B304" s="190" t="s">
        <v>191</v>
      </c>
      <c r="C304" s="4">
        <v>113.14</v>
      </c>
      <c r="D304" s="5">
        <f>+C304+C304*$J$3</f>
        <v>121.0598</v>
      </c>
      <c r="E304" s="272">
        <f t="shared" si="24"/>
        <v>128.32338799999999</v>
      </c>
      <c r="F304" s="281">
        <f t="shared" si="25"/>
        <v>17.965274320000002</v>
      </c>
      <c r="G304" s="290">
        <f t="shared" si="26"/>
        <v>146.28866231999999</v>
      </c>
      <c r="H304" s="290">
        <f>FLOOR(G304,0.05)</f>
        <v>146.25</v>
      </c>
      <c r="I304" s="234">
        <v>128.33000000000001</v>
      </c>
      <c r="J304" s="235">
        <f>+I304*$J$5</f>
        <v>17.966200000000004</v>
      </c>
      <c r="K304" s="4">
        <f>SUM(I304:J304)</f>
        <v>146.29620000000003</v>
      </c>
      <c r="L304" s="142">
        <f>FLOOR(K304,0.05)</f>
        <v>146.25</v>
      </c>
    </row>
    <row r="305" spans="1:13" x14ac:dyDescent="0.2">
      <c r="A305" s="198"/>
      <c r="B305" s="191" t="s">
        <v>194</v>
      </c>
      <c r="C305" s="4">
        <v>12.63</v>
      </c>
      <c r="D305" s="5">
        <f>+C305+C305*$J$3</f>
        <v>13.514100000000001</v>
      </c>
      <c r="E305" s="272">
        <f t="shared" si="24"/>
        <v>14.324946000000001</v>
      </c>
      <c r="F305" s="281">
        <f t="shared" si="25"/>
        <v>2.0054924400000003</v>
      </c>
      <c r="G305" s="290">
        <f t="shared" si="26"/>
        <v>16.330438440000002</v>
      </c>
      <c r="H305" s="290">
        <f>FLOOR(G305,0.05)</f>
        <v>16.3</v>
      </c>
      <c r="I305" s="234">
        <v>14.3</v>
      </c>
      <c r="J305" s="235">
        <f>+I305*$J$5</f>
        <v>2.0020000000000002</v>
      </c>
      <c r="K305" s="4">
        <f>SUM(I305:J305)</f>
        <v>16.302</v>
      </c>
      <c r="L305" s="142">
        <f>FLOOR(K305,0.05)</f>
        <v>16.3</v>
      </c>
    </row>
    <row r="306" spans="1:13" x14ac:dyDescent="0.2">
      <c r="A306" s="198"/>
      <c r="B306" s="191"/>
      <c r="C306" s="186"/>
      <c r="D306" s="187"/>
      <c r="I306" s="249"/>
      <c r="J306" s="250"/>
      <c r="K306" s="188"/>
      <c r="L306" s="200"/>
    </row>
    <row r="307" spans="1:13" x14ac:dyDescent="0.2">
      <c r="A307" s="198">
        <v>153788</v>
      </c>
      <c r="B307" s="201" t="s">
        <v>195</v>
      </c>
      <c r="C307" s="186"/>
      <c r="D307" s="187"/>
      <c r="I307" s="249"/>
      <c r="J307" s="250"/>
      <c r="K307" s="188"/>
      <c r="L307" s="200"/>
    </row>
    <row r="308" spans="1:13" x14ac:dyDescent="0.2">
      <c r="A308" s="198"/>
      <c r="B308" s="191" t="s">
        <v>196</v>
      </c>
      <c r="C308" s="4">
        <v>144.76</v>
      </c>
      <c r="D308" s="5">
        <f>+C308+C308*$J$3</f>
        <v>154.89319999999998</v>
      </c>
      <c r="E308" s="272">
        <f t="shared" si="24"/>
        <v>164.18679199999997</v>
      </c>
      <c r="F308" s="281">
        <f t="shared" si="25"/>
        <v>22.986150879999997</v>
      </c>
      <c r="G308" s="290">
        <f t="shared" si="26"/>
        <v>187.17294287999997</v>
      </c>
      <c r="H308" s="290">
        <f>FLOOR(G308,0.05)</f>
        <v>187.15</v>
      </c>
      <c r="I308" s="234">
        <v>164.17</v>
      </c>
      <c r="J308" s="235">
        <f>+I308*$J$5</f>
        <v>22.983799999999999</v>
      </c>
      <c r="K308" s="4">
        <f>SUM(I308:J308)</f>
        <v>187.15379999999999</v>
      </c>
      <c r="L308" s="142">
        <f>FLOOR(K308,0.05)</f>
        <v>187.15</v>
      </c>
    </row>
    <row r="309" spans="1:13" x14ac:dyDescent="0.2">
      <c r="A309" s="198"/>
      <c r="B309" s="191" t="s">
        <v>197</v>
      </c>
      <c r="C309" s="4">
        <v>172.79</v>
      </c>
      <c r="D309" s="5">
        <f>+C309+C309*$J$3</f>
        <v>184.8853</v>
      </c>
      <c r="E309" s="272">
        <f t="shared" si="24"/>
        <v>195.978418</v>
      </c>
      <c r="F309" s="281">
        <f t="shared" si="25"/>
        <v>27.436978520000004</v>
      </c>
      <c r="G309" s="290">
        <f t="shared" si="26"/>
        <v>223.41539652</v>
      </c>
      <c r="H309" s="290">
        <f>FLOOR(G309,0.05)</f>
        <v>223.4</v>
      </c>
      <c r="I309" s="234">
        <v>195.97</v>
      </c>
      <c r="J309" s="235">
        <f>+I309*14%-0.01</f>
        <v>27.425800000000002</v>
      </c>
      <c r="K309" s="4">
        <f>SUM(I309:J309)</f>
        <v>223.39580000000001</v>
      </c>
      <c r="L309" s="142">
        <f>FLOOR(K309,0.05)</f>
        <v>223.35000000000002</v>
      </c>
    </row>
    <row r="310" spans="1:13" x14ac:dyDescent="0.2">
      <c r="A310" s="198"/>
      <c r="B310" s="191"/>
      <c r="C310" s="188"/>
      <c r="D310" s="187"/>
      <c r="I310" s="249"/>
      <c r="J310" s="250"/>
      <c r="K310" s="188"/>
      <c r="L310" s="200"/>
    </row>
    <row r="311" spans="1:13" x14ac:dyDescent="0.2">
      <c r="A311" s="198">
        <v>153788</v>
      </c>
      <c r="B311" s="185" t="s">
        <v>198</v>
      </c>
      <c r="C311" s="4">
        <v>839.57</v>
      </c>
      <c r="D311" s="5">
        <f>+C311+C311*$J$3</f>
        <v>898.33990000000006</v>
      </c>
      <c r="E311" s="272">
        <f t="shared" si="24"/>
        <v>952.24029400000006</v>
      </c>
      <c r="F311" s="281">
        <f t="shared" si="25"/>
        <v>133.31364116000003</v>
      </c>
      <c r="G311" s="290">
        <f t="shared" si="26"/>
        <v>1085.55393516</v>
      </c>
      <c r="H311" s="290">
        <f>FLOOR(G311,0.05)</f>
        <v>1085.55</v>
      </c>
      <c r="I311" s="234">
        <v>952.24</v>
      </c>
      <c r="J311" s="235">
        <f>+I311*$J$5</f>
        <v>133.31360000000001</v>
      </c>
      <c r="K311" s="4">
        <f>SUM(I311:J311)</f>
        <v>1085.5536</v>
      </c>
      <c r="L311" s="142">
        <f>FLOOR(K311,0.05)</f>
        <v>1085.55</v>
      </c>
    </row>
    <row r="312" spans="1:13" x14ac:dyDescent="0.2">
      <c r="A312" s="198"/>
      <c r="B312" s="185"/>
      <c r="C312" s="188"/>
      <c r="D312" s="187"/>
      <c r="I312" s="249"/>
      <c r="J312" s="250"/>
      <c r="K312" s="188"/>
      <c r="L312" s="200"/>
    </row>
    <row r="313" spans="1:13" x14ac:dyDescent="0.2">
      <c r="A313" s="198">
        <v>153788</v>
      </c>
      <c r="B313" s="185" t="s">
        <v>199</v>
      </c>
      <c r="C313" s="4">
        <v>230</v>
      </c>
      <c r="D313" s="5">
        <f>+C313+C313*$J$3</f>
        <v>246.1</v>
      </c>
      <c r="E313" s="272">
        <f t="shared" si="24"/>
        <v>260.86599999999999</v>
      </c>
      <c r="F313" s="281">
        <f t="shared" si="25"/>
        <v>36.521239999999999</v>
      </c>
      <c r="G313" s="290">
        <f t="shared" si="26"/>
        <v>297.38723999999996</v>
      </c>
      <c r="H313" s="290">
        <f>FLOOR(G313,0.05)</f>
        <v>297.35000000000002</v>
      </c>
      <c r="I313" s="234">
        <v>260.88</v>
      </c>
      <c r="J313" s="235">
        <f>+I313*$J$5</f>
        <v>36.523200000000003</v>
      </c>
      <c r="K313" s="4">
        <f>SUM(I313:J313)</f>
        <v>297.40319999999997</v>
      </c>
      <c r="L313" s="142">
        <f>FLOOR(K313,0.05)</f>
        <v>297.40000000000003</v>
      </c>
    </row>
    <row r="314" spans="1:13" x14ac:dyDescent="0.2">
      <c r="A314" s="198"/>
      <c r="B314" s="191"/>
      <c r="C314" s="188"/>
      <c r="D314" s="187"/>
      <c r="I314" s="249"/>
      <c r="J314" s="250"/>
      <c r="K314" s="188"/>
      <c r="L314" s="200"/>
    </row>
    <row r="315" spans="1:13" x14ac:dyDescent="0.2">
      <c r="A315" s="198">
        <v>153620</v>
      </c>
      <c r="B315" s="185" t="s">
        <v>200</v>
      </c>
      <c r="C315" s="188"/>
      <c r="D315" s="187"/>
      <c r="I315" s="249"/>
      <c r="J315" s="250"/>
      <c r="K315" s="188"/>
      <c r="L315" s="200"/>
    </row>
    <row r="316" spans="1:13" x14ac:dyDescent="0.2">
      <c r="A316" s="198"/>
      <c r="B316" s="190" t="s">
        <v>201</v>
      </c>
      <c r="C316" s="4">
        <v>12.29</v>
      </c>
      <c r="D316" s="5">
        <f>+C316+C316*$J$3</f>
        <v>13.1503</v>
      </c>
      <c r="E316" s="272">
        <f t="shared" si="24"/>
        <v>13.939318</v>
      </c>
      <c r="F316" s="281">
        <f t="shared" si="25"/>
        <v>1.9515045200000003</v>
      </c>
      <c r="G316" s="290">
        <f t="shared" si="26"/>
        <v>15.89082252</v>
      </c>
      <c r="H316" s="290">
        <f>FLOOR(G316,0.05)</f>
        <v>15.850000000000001</v>
      </c>
      <c r="I316" s="234">
        <v>13.95</v>
      </c>
      <c r="J316" s="235">
        <f>+I316*$J$5</f>
        <v>1.9530000000000001</v>
      </c>
      <c r="K316" s="4">
        <f>SUM(I316:J316)</f>
        <v>15.902999999999999</v>
      </c>
      <c r="L316" s="142">
        <f>FLOOR(K316,0.05)</f>
        <v>15.9</v>
      </c>
    </row>
    <row r="317" spans="1:13" x14ac:dyDescent="0.2">
      <c r="A317" s="198"/>
      <c r="B317" s="191"/>
      <c r="C317" s="186"/>
      <c r="D317" s="187"/>
      <c r="E317" s="278"/>
      <c r="F317" s="287"/>
      <c r="G317" s="296"/>
      <c r="I317" s="249"/>
      <c r="J317" s="250"/>
      <c r="K317" s="186"/>
      <c r="L317" s="200"/>
    </row>
    <row r="318" spans="1:13" x14ac:dyDescent="0.2">
      <c r="A318" s="198"/>
      <c r="B318" s="202"/>
      <c r="C318" s="203"/>
      <c r="D318" s="203"/>
      <c r="E318" s="203"/>
      <c r="F318" s="203"/>
      <c r="G318" s="203"/>
      <c r="H318" s="203"/>
      <c r="I318" s="203"/>
      <c r="J318" s="203"/>
      <c r="K318" s="203"/>
      <c r="L318" s="203"/>
      <c r="M318" s="203"/>
    </row>
    <row r="319" spans="1:13" x14ac:dyDescent="0.2">
      <c r="A319" s="198"/>
      <c r="B319" s="191"/>
      <c r="C319" s="186"/>
      <c r="D319" s="187"/>
      <c r="E319" s="278"/>
      <c r="F319" s="287"/>
      <c r="G319" s="296"/>
      <c r="I319" s="249"/>
      <c r="J319" s="250"/>
      <c r="K319" s="186"/>
      <c r="L319" s="200"/>
    </row>
    <row r="320" spans="1:13" x14ac:dyDescent="0.2">
      <c r="A320" s="198"/>
      <c r="B320" s="199" t="s">
        <v>202</v>
      </c>
      <c r="C320" s="186"/>
      <c r="D320" s="187"/>
      <c r="E320" s="278"/>
      <c r="F320" s="287"/>
      <c r="G320" s="296"/>
      <c r="I320" s="249"/>
      <c r="J320" s="250"/>
      <c r="K320" s="186"/>
      <c r="L320" s="200"/>
    </row>
    <row r="321" spans="1:13" x14ac:dyDescent="0.2">
      <c r="A321" s="198"/>
      <c r="B321" s="191"/>
      <c r="C321" s="186"/>
      <c r="D321" s="187"/>
      <c r="E321" s="278"/>
      <c r="F321" s="287"/>
      <c r="G321" s="296"/>
      <c r="I321" s="249"/>
      <c r="J321" s="250"/>
      <c r="K321" s="186"/>
      <c r="L321" s="200"/>
    </row>
    <row r="322" spans="1:13" x14ac:dyDescent="0.2">
      <c r="A322" s="191"/>
      <c r="B322" s="143" t="s">
        <v>203</v>
      </c>
      <c r="C322" s="186"/>
      <c r="D322" s="187"/>
      <c r="E322" s="278"/>
      <c r="F322" s="287"/>
      <c r="G322" s="296"/>
      <c r="I322" s="249"/>
      <c r="J322" s="250"/>
      <c r="K322" s="186"/>
      <c r="L322" s="200"/>
    </row>
    <row r="323" spans="1:13" x14ac:dyDescent="0.2">
      <c r="A323" s="198">
        <v>162611</v>
      </c>
      <c r="B323" s="190" t="s">
        <v>204</v>
      </c>
      <c r="C323" s="4">
        <v>66.849999999999994</v>
      </c>
      <c r="D323" s="5">
        <f t="shared" ref="D323:D328" si="27">+C323+C323*$J$3</f>
        <v>71.529499999999999</v>
      </c>
      <c r="E323" s="272">
        <f>+D323+D323*$E$3</f>
        <v>75.821269999999998</v>
      </c>
      <c r="F323" s="281">
        <f>+E323*$F$4</f>
        <v>10.6149778</v>
      </c>
      <c r="G323" s="290">
        <f>SUM(E323:F323)</f>
        <v>86.436247800000004</v>
      </c>
      <c r="H323" s="290">
        <f t="shared" ref="H323:H328" si="28">FLOOR(G323,0.05)</f>
        <v>86.4</v>
      </c>
      <c r="I323" s="234">
        <v>75.83</v>
      </c>
      <c r="J323" s="235">
        <f t="shared" ref="J323:J330" si="29">+I323*$J$5</f>
        <v>10.616200000000001</v>
      </c>
      <c r="K323" s="4">
        <f t="shared" ref="K323:K328" si="30">SUM(I323:J323)</f>
        <v>86.446200000000005</v>
      </c>
      <c r="L323" s="142">
        <f t="shared" ref="L323:L330" si="31">FLOOR(K323,0.05)</f>
        <v>86.4</v>
      </c>
    </row>
    <row r="324" spans="1:13" x14ac:dyDescent="0.2">
      <c r="A324" s="198">
        <v>162611</v>
      </c>
      <c r="B324" s="190" t="s">
        <v>205</v>
      </c>
      <c r="C324" s="4">
        <v>66.849999999999994</v>
      </c>
      <c r="D324" s="5">
        <f t="shared" si="27"/>
        <v>71.529499999999999</v>
      </c>
      <c r="E324" s="272">
        <f t="shared" ref="E324:E330" si="32">+D324+D324*$E$3</f>
        <v>75.821269999999998</v>
      </c>
      <c r="F324" s="281">
        <f t="shared" ref="F324:F330" si="33">+E324*$F$4</f>
        <v>10.6149778</v>
      </c>
      <c r="G324" s="290">
        <f t="shared" ref="G324:G330" si="34">SUM(E324:F324)</f>
        <v>86.436247800000004</v>
      </c>
      <c r="H324" s="290">
        <f t="shared" si="28"/>
        <v>86.4</v>
      </c>
      <c r="I324" s="234">
        <v>75.83</v>
      </c>
      <c r="J324" s="235">
        <f t="shared" si="29"/>
        <v>10.616200000000001</v>
      </c>
      <c r="K324" s="4">
        <f t="shared" si="30"/>
        <v>86.446200000000005</v>
      </c>
      <c r="L324" s="142">
        <f t="shared" si="31"/>
        <v>86.4</v>
      </c>
    </row>
    <row r="325" spans="1:13" s="184" customFormat="1" x14ac:dyDescent="0.2">
      <c r="A325" s="183">
        <v>162611</v>
      </c>
      <c r="B325" s="168" t="s">
        <v>206</v>
      </c>
      <c r="C325" s="4">
        <v>66.849999999999994</v>
      </c>
      <c r="D325" s="5">
        <f t="shared" si="27"/>
        <v>71.529499999999999</v>
      </c>
      <c r="E325" s="272">
        <f t="shared" si="32"/>
        <v>75.821269999999998</v>
      </c>
      <c r="F325" s="281">
        <f t="shared" si="33"/>
        <v>10.6149778</v>
      </c>
      <c r="G325" s="290">
        <f t="shared" si="34"/>
        <v>86.436247800000004</v>
      </c>
      <c r="H325" s="290">
        <f t="shared" si="28"/>
        <v>86.4</v>
      </c>
      <c r="I325" s="234">
        <v>75.83</v>
      </c>
      <c r="J325" s="235">
        <f t="shared" si="29"/>
        <v>10.616200000000001</v>
      </c>
      <c r="K325" s="4">
        <f t="shared" si="30"/>
        <v>86.446200000000005</v>
      </c>
      <c r="L325" s="142">
        <f t="shared" si="31"/>
        <v>86.4</v>
      </c>
      <c r="M325" s="270"/>
    </row>
    <row r="326" spans="1:13" x14ac:dyDescent="0.2">
      <c r="A326" s="198">
        <v>162788</v>
      </c>
      <c r="B326" s="168" t="s">
        <v>207</v>
      </c>
      <c r="C326" s="4">
        <v>306.14</v>
      </c>
      <c r="D326" s="5">
        <f t="shared" si="27"/>
        <v>327.56979999999999</v>
      </c>
      <c r="E326" s="272">
        <f t="shared" si="32"/>
        <v>347.22398799999996</v>
      </c>
      <c r="F326" s="281">
        <f t="shared" si="33"/>
        <v>48.611358320000001</v>
      </c>
      <c r="G326" s="290">
        <f t="shared" si="34"/>
        <v>395.83534631999999</v>
      </c>
      <c r="H326" s="290">
        <f t="shared" si="28"/>
        <v>395.8</v>
      </c>
      <c r="I326" s="234">
        <v>347.19</v>
      </c>
      <c r="J326" s="235">
        <f t="shared" si="29"/>
        <v>48.606600000000007</v>
      </c>
      <c r="K326" s="4">
        <f t="shared" si="30"/>
        <v>395.79660000000001</v>
      </c>
      <c r="L326" s="142">
        <f t="shared" si="31"/>
        <v>395.75</v>
      </c>
    </row>
    <row r="327" spans="1:13" s="184" customFormat="1" x14ac:dyDescent="0.2">
      <c r="A327" s="183">
        <v>162788</v>
      </c>
      <c r="B327" s="168" t="s">
        <v>208</v>
      </c>
      <c r="C327" s="4">
        <v>234.38</v>
      </c>
      <c r="D327" s="5">
        <f t="shared" si="27"/>
        <v>250.78659999999999</v>
      </c>
      <c r="E327" s="272">
        <f t="shared" si="32"/>
        <v>265.83379600000001</v>
      </c>
      <c r="F327" s="281">
        <f t="shared" si="33"/>
        <v>37.216731440000004</v>
      </c>
      <c r="G327" s="290">
        <f t="shared" si="34"/>
        <v>303.05052744</v>
      </c>
      <c r="H327" s="290">
        <f t="shared" si="28"/>
        <v>303.05</v>
      </c>
      <c r="I327" s="234">
        <v>265.83</v>
      </c>
      <c r="J327" s="235">
        <f t="shared" si="29"/>
        <v>37.216200000000001</v>
      </c>
      <c r="K327" s="4">
        <f t="shared" si="30"/>
        <v>303.0462</v>
      </c>
      <c r="L327" s="142">
        <f>FLOOR(K327,0.05)</f>
        <v>303</v>
      </c>
      <c r="M327" s="270"/>
    </row>
    <row r="328" spans="1:13" x14ac:dyDescent="0.2">
      <c r="A328" s="198">
        <v>162788</v>
      </c>
      <c r="B328" s="190" t="s">
        <v>209</v>
      </c>
      <c r="C328" s="4">
        <v>360.15</v>
      </c>
      <c r="D328" s="5">
        <f t="shared" si="27"/>
        <v>385.3605</v>
      </c>
      <c r="E328" s="272">
        <f t="shared" si="32"/>
        <v>408.48212999999998</v>
      </c>
      <c r="F328" s="281">
        <f t="shared" si="33"/>
        <v>57.1874982</v>
      </c>
      <c r="G328" s="290">
        <f t="shared" si="34"/>
        <v>465.66962819999998</v>
      </c>
      <c r="H328" s="290">
        <f t="shared" si="28"/>
        <v>465.65000000000003</v>
      </c>
      <c r="I328" s="234">
        <v>408.47</v>
      </c>
      <c r="J328" s="235">
        <v>57.18</v>
      </c>
      <c r="K328" s="4">
        <f t="shared" si="30"/>
        <v>465.65000000000003</v>
      </c>
      <c r="L328" s="142">
        <f t="shared" si="31"/>
        <v>465.65000000000003</v>
      </c>
    </row>
    <row r="329" spans="1:13" s="184" customFormat="1" x14ac:dyDescent="0.2">
      <c r="A329" s="183">
        <v>163788</v>
      </c>
      <c r="B329" s="206"/>
      <c r="C329" s="205"/>
      <c r="D329" s="207"/>
      <c r="E329" s="272"/>
      <c r="F329" s="281"/>
      <c r="G329" s="290"/>
      <c r="H329" s="290"/>
      <c r="I329" s="255"/>
      <c r="J329" s="235"/>
      <c r="K329" s="4"/>
      <c r="L329" s="208"/>
      <c r="M329" s="270"/>
    </row>
    <row r="330" spans="1:13" x14ac:dyDescent="0.2">
      <c r="A330" s="198">
        <v>163788</v>
      </c>
      <c r="B330" s="190" t="s">
        <v>210</v>
      </c>
      <c r="C330" s="4">
        <v>393.25</v>
      </c>
      <c r="D330" s="5">
        <f>+C330+C330*$J$3</f>
        <v>420.77750000000003</v>
      </c>
      <c r="E330" s="272">
        <f t="shared" si="32"/>
        <v>446.02415000000002</v>
      </c>
      <c r="F330" s="281">
        <f t="shared" si="33"/>
        <v>62.443381000000009</v>
      </c>
      <c r="G330" s="290">
        <f t="shared" si="34"/>
        <v>508.46753100000001</v>
      </c>
      <c r="H330" s="290">
        <f>FLOOR(G330,0.05)</f>
        <v>508.45000000000005</v>
      </c>
      <c r="I330" s="234">
        <v>446.01</v>
      </c>
      <c r="J330" s="235">
        <f t="shared" si="29"/>
        <v>62.441400000000002</v>
      </c>
      <c r="K330" s="4">
        <f>SUM(I330:J330)</f>
        <v>508.45139999999998</v>
      </c>
      <c r="L330" s="142">
        <f t="shared" si="31"/>
        <v>508.45000000000005</v>
      </c>
    </row>
    <row r="331" spans="1:13" x14ac:dyDescent="0.2">
      <c r="A331" s="198"/>
      <c r="B331" s="190"/>
      <c r="C331" s="188"/>
      <c r="D331" s="187"/>
      <c r="E331" s="278"/>
      <c r="F331" s="287"/>
      <c r="G331" s="296"/>
      <c r="H331" s="296"/>
      <c r="I331" s="249"/>
      <c r="J331" s="250"/>
      <c r="K331" s="188"/>
      <c r="L331" s="200"/>
    </row>
    <row r="332" spans="1:13" x14ac:dyDescent="0.2">
      <c r="A332" s="198"/>
      <c r="B332" s="202"/>
      <c r="C332" s="203"/>
      <c r="D332" s="203"/>
      <c r="E332" s="203"/>
      <c r="F332" s="203"/>
      <c r="G332" s="203"/>
      <c r="H332" s="203"/>
      <c r="I332" s="203"/>
      <c r="J332" s="203"/>
      <c r="K332" s="203"/>
      <c r="L332" s="203"/>
      <c r="M332" s="203"/>
    </row>
    <row r="333" spans="1:13" x14ac:dyDescent="0.2">
      <c r="A333" s="198"/>
      <c r="B333" s="191"/>
      <c r="C333" s="186"/>
      <c r="D333" s="187"/>
      <c r="E333" s="278"/>
      <c r="F333" s="287"/>
      <c r="G333" s="296"/>
      <c r="H333" s="296"/>
      <c r="I333" s="249"/>
      <c r="J333" s="250"/>
      <c r="K333" s="186"/>
      <c r="L333" s="200"/>
    </row>
    <row r="334" spans="1:13" x14ac:dyDescent="0.2">
      <c r="A334" s="198"/>
      <c r="B334" s="199" t="s">
        <v>211</v>
      </c>
      <c r="C334" s="186"/>
      <c r="D334" s="187"/>
      <c r="E334" s="278"/>
      <c r="F334" s="287"/>
      <c r="G334" s="296"/>
      <c r="H334" s="296"/>
      <c r="I334" s="249"/>
      <c r="J334" s="250"/>
      <c r="K334" s="186"/>
      <c r="L334" s="200"/>
    </row>
    <row r="335" spans="1:13" x14ac:dyDescent="0.2">
      <c r="A335" s="198"/>
      <c r="B335" s="191"/>
      <c r="C335" s="186"/>
      <c r="D335" s="187"/>
      <c r="E335" s="278"/>
      <c r="F335" s="287"/>
      <c r="G335" s="296"/>
      <c r="H335" s="296"/>
      <c r="I335" s="249"/>
      <c r="J335" s="250"/>
      <c r="K335" s="186"/>
      <c r="L335" s="200"/>
    </row>
    <row r="336" spans="1:13" x14ac:dyDescent="0.2">
      <c r="A336" s="198">
        <v>155788</v>
      </c>
      <c r="B336" s="185" t="s">
        <v>212</v>
      </c>
      <c r="C336" s="186"/>
      <c r="D336" s="187"/>
      <c r="E336" s="278"/>
      <c r="F336" s="287"/>
      <c r="G336" s="296"/>
      <c r="H336" s="296"/>
      <c r="I336" s="249"/>
      <c r="J336" s="250"/>
      <c r="K336" s="186"/>
      <c r="L336" s="200"/>
    </row>
    <row r="337" spans="1:12" x14ac:dyDescent="0.2">
      <c r="A337" s="198"/>
      <c r="B337" s="190" t="s">
        <v>213</v>
      </c>
      <c r="C337" s="4">
        <v>28.6</v>
      </c>
      <c r="D337" s="5">
        <f>+C337+C337*$J$3</f>
        <v>30.602</v>
      </c>
      <c r="E337" s="272">
        <f>+D337+D337*$E$3</f>
        <v>32.438119999999998</v>
      </c>
      <c r="F337" s="281">
        <f>+E337*$F$4</f>
        <v>4.5413367999999998</v>
      </c>
      <c r="G337" s="290">
        <f>SUM(E337:F337)</f>
        <v>36.979456799999994</v>
      </c>
      <c r="H337" s="290">
        <f t="shared" ref="H337:H392" si="35">CEILING(G337,0.1)</f>
        <v>37</v>
      </c>
      <c r="I337" s="234">
        <v>32.409999999999997</v>
      </c>
      <c r="J337" s="235">
        <f>+I337*$J$5</f>
        <v>4.5373999999999999</v>
      </c>
      <c r="K337" s="4">
        <f>SUM(I337:J337)</f>
        <v>36.947399999999995</v>
      </c>
      <c r="L337" s="142">
        <f>FLOOR(K337,0.05)</f>
        <v>36.9</v>
      </c>
    </row>
    <row r="338" spans="1:12" x14ac:dyDescent="0.2">
      <c r="A338" s="198"/>
      <c r="B338" s="190" t="s">
        <v>214</v>
      </c>
      <c r="C338" s="4">
        <v>211.75</v>
      </c>
      <c r="D338" s="5">
        <f>+C338+C338*$J$3</f>
        <v>226.57249999999999</v>
      </c>
      <c r="E338" s="272">
        <f t="shared" ref="E338:E394" si="36">+D338+D338*$E$3</f>
        <v>240.16684999999998</v>
      </c>
      <c r="F338" s="281">
        <f t="shared" ref="F338:F394" si="37">+E338*$F$4</f>
        <v>33.623359000000001</v>
      </c>
      <c r="G338" s="290">
        <f t="shared" ref="G338:G394" si="38">SUM(E338:F338)</f>
        <v>273.790209</v>
      </c>
      <c r="H338" s="290">
        <f t="shared" si="35"/>
        <v>273.8</v>
      </c>
      <c r="I338" s="234">
        <v>240.13</v>
      </c>
      <c r="J338" s="235">
        <f>+I338*$J$5</f>
        <v>33.618200000000002</v>
      </c>
      <c r="K338" s="4">
        <f>SUM(I338:J338)</f>
        <v>273.7482</v>
      </c>
      <c r="L338" s="142">
        <f>FLOOR(K338,0.05)</f>
        <v>273.7</v>
      </c>
    </row>
    <row r="339" spans="1:12" x14ac:dyDescent="0.2">
      <c r="A339" s="143"/>
      <c r="C339" s="4"/>
      <c r="J339" s="235"/>
      <c r="K339" s="4"/>
      <c r="L339" s="142"/>
    </row>
    <row r="340" spans="1:12" x14ac:dyDescent="0.2">
      <c r="A340" s="198">
        <v>155788</v>
      </c>
      <c r="B340" s="175" t="s">
        <v>215</v>
      </c>
      <c r="C340" s="4"/>
      <c r="J340" s="235"/>
      <c r="K340" s="4"/>
      <c r="L340" s="142"/>
    </row>
    <row r="341" spans="1:12" x14ac:dyDescent="0.2">
      <c r="A341" s="143"/>
      <c r="B341" s="168" t="s">
        <v>216</v>
      </c>
      <c r="C341" s="4">
        <v>96.25</v>
      </c>
      <c r="D341" s="5">
        <f>+C341+C341*$J$3</f>
        <v>102.9875</v>
      </c>
      <c r="E341" s="272">
        <f t="shared" si="36"/>
        <v>109.16674999999999</v>
      </c>
      <c r="F341" s="281">
        <f t="shared" si="37"/>
        <v>15.283345000000001</v>
      </c>
      <c r="G341" s="290">
        <f t="shared" si="38"/>
        <v>124.45009499999999</v>
      </c>
      <c r="H341" s="290">
        <f t="shared" si="35"/>
        <v>124.5</v>
      </c>
      <c r="I341" s="234">
        <v>109.17</v>
      </c>
      <c r="J341" s="235">
        <f>+I341*$J$5</f>
        <v>15.283800000000001</v>
      </c>
      <c r="K341" s="4">
        <f>SUM(I341:J341)</f>
        <v>124.4538</v>
      </c>
      <c r="L341" s="142">
        <f>FLOOR(K341,0.05)</f>
        <v>124.45</v>
      </c>
    </row>
    <row r="342" spans="1:12" x14ac:dyDescent="0.2">
      <c r="A342" s="143"/>
      <c r="B342" s="168" t="s">
        <v>217</v>
      </c>
      <c r="C342" s="4">
        <v>96.25</v>
      </c>
      <c r="D342" s="5">
        <f>+C342+C342*$J$3</f>
        <v>102.9875</v>
      </c>
      <c r="E342" s="272">
        <f t="shared" si="36"/>
        <v>109.16674999999999</v>
      </c>
      <c r="F342" s="281">
        <f t="shared" si="37"/>
        <v>15.283345000000001</v>
      </c>
      <c r="G342" s="290">
        <f t="shared" si="38"/>
        <v>124.45009499999999</v>
      </c>
      <c r="H342" s="290">
        <f t="shared" si="35"/>
        <v>124.5</v>
      </c>
      <c r="I342" s="234">
        <v>109.17</v>
      </c>
      <c r="J342" s="235">
        <f>+I342*$J$5</f>
        <v>15.283800000000001</v>
      </c>
      <c r="K342" s="4">
        <f>SUM(I342:J342)</f>
        <v>124.4538</v>
      </c>
      <c r="L342" s="142">
        <f>FLOOR(K342,0.05)</f>
        <v>124.45</v>
      </c>
    </row>
    <row r="343" spans="1:12" x14ac:dyDescent="0.2">
      <c r="A343" s="143"/>
      <c r="B343" s="6" t="s">
        <v>218</v>
      </c>
      <c r="C343" s="4">
        <v>184.25</v>
      </c>
      <c r="D343" s="5">
        <f>+C343+C343*$J$3</f>
        <v>197.14750000000001</v>
      </c>
      <c r="E343" s="272">
        <f t="shared" si="36"/>
        <v>208.97635</v>
      </c>
      <c r="F343" s="281">
        <f t="shared" si="37"/>
        <v>29.256689000000001</v>
      </c>
      <c r="G343" s="290">
        <f t="shared" si="38"/>
        <v>238.23303899999999</v>
      </c>
      <c r="H343" s="290">
        <f t="shared" si="35"/>
        <v>238.3</v>
      </c>
      <c r="I343" s="234">
        <v>208.99</v>
      </c>
      <c r="J343" s="235">
        <f>+I343*$J$5</f>
        <v>29.258600000000005</v>
      </c>
      <c r="K343" s="4">
        <f>SUM(I343:J343)</f>
        <v>238.24860000000001</v>
      </c>
      <c r="L343" s="142">
        <f>FLOOR(K343,0.05)</f>
        <v>238.20000000000002</v>
      </c>
    </row>
    <row r="344" spans="1:12" x14ac:dyDescent="0.2">
      <c r="A344" s="143"/>
      <c r="B344" s="168" t="s">
        <v>219</v>
      </c>
      <c r="C344" s="4">
        <v>649</v>
      </c>
      <c r="D344" s="5">
        <f>+C344+C344*$J$3</f>
        <v>694.43000000000006</v>
      </c>
      <c r="E344" s="272">
        <f t="shared" si="36"/>
        <v>736.09580000000005</v>
      </c>
      <c r="F344" s="281">
        <f t="shared" si="37"/>
        <v>103.05341200000002</v>
      </c>
      <c r="G344" s="290">
        <f t="shared" si="38"/>
        <v>839.14921200000003</v>
      </c>
      <c r="H344" s="290">
        <f t="shared" si="35"/>
        <v>839.2</v>
      </c>
      <c r="I344" s="234">
        <v>736.1</v>
      </c>
      <c r="J344" s="235">
        <f>+I344*$J$5</f>
        <v>103.05400000000002</v>
      </c>
      <c r="K344" s="4">
        <f>SUM(I344:J344)</f>
        <v>839.154</v>
      </c>
      <c r="L344" s="142">
        <f>FLOOR(K344,0.05)</f>
        <v>839.15000000000009</v>
      </c>
    </row>
    <row r="345" spans="1:12" x14ac:dyDescent="0.2">
      <c r="A345" s="143"/>
      <c r="B345" s="6" t="s">
        <v>220</v>
      </c>
      <c r="C345" s="4">
        <v>22.85</v>
      </c>
      <c r="D345" s="5">
        <f>+C345+C345*$J$3</f>
        <v>24.4495</v>
      </c>
      <c r="E345" s="272">
        <f t="shared" si="36"/>
        <v>25.91647</v>
      </c>
      <c r="F345" s="281">
        <f t="shared" si="37"/>
        <v>3.6283058000000006</v>
      </c>
      <c r="G345" s="290">
        <f t="shared" si="38"/>
        <v>29.5447758</v>
      </c>
      <c r="H345" s="290">
        <f t="shared" si="35"/>
        <v>29.6</v>
      </c>
      <c r="I345" s="234">
        <v>25.92</v>
      </c>
      <c r="J345" s="235">
        <f>+I345*$J$5</f>
        <v>3.6288000000000005</v>
      </c>
      <c r="K345" s="4">
        <f>SUM(I345:J345)</f>
        <v>29.548800000000004</v>
      </c>
      <c r="L345" s="142">
        <f>FLOOR(K345,0.05)</f>
        <v>29.5</v>
      </c>
    </row>
    <row r="346" spans="1:12" x14ac:dyDescent="0.2">
      <c r="A346" s="143"/>
      <c r="C346" s="4"/>
      <c r="J346" s="235"/>
      <c r="K346" s="4"/>
      <c r="L346" s="142"/>
    </row>
    <row r="347" spans="1:12" x14ac:dyDescent="0.2">
      <c r="A347" s="198">
        <v>155788</v>
      </c>
      <c r="B347" s="175" t="s">
        <v>221</v>
      </c>
      <c r="C347" s="4"/>
      <c r="J347" s="235"/>
      <c r="K347" s="4"/>
      <c r="L347" s="142"/>
    </row>
    <row r="348" spans="1:12" x14ac:dyDescent="0.2">
      <c r="A348" s="143"/>
      <c r="B348" s="168" t="s">
        <v>222</v>
      </c>
      <c r="C348" s="4">
        <v>6.1</v>
      </c>
      <c r="D348" s="5">
        <f>+C348+C348*$J$3</f>
        <v>6.5269999999999992</v>
      </c>
      <c r="E348" s="272">
        <f t="shared" si="36"/>
        <v>6.9186199999999989</v>
      </c>
      <c r="F348" s="281">
        <f t="shared" si="37"/>
        <v>0.96860679999999999</v>
      </c>
      <c r="G348" s="290">
        <f t="shared" si="38"/>
        <v>7.8872267999999988</v>
      </c>
      <c r="H348" s="290">
        <f t="shared" si="35"/>
        <v>7.9</v>
      </c>
      <c r="I348" s="234">
        <v>6.93</v>
      </c>
      <c r="J348" s="235">
        <f>+I348*$J$5</f>
        <v>0.97020000000000006</v>
      </c>
      <c r="K348" s="4">
        <f>SUM(I348:J348)</f>
        <v>7.9001999999999999</v>
      </c>
      <c r="L348" s="142">
        <f>FLOOR(K348,0.05)</f>
        <v>7.9</v>
      </c>
    </row>
    <row r="349" spans="1:12" x14ac:dyDescent="0.2">
      <c r="A349" s="143"/>
      <c r="B349" s="168" t="s">
        <v>223</v>
      </c>
      <c r="C349" s="4">
        <v>9.14</v>
      </c>
      <c r="D349" s="5">
        <f>+C349+C349*$J$3</f>
        <v>9.7798000000000016</v>
      </c>
      <c r="E349" s="272">
        <f t="shared" si="36"/>
        <v>10.366588000000002</v>
      </c>
      <c r="F349" s="281">
        <f t="shared" si="37"/>
        <v>1.4513223200000005</v>
      </c>
      <c r="G349" s="290">
        <f t="shared" si="38"/>
        <v>11.817910320000003</v>
      </c>
      <c r="H349" s="290">
        <f t="shared" si="35"/>
        <v>11.9</v>
      </c>
      <c r="I349" s="234">
        <v>10.35</v>
      </c>
      <c r="J349" s="235">
        <f>+I349*$J$5</f>
        <v>1.4490000000000001</v>
      </c>
      <c r="K349" s="4">
        <f>SUM(I349:J349)</f>
        <v>11.798999999999999</v>
      </c>
      <c r="L349" s="142">
        <v>11.15</v>
      </c>
    </row>
    <row r="350" spans="1:12" x14ac:dyDescent="0.2">
      <c r="A350" s="143"/>
      <c r="B350" s="168" t="s">
        <v>224</v>
      </c>
      <c r="C350" s="4">
        <v>12.19</v>
      </c>
      <c r="D350" s="5">
        <f>+C350+C350*$J$3</f>
        <v>13.0433</v>
      </c>
      <c r="E350" s="272">
        <f t="shared" si="36"/>
        <v>13.825898</v>
      </c>
      <c r="F350" s="281">
        <f t="shared" si="37"/>
        <v>1.9356257200000002</v>
      </c>
      <c r="G350" s="290">
        <f t="shared" si="38"/>
        <v>15.761523720000001</v>
      </c>
      <c r="H350" s="290">
        <f t="shared" si="35"/>
        <v>15.8</v>
      </c>
      <c r="I350" s="234">
        <v>13.811999999999999</v>
      </c>
      <c r="J350" s="235">
        <f>+I350*$J$5</f>
        <v>1.9336800000000001</v>
      </c>
      <c r="K350" s="4">
        <f>SUM(I350:J350)</f>
        <v>15.74568</v>
      </c>
      <c r="L350" s="142">
        <f>FLOOR(K350,0.05)</f>
        <v>15.700000000000001</v>
      </c>
    </row>
    <row r="351" spans="1:12" x14ac:dyDescent="0.2">
      <c r="A351" s="143"/>
      <c r="B351" s="168"/>
      <c r="C351" s="4"/>
      <c r="J351" s="235"/>
      <c r="K351" s="4"/>
      <c r="L351" s="142"/>
    </row>
    <row r="352" spans="1:12" x14ac:dyDescent="0.2">
      <c r="A352" s="143">
        <v>155773</v>
      </c>
      <c r="B352" s="175" t="s">
        <v>225</v>
      </c>
      <c r="C352" s="4"/>
      <c r="J352" s="235"/>
      <c r="K352" s="4"/>
      <c r="L352" s="142"/>
    </row>
    <row r="353" spans="1:13" x14ac:dyDescent="0.2">
      <c r="A353" s="143"/>
      <c r="B353" s="6" t="s">
        <v>226</v>
      </c>
      <c r="C353" s="4"/>
      <c r="J353" s="235"/>
      <c r="K353" s="4"/>
      <c r="L353" s="142"/>
    </row>
    <row r="354" spans="1:13" x14ac:dyDescent="0.2">
      <c r="A354" s="143"/>
      <c r="B354" s="168"/>
      <c r="C354" s="4"/>
      <c r="J354" s="235"/>
      <c r="K354" s="4"/>
      <c r="L354" s="142"/>
    </row>
    <row r="355" spans="1:13" x14ac:dyDescent="0.2">
      <c r="A355" s="143"/>
      <c r="B355" s="6" t="s">
        <v>227</v>
      </c>
      <c r="C355" s="4">
        <v>507.4</v>
      </c>
      <c r="D355" s="5">
        <f t="shared" ref="D355:D362" si="39">+C355+C355*$J$3</f>
        <v>542.91800000000001</v>
      </c>
      <c r="E355" s="272">
        <f t="shared" si="36"/>
        <v>575.49307999999996</v>
      </c>
      <c r="F355" s="281">
        <f t="shared" si="37"/>
        <v>80.569031199999998</v>
      </c>
      <c r="G355" s="290">
        <f t="shared" si="38"/>
        <v>656.0621112</v>
      </c>
      <c r="H355" s="290">
        <f t="shared" si="35"/>
        <v>656.1</v>
      </c>
      <c r="I355" s="234">
        <v>575.48</v>
      </c>
      <c r="J355" s="235">
        <f t="shared" ref="J355:J360" si="40">+I355*$J$5</f>
        <v>80.567200000000014</v>
      </c>
      <c r="K355" s="4">
        <f t="shared" ref="K355:K362" si="41">SUM(I355:J355)</f>
        <v>656.04719999999998</v>
      </c>
      <c r="L355" s="142">
        <f t="shared" ref="L355:L362" si="42">FLOOR(K355,0.05)</f>
        <v>656</v>
      </c>
    </row>
    <row r="356" spans="1:13" x14ac:dyDescent="0.2">
      <c r="A356" s="143"/>
      <c r="B356" s="6" t="s">
        <v>228</v>
      </c>
      <c r="C356" s="4">
        <v>374.84</v>
      </c>
      <c r="D356" s="5">
        <f t="shared" si="39"/>
        <v>401.0788</v>
      </c>
      <c r="E356" s="272">
        <f t="shared" si="36"/>
        <v>425.143528</v>
      </c>
      <c r="F356" s="281">
        <f t="shared" si="37"/>
        <v>59.520093920000008</v>
      </c>
      <c r="G356" s="290">
        <f t="shared" si="38"/>
        <v>484.66362192000003</v>
      </c>
      <c r="H356" s="290">
        <f t="shared" si="35"/>
        <v>484.70000000000005</v>
      </c>
      <c r="I356" s="234">
        <v>425.13</v>
      </c>
      <c r="J356" s="235">
        <f t="shared" si="40"/>
        <v>59.518200000000007</v>
      </c>
      <c r="K356" s="4">
        <f t="shared" si="41"/>
        <v>484.64819999999997</v>
      </c>
      <c r="L356" s="142">
        <f t="shared" si="42"/>
        <v>484.6</v>
      </c>
    </row>
    <row r="357" spans="1:13" x14ac:dyDescent="0.2">
      <c r="A357" s="143"/>
      <c r="B357" s="6" t="s">
        <v>229</v>
      </c>
      <c r="C357" s="4">
        <v>338.27</v>
      </c>
      <c r="D357" s="5">
        <f t="shared" si="39"/>
        <v>361.94889999999998</v>
      </c>
      <c r="E357" s="272">
        <f t="shared" si="36"/>
        <v>383.66583399999996</v>
      </c>
      <c r="F357" s="281">
        <f t="shared" si="37"/>
        <v>53.713216760000002</v>
      </c>
      <c r="G357" s="290">
        <f t="shared" si="38"/>
        <v>437.37905075999998</v>
      </c>
      <c r="H357" s="290">
        <f t="shared" si="35"/>
        <v>437.40000000000003</v>
      </c>
      <c r="I357" s="234">
        <v>383.64</v>
      </c>
      <c r="J357" s="235">
        <f t="shared" si="40"/>
        <v>53.709600000000002</v>
      </c>
      <c r="K357" s="4">
        <f t="shared" si="41"/>
        <v>437.34960000000001</v>
      </c>
      <c r="L357" s="142">
        <f t="shared" si="42"/>
        <v>437.3</v>
      </c>
    </row>
    <row r="358" spans="1:13" x14ac:dyDescent="0.2">
      <c r="A358" s="143"/>
      <c r="B358" s="6" t="s">
        <v>230</v>
      </c>
      <c r="C358" s="4">
        <v>114.28</v>
      </c>
      <c r="D358" s="5">
        <f t="shared" si="39"/>
        <v>122.2796</v>
      </c>
      <c r="E358" s="272">
        <f t="shared" si="36"/>
        <v>129.616376</v>
      </c>
      <c r="F358" s="281">
        <f t="shared" si="37"/>
        <v>18.146292640000002</v>
      </c>
      <c r="G358" s="290">
        <f t="shared" si="38"/>
        <v>147.76266864000002</v>
      </c>
      <c r="H358" s="290">
        <f t="shared" si="35"/>
        <v>147.80000000000001</v>
      </c>
      <c r="I358" s="234">
        <v>129.6</v>
      </c>
      <c r="J358" s="235">
        <v>18.149999999999999</v>
      </c>
      <c r="K358" s="4">
        <f t="shared" si="41"/>
        <v>147.75</v>
      </c>
      <c r="L358" s="142">
        <v>139.4</v>
      </c>
    </row>
    <row r="359" spans="1:13" x14ac:dyDescent="0.2">
      <c r="A359" s="143"/>
      <c r="B359" s="6" t="s">
        <v>231</v>
      </c>
      <c r="C359" s="4">
        <v>210.27</v>
      </c>
      <c r="D359" s="5">
        <f t="shared" si="39"/>
        <v>224.9889</v>
      </c>
      <c r="E359" s="272">
        <f t="shared" si="36"/>
        <v>238.48823400000001</v>
      </c>
      <c r="F359" s="281">
        <f t="shared" si="37"/>
        <v>33.388352760000004</v>
      </c>
      <c r="G359" s="290">
        <f t="shared" si="38"/>
        <v>271.87658676000001</v>
      </c>
      <c r="H359" s="290">
        <f t="shared" si="35"/>
        <v>271.90000000000003</v>
      </c>
      <c r="I359" s="234">
        <v>238.51</v>
      </c>
      <c r="J359" s="235">
        <f t="shared" si="40"/>
        <v>33.391400000000004</v>
      </c>
      <c r="K359" s="4">
        <f t="shared" si="41"/>
        <v>271.90139999999997</v>
      </c>
      <c r="L359" s="142">
        <f t="shared" si="42"/>
        <v>271.90000000000003</v>
      </c>
    </row>
    <row r="360" spans="1:13" x14ac:dyDescent="0.2">
      <c r="A360" s="143"/>
      <c r="B360" s="6" t="s">
        <v>232</v>
      </c>
      <c r="C360" s="4">
        <v>41.14</v>
      </c>
      <c r="D360" s="5">
        <f t="shared" si="39"/>
        <v>44.019800000000004</v>
      </c>
      <c r="E360" s="272">
        <f t="shared" si="36"/>
        <v>46.660988000000003</v>
      </c>
      <c r="F360" s="281">
        <f t="shared" si="37"/>
        <v>6.5325383200000013</v>
      </c>
      <c r="G360" s="290">
        <f t="shared" si="38"/>
        <v>53.193526320000004</v>
      </c>
      <c r="H360" s="290">
        <f t="shared" si="35"/>
        <v>53.2</v>
      </c>
      <c r="I360" s="234">
        <v>46.67</v>
      </c>
      <c r="J360" s="235">
        <f t="shared" si="40"/>
        <v>6.5338000000000012</v>
      </c>
      <c r="K360" s="4">
        <f t="shared" si="41"/>
        <v>53.203800000000001</v>
      </c>
      <c r="L360" s="142">
        <f t="shared" si="42"/>
        <v>53.2</v>
      </c>
    </row>
    <row r="361" spans="1:13" x14ac:dyDescent="0.2">
      <c r="A361" s="143"/>
      <c r="B361" s="6" t="s">
        <v>233</v>
      </c>
      <c r="C361" s="4">
        <v>123.42</v>
      </c>
      <c r="D361" s="5">
        <f t="shared" si="39"/>
        <v>132.05940000000001</v>
      </c>
      <c r="E361" s="272">
        <f t="shared" si="36"/>
        <v>139.98296400000001</v>
      </c>
      <c r="F361" s="281">
        <f t="shared" si="37"/>
        <v>19.597614960000005</v>
      </c>
      <c r="G361" s="290">
        <f t="shared" si="38"/>
        <v>159.58057896000003</v>
      </c>
      <c r="H361" s="290">
        <f t="shared" si="35"/>
        <v>159.60000000000002</v>
      </c>
      <c r="I361" s="234">
        <v>139.96</v>
      </c>
      <c r="J361" s="235">
        <v>19.59</v>
      </c>
      <c r="K361" s="4">
        <f t="shared" si="41"/>
        <v>159.55000000000001</v>
      </c>
      <c r="L361" s="142">
        <v>150.55000000000001</v>
      </c>
    </row>
    <row r="362" spans="1:13" x14ac:dyDescent="0.2">
      <c r="A362" s="143"/>
      <c r="B362" s="6" t="s">
        <v>234</v>
      </c>
      <c r="C362" s="4">
        <v>70.400000000000006</v>
      </c>
      <c r="D362" s="5">
        <f t="shared" si="39"/>
        <v>75.328000000000003</v>
      </c>
      <c r="E362" s="272">
        <f t="shared" si="36"/>
        <v>79.847679999999997</v>
      </c>
      <c r="F362" s="281">
        <f t="shared" si="37"/>
        <v>11.178675200000001</v>
      </c>
      <c r="G362" s="290">
        <f t="shared" si="38"/>
        <v>91.026355199999998</v>
      </c>
      <c r="H362" s="290">
        <f t="shared" si="35"/>
        <v>91.100000000000009</v>
      </c>
      <c r="I362" s="234">
        <v>79.83</v>
      </c>
      <c r="J362" s="235">
        <v>11.17</v>
      </c>
      <c r="K362" s="4">
        <f t="shared" si="41"/>
        <v>91</v>
      </c>
      <c r="L362" s="142">
        <f t="shared" si="42"/>
        <v>91</v>
      </c>
    </row>
    <row r="363" spans="1:13" x14ac:dyDescent="0.2">
      <c r="A363" s="143"/>
      <c r="C363" s="4"/>
      <c r="J363" s="235"/>
      <c r="K363" s="4"/>
      <c r="L363" s="142"/>
    </row>
    <row r="364" spans="1:13" x14ac:dyDescent="0.2">
      <c r="A364" s="143"/>
      <c r="B364" s="6" t="s">
        <v>235</v>
      </c>
      <c r="C364" s="4">
        <v>15.4</v>
      </c>
      <c r="D364" s="5">
        <f>+C364+C364*$J$3</f>
        <v>16.478000000000002</v>
      </c>
      <c r="E364" s="272">
        <f t="shared" si="36"/>
        <v>17.46668</v>
      </c>
      <c r="F364" s="281">
        <f t="shared" si="37"/>
        <v>2.4453352000000002</v>
      </c>
      <c r="G364" s="290">
        <f t="shared" si="38"/>
        <v>19.912015199999999</v>
      </c>
      <c r="H364" s="290">
        <f t="shared" si="35"/>
        <v>20</v>
      </c>
      <c r="I364" s="234">
        <v>17.46</v>
      </c>
      <c r="J364" s="235">
        <f>+I364*$J$5</f>
        <v>2.4444000000000004</v>
      </c>
      <c r="K364" s="4">
        <f>SUM(I364:J364)</f>
        <v>19.904400000000003</v>
      </c>
      <c r="L364" s="142">
        <f>FLOOR(K364,0.05)</f>
        <v>19.900000000000002</v>
      </c>
    </row>
    <row r="365" spans="1:13" x14ac:dyDescent="0.2">
      <c r="A365" s="143"/>
      <c r="B365" s="6" t="s">
        <v>236</v>
      </c>
      <c r="C365" s="4">
        <v>219.2</v>
      </c>
      <c r="D365" s="5">
        <f>+C365+C365*$J$3</f>
        <v>234.54399999999998</v>
      </c>
      <c r="E365" s="272">
        <f t="shared" si="36"/>
        <v>248.61663999999999</v>
      </c>
      <c r="F365" s="281">
        <f t="shared" si="37"/>
        <v>34.806329600000005</v>
      </c>
      <c r="G365" s="290">
        <f t="shared" si="38"/>
        <v>283.42296959999999</v>
      </c>
      <c r="H365" s="290">
        <f t="shared" si="35"/>
        <v>283.5</v>
      </c>
      <c r="I365" s="234">
        <v>248.6</v>
      </c>
      <c r="J365" s="235">
        <f>+I365*$J$5</f>
        <v>34.804000000000002</v>
      </c>
      <c r="K365" s="4">
        <f>SUM(I365:J365)</f>
        <v>283.404</v>
      </c>
      <c r="L365" s="142">
        <f>FLOOR(K365,0.05)</f>
        <v>283.40000000000003</v>
      </c>
    </row>
    <row r="366" spans="1:13" x14ac:dyDescent="0.2">
      <c r="A366" s="143"/>
      <c r="C366" s="4"/>
      <c r="J366" s="235"/>
      <c r="K366" s="4"/>
      <c r="L366" s="142"/>
    </row>
    <row r="367" spans="1:13" x14ac:dyDescent="0.2">
      <c r="A367" s="143"/>
      <c r="B367" s="6" t="s">
        <v>237</v>
      </c>
      <c r="C367" s="4">
        <v>12.38</v>
      </c>
      <c r="D367" s="5">
        <f t="shared" ref="D367:D376" si="43">+C367+C367*$J$3</f>
        <v>13.246600000000001</v>
      </c>
      <c r="E367" s="272">
        <f t="shared" si="36"/>
        <v>14.041396000000001</v>
      </c>
      <c r="F367" s="281">
        <f t="shared" si="37"/>
        <v>1.9657954400000002</v>
      </c>
      <c r="G367" s="290">
        <f t="shared" si="38"/>
        <v>16.00719144</v>
      </c>
      <c r="H367" s="290">
        <f t="shared" si="35"/>
        <v>16.100000000000001</v>
      </c>
      <c r="I367" s="234">
        <v>14.03</v>
      </c>
      <c r="J367" s="235">
        <v>1.97</v>
      </c>
      <c r="K367" s="4">
        <v>16</v>
      </c>
      <c r="L367" s="142" t="s">
        <v>609</v>
      </c>
      <c r="M367" s="234" t="s">
        <v>609</v>
      </c>
    </row>
    <row r="368" spans="1:13" x14ac:dyDescent="0.2">
      <c r="A368" s="143"/>
      <c r="B368" s="6" t="s">
        <v>238</v>
      </c>
      <c r="C368" s="4">
        <v>5.5</v>
      </c>
      <c r="D368" s="5">
        <f t="shared" si="43"/>
        <v>5.8849999999999998</v>
      </c>
      <c r="E368" s="272">
        <f t="shared" si="36"/>
        <v>6.2380999999999993</v>
      </c>
      <c r="F368" s="281">
        <f t="shared" si="37"/>
        <v>0.87333399999999994</v>
      </c>
      <c r="G368" s="290">
        <f t="shared" si="38"/>
        <v>7.1114339999999991</v>
      </c>
      <c r="H368" s="290">
        <f t="shared" si="35"/>
        <v>7.2</v>
      </c>
      <c r="I368" s="234">
        <v>6.23</v>
      </c>
      <c r="J368" s="235">
        <f t="shared" ref="J368:J375" si="44">+I368*$J$5</f>
        <v>0.8722000000000002</v>
      </c>
      <c r="K368" s="4">
        <f t="shared" ref="K368:K376" si="45">SUM(I368:J368)</f>
        <v>7.1022000000000007</v>
      </c>
      <c r="L368" s="142">
        <f t="shared" ref="L368:L376" si="46">FLOOR(K368,0.05)</f>
        <v>7.1000000000000005</v>
      </c>
    </row>
    <row r="369" spans="1:12" x14ac:dyDescent="0.2">
      <c r="A369" s="143"/>
      <c r="B369" s="6" t="s">
        <v>239</v>
      </c>
      <c r="C369" s="4">
        <v>63.99</v>
      </c>
      <c r="D369" s="5">
        <f t="shared" si="43"/>
        <v>68.469300000000004</v>
      </c>
      <c r="E369" s="272">
        <f t="shared" si="36"/>
        <v>72.577458000000007</v>
      </c>
      <c r="F369" s="281">
        <f t="shared" si="37"/>
        <v>10.160844120000002</v>
      </c>
      <c r="G369" s="290">
        <f t="shared" si="38"/>
        <v>82.738302120000014</v>
      </c>
      <c r="H369" s="290">
        <f t="shared" si="35"/>
        <v>82.800000000000011</v>
      </c>
      <c r="I369" s="234">
        <v>72.59</v>
      </c>
      <c r="J369" s="235">
        <f t="shared" si="44"/>
        <v>10.162600000000001</v>
      </c>
      <c r="K369" s="4">
        <f t="shared" si="45"/>
        <v>82.752600000000001</v>
      </c>
      <c r="L369" s="142">
        <f t="shared" si="46"/>
        <v>82.75</v>
      </c>
    </row>
    <row r="370" spans="1:12" x14ac:dyDescent="0.2">
      <c r="A370" s="143"/>
      <c r="B370" s="6" t="s">
        <v>240</v>
      </c>
      <c r="C370" s="4">
        <v>59.43</v>
      </c>
      <c r="D370" s="5">
        <f t="shared" si="43"/>
        <v>63.5901</v>
      </c>
      <c r="E370" s="272">
        <f t="shared" si="36"/>
        <v>67.405506000000003</v>
      </c>
      <c r="F370" s="281">
        <f t="shared" si="37"/>
        <v>9.4367708400000012</v>
      </c>
      <c r="G370" s="290">
        <f t="shared" si="38"/>
        <v>76.842276840000011</v>
      </c>
      <c r="H370" s="290">
        <f t="shared" si="35"/>
        <v>76.900000000000006</v>
      </c>
      <c r="I370" s="234">
        <v>67.41</v>
      </c>
      <c r="J370" s="235">
        <f t="shared" si="44"/>
        <v>9.4374000000000002</v>
      </c>
      <c r="K370" s="4">
        <f t="shared" si="45"/>
        <v>76.847399999999993</v>
      </c>
      <c r="L370" s="142">
        <f t="shared" si="46"/>
        <v>76.800000000000011</v>
      </c>
    </row>
    <row r="371" spans="1:12" x14ac:dyDescent="0.2">
      <c r="A371" s="143"/>
      <c r="B371" s="6" t="s">
        <v>241</v>
      </c>
      <c r="C371" s="4">
        <v>63.99</v>
      </c>
      <c r="D371" s="5">
        <f t="shared" si="43"/>
        <v>68.469300000000004</v>
      </c>
      <c r="E371" s="272">
        <f t="shared" si="36"/>
        <v>72.577458000000007</v>
      </c>
      <c r="F371" s="281">
        <f t="shared" si="37"/>
        <v>10.160844120000002</v>
      </c>
      <c r="G371" s="290">
        <f t="shared" si="38"/>
        <v>82.738302120000014</v>
      </c>
      <c r="H371" s="290">
        <f t="shared" si="35"/>
        <v>82.800000000000011</v>
      </c>
      <c r="I371" s="234">
        <v>72.59</v>
      </c>
      <c r="J371" s="235">
        <f t="shared" si="44"/>
        <v>10.162600000000001</v>
      </c>
      <c r="K371" s="4">
        <f t="shared" si="45"/>
        <v>82.752600000000001</v>
      </c>
      <c r="L371" s="142">
        <f t="shared" si="46"/>
        <v>82.75</v>
      </c>
    </row>
    <row r="372" spans="1:12" x14ac:dyDescent="0.2">
      <c r="A372" s="143"/>
      <c r="B372" s="6" t="s">
        <v>242</v>
      </c>
      <c r="C372" s="4">
        <v>6.4</v>
      </c>
      <c r="D372" s="5">
        <f t="shared" si="43"/>
        <v>6.8480000000000008</v>
      </c>
      <c r="E372" s="272">
        <f t="shared" si="36"/>
        <v>7.2588800000000004</v>
      </c>
      <c r="F372" s="281">
        <f t="shared" si="37"/>
        <v>1.0162432000000001</v>
      </c>
      <c r="G372" s="290">
        <f t="shared" si="38"/>
        <v>8.2751232000000012</v>
      </c>
      <c r="H372" s="290">
        <f t="shared" si="35"/>
        <v>8.3000000000000007</v>
      </c>
      <c r="I372" s="234">
        <v>7.24</v>
      </c>
      <c r="J372" s="235">
        <v>1.01</v>
      </c>
      <c r="K372" s="4">
        <f t="shared" si="45"/>
        <v>8.25</v>
      </c>
      <c r="L372" s="142">
        <f t="shared" si="46"/>
        <v>8.25</v>
      </c>
    </row>
    <row r="373" spans="1:12" x14ac:dyDescent="0.2">
      <c r="A373" s="143"/>
      <c r="B373" s="6" t="s">
        <v>243</v>
      </c>
      <c r="C373" s="4">
        <v>59.43</v>
      </c>
      <c r="D373" s="5">
        <f t="shared" si="43"/>
        <v>63.5901</v>
      </c>
      <c r="E373" s="272">
        <f t="shared" si="36"/>
        <v>67.405506000000003</v>
      </c>
      <c r="F373" s="281">
        <f t="shared" si="37"/>
        <v>9.4367708400000012</v>
      </c>
      <c r="G373" s="290">
        <f t="shared" si="38"/>
        <v>76.842276840000011</v>
      </c>
      <c r="H373" s="290">
        <f t="shared" si="35"/>
        <v>76.900000000000006</v>
      </c>
      <c r="I373" s="234">
        <v>67.41</v>
      </c>
      <c r="J373" s="235">
        <f t="shared" si="44"/>
        <v>9.4374000000000002</v>
      </c>
      <c r="K373" s="4">
        <f t="shared" si="45"/>
        <v>76.847399999999993</v>
      </c>
      <c r="L373" s="142">
        <f t="shared" si="46"/>
        <v>76.800000000000011</v>
      </c>
    </row>
    <row r="374" spans="1:12" x14ac:dyDescent="0.2">
      <c r="A374" s="143"/>
      <c r="B374" s="6" t="s">
        <v>244</v>
      </c>
      <c r="C374" s="4">
        <v>59.43</v>
      </c>
      <c r="D374" s="5">
        <f t="shared" si="43"/>
        <v>63.5901</v>
      </c>
      <c r="E374" s="272">
        <f t="shared" si="36"/>
        <v>67.405506000000003</v>
      </c>
      <c r="F374" s="281">
        <f t="shared" si="37"/>
        <v>9.4367708400000012</v>
      </c>
      <c r="G374" s="290">
        <f t="shared" si="38"/>
        <v>76.842276840000011</v>
      </c>
      <c r="H374" s="290">
        <f t="shared" si="35"/>
        <v>76.900000000000006</v>
      </c>
      <c r="I374" s="234">
        <v>67.41</v>
      </c>
      <c r="J374" s="235">
        <f t="shared" si="44"/>
        <v>9.4374000000000002</v>
      </c>
      <c r="K374" s="4">
        <f t="shared" si="45"/>
        <v>76.847399999999993</v>
      </c>
      <c r="L374" s="142">
        <f t="shared" si="46"/>
        <v>76.800000000000011</v>
      </c>
    </row>
    <row r="375" spans="1:12" x14ac:dyDescent="0.2">
      <c r="A375" s="143"/>
      <c r="B375" s="6" t="s">
        <v>245</v>
      </c>
      <c r="C375" s="4">
        <v>59.43</v>
      </c>
      <c r="D375" s="5">
        <f t="shared" si="43"/>
        <v>63.5901</v>
      </c>
      <c r="E375" s="272">
        <f t="shared" si="36"/>
        <v>67.405506000000003</v>
      </c>
      <c r="F375" s="281">
        <f t="shared" si="37"/>
        <v>9.4367708400000012</v>
      </c>
      <c r="G375" s="290">
        <f t="shared" si="38"/>
        <v>76.842276840000011</v>
      </c>
      <c r="H375" s="290">
        <f t="shared" si="35"/>
        <v>76.900000000000006</v>
      </c>
      <c r="I375" s="234">
        <v>67.41</v>
      </c>
      <c r="J375" s="235">
        <f t="shared" si="44"/>
        <v>9.4374000000000002</v>
      </c>
      <c r="K375" s="4">
        <f t="shared" si="45"/>
        <v>76.847399999999993</v>
      </c>
      <c r="L375" s="142">
        <f t="shared" si="46"/>
        <v>76.800000000000011</v>
      </c>
    </row>
    <row r="376" spans="1:12" x14ac:dyDescent="0.2">
      <c r="A376" s="143"/>
      <c r="B376" s="6" t="s">
        <v>246</v>
      </c>
      <c r="C376" s="4">
        <v>164.56</v>
      </c>
      <c r="D376" s="5">
        <f t="shared" si="43"/>
        <v>176.07920000000001</v>
      </c>
      <c r="E376" s="272">
        <f t="shared" si="36"/>
        <v>186.64395200000001</v>
      </c>
      <c r="F376" s="281">
        <f t="shared" si="37"/>
        <v>26.130153280000005</v>
      </c>
      <c r="G376" s="290">
        <f t="shared" si="38"/>
        <v>212.77410528000001</v>
      </c>
      <c r="H376" s="290">
        <f t="shared" si="35"/>
        <v>212.8</v>
      </c>
      <c r="I376" s="234">
        <v>186.63</v>
      </c>
      <c r="J376" s="235">
        <v>26.12</v>
      </c>
      <c r="K376" s="4">
        <f t="shared" si="45"/>
        <v>212.75</v>
      </c>
      <c r="L376" s="142">
        <f t="shared" si="46"/>
        <v>212.75</v>
      </c>
    </row>
    <row r="377" spans="1:12" x14ac:dyDescent="0.2">
      <c r="A377" s="143"/>
      <c r="C377" s="4"/>
      <c r="J377" s="235"/>
      <c r="K377" s="4"/>
      <c r="L377" s="142"/>
    </row>
    <row r="378" spans="1:12" x14ac:dyDescent="0.2">
      <c r="A378" s="143"/>
      <c r="B378" s="6" t="s">
        <v>247</v>
      </c>
      <c r="C378" s="4">
        <v>173.71</v>
      </c>
      <c r="D378" s="5">
        <f>+C378+C378*$J$3</f>
        <v>185.86970000000002</v>
      </c>
      <c r="E378" s="272">
        <f t="shared" si="36"/>
        <v>197.02188200000003</v>
      </c>
      <c r="F378" s="281">
        <f t="shared" si="37"/>
        <v>27.583063480000007</v>
      </c>
      <c r="G378" s="290">
        <f t="shared" si="38"/>
        <v>224.60494548000003</v>
      </c>
      <c r="H378" s="290">
        <f t="shared" si="35"/>
        <v>224.70000000000002</v>
      </c>
      <c r="I378" s="234">
        <v>197.02</v>
      </c>
      <c r="J378" s="235">
        <f>+I378*$J$5</f>
        <v>27.582800000000002</v>
      </c>
      <c r="K378" s="4">
        <f>SUM(I378:J378)</f>
        <v>224.6028</v>
      </c>
      <c r="L378" s="142">
        <f>FLOOR(K378,0.05)</f>
        <v>224.60000000000002</v>
      </c>
    </row>
    <row r="379" spans="1:12" x14ac:dyDescent="0.2">
      <c r="A379" s="143"/>
      <c r="B379" s="6" t="s">
        <v>248</v>
      </c>
      <c r="C379" s="4">
        <v>13.71</v>
      </c>
      <c r="D379" s="5">
        <f>+C379+C379*$J$3</f>
        <v>14.669700000000001</v>
      </c>
      <c r="E379" s="272">
        <f t="shared" si="36"/>
        <v>15.549882</v>
      </c>
      <c r="F379" s="281">
        <f t="shared" si="37"/>
        <v>2.1769834800000001</v>
      </c>
      <c r="G379" s="290">
        <f t="shared" si="38"/>
        <v>17.726865480000001</v>
      </c>
      <c r="H379" s="290">
        <f t="shared" si="35"/>
        <v>17.8</v>
      </c>
      <c r="I379" s="234">
        <v>15.53</v>
      </c>
      <c r="J379" s="235">
        <v>2.17</v>
      </c>
      <c r="K379" s="4">
        <f>SUM(I379:J379)</f>
        <v>17.7</v>
      </c>
      <c r="L379" s="142">
        <f>FLOOR(K379,0.05)</f>
        <v>17.7</v>
      </c>
    </row>
    <row r="380" spans="1:12" x14ac:dyDescent="0.2">
      <c r="A380" s="143"/>
      <c r="C380" s="4"/>
      <c r="J380" s="235"/>
      <c r="K380" s="4"/>
      <c r="L380" s="142"/>
    </row>
    <row r="381" spans="1:12" x14ac:dyDescent="0.2">
      <c r="A381" s="143"/>
      <c r="B381" s="6" t="s">
        <v>249</v>
      </c>
      <c r="C381" s="4">
        <v>186.51</v>
      </c>
      <c r="D381" s="5">
        <f>+C381+C381*$J$3</f>
        <v>199.56569999999999</v>
      </c>
      <c r="E381" s="272">
        <f t="shared" si="36"/>
        <v>211.53964199999999</v>
      </c>
      <c r="F381" s="281">
        <f t="shared" si="37"/>
        <v>29.61554988</v>
      </c>
      <c r="G381" s="290">
        <f t="shared" si="38"/>
        <v>241.15519187999999</v>
      </c>
      <c r="H381" s="290">
        <f t="shared" si="35"/>
        <v>241.20000000000002</v>
      </c>
      <c r="I381" s="234">
        <v>211.54</v>
      </c>
      <c r="J381" s="235">
        <v>29.61</v>
      </c>
      <c r="K381" s="4">
        <f>SUM(I381:J381)</f>
        <v>241.14999999999998</v>
      </c>
      <c r="L381" s="142">
        <f>FLOOR(K381,0.05)</f>
        <v>241.15</v>
      </c>
    </row>
    <row r="382" spans="1:12" x14ac:dyDescent="0.2">
      <c r="A382" s="143"/>
      <c r="B382" s="6" t="s">
        <v>250</v>
      </c>
      <c r="C382" s="4">
        <v>14.3</v>
      </c>
      <c r="D382" s="5">
        <f>+C382+C382*$J$3</f>
        <v>15.301</v>
      </c>
      <c r="E382" s="272">
        <f t="shared" si="36"/>
        <v>16.219059999999999</v>
      </c>
      <c r="F382" s="281">
        <f t="shared" si="37"/>
        <v>2.2706683999999999</v>
      </c>
      <c r="G382" s="290">
        <f t="shared" si="38"/>
        <v>18.489728399999997</v>
      </c>
      <c r="H382" s="290">
        <f t="shared" si="35"/>
        <v>18.5</v>
      </c>
      <c r="I382" s="234">
        <v>16.190000000000001</v>
      </c>
      <c r="J382" s="235">
        <v>2.2599999999999998</v>
      </c>
      <c r="K382" s="4">
        <f>SUM(I382:J382)</f>
        <v>18.450000000000003</v>
      </c>
      <c r="L382" s="142">
        <f>FLOOR(K382,0.05)</f>
        <v>18.45</v>
      </c>
    </row>
    <row r="383" spans="1:12" x14ac:dyDescent="0.2">
      <c r="A383" s="143"/>
      <c r="C383" s="4"/>
      <c r="J383" s="235"/>
      <c r="K383" s="4"/>
      <c r="L383" s="142"/>
    </row>
    <row r="384" spans="1:12" x14ac:dyDescent="0.2">
      <c r="A384" s="143"/>
      <c r="B384" s="6" t="s">
        <v>251</v>
      </c>
      <c r="C384" s="4">
        <v>296.04000000000002</v>
      </c>
      <c r="D384" s="5">
        <f>+C384+C384*$J$3</f>
        <v>316.76280000000003</v>
      </c>
      <c r="E384" s="272">
        <f t="shared" si="36"/>
        <v>335.76856800000002</v>
      </c>
      <c r="F384" s="281">
        <f t="shared" si="37"/>
        <v>47.007599520000007</v>
      </c>
      <c r="G384" s="290">
        <f t="shared" si="38"/>
        <v>382.77616752</v>
      </c>
      <c r="H384" s="290">
        <f t="shared" si="35"/>
        <v>382.8</v>
      </c>
      <c r="I384" s="234">
        <v>335.79</v>
      </c>
      <c r="J384" s="235">
        <f>+I384*$J$5</f>
        <v>47.010600000000011</v>
      </c>
      <c r="K384" s="4">
        <f>SUM(I384:J384)</f>
        <v>382.80060000000003</v>
      </c>
      <c r="L384" s="142">
        <f>FLOOR(K384,0.05)</f>
        <v>382.8</v>
      </c>
    </row>
    <row r="385" spans="1:13" x14ac:dyDescent="0.2">
      <c r="A385" s="143"/>
      <c r="B385" s="6" t="s">
        <v>252</v>
      </c>
      <c r="C385" s="4">
        <v>301.7</v>
      </c>
      <c r="D385" s="5">
        <f>+C385+C385*$J$3</f>
        <v>322.81899999999996</v>
      </c>
      <c r="E385" s="272">
        <f t="shared" si="36"/>
        <v>342.18813999999998</v>
      </c>
      <c r="F385" s="281">
        <f t="shared" si="37"/>
        <v>47.906339600000003</v>
      </c>
      <c r="G385" s="290">
        <f t="shared" si="38"/>
        <v>390.0944796</v>
      </c>
      <c r="H385" s="290">
        <f t="shared" si="35"/>
        <v>390.1</v>
      </c>
      <c r="I385" s="234">
        <v>342.19</v>
      </c>
      <c r="J385" s="235">
        <f>+I385*$J$5</f>
        <v>47.906600000000005</v>
      </c>
      <c r="K385" s="4">
        <f>SUM(I385:J385)</f>
        <v>390.09660000000002</v>
      </c>
      <c r="L385" s="142">
        <f>FLOOR(K385,0.05)</f>
        <v>390.05</v>
      </c>
    </row>
    <row r="386" spans="1:13" x14ac:dyDescent="0.2">
      <c r="A386" s="143"/>
      <c r="B386" s="6" t="s">
        <v>253</v>
      </c>
      <c r="C386" s="4">
        <v>11.55</v>
      </c>
      <c r="D386" s="5">
        <f>+C386+C386*$J$3</f>
        <v>12.358500000000001</v>
      </c>
      <c r="E386" s="272">
        <f t="shared" si="36"/>
        <v>13.100010000000001</v>
      </c>
      <c r="F386" s="281">
        <f t="shared" si="37"/>
        <v>1.8340014000000002</v>
      </c>
      <c r="G386" s="290">
        <f t="shared" si="38"/>
        <v>14.934011400000001</v>
      </c>
      <c r="H386" s="290">
        <f t="shared" si="35"/>
        <v>15</v>
      </c>
      <c r="I386" s="234">
        <v>13.11</v>
      </c>
      <c r="J386" s="235">
        <f>+I386*$J$5</f>
        <v>1.8354000000000001</v>
      </c>
      <c r="K386" s="4">
        <f>SUM(I386:J386)</f>
        <v>14.945399999999999</v>
      </c>
      <c r="L386" s="142">
        <f>FLOOR(K386,0.05)</f>
        <v>14.9</v>
      </c>
    </row>
    <row r="387" spans="1:13" x14ac:dyDescent="0.2">
      <c r="A387" s="143"/>
      <c r="B387" s="6" t="s">
        <v>254</v>
      </c>
      <c r="C387" s="4">
        <v>285.74</v>
      </c>
      <c r="D387" s="5">
        <f>+C387+C387*$J$3</f>
        <v>305.74180000000001</v>
      </c>
      <c r="E387" s="272">
        <f t="shared" si="36"/>
        <v>324.08630800000003</v>
      </c>
      <c r="F387" s="281">
        <f t="shared" si="37"/>
        <v>45.372083120000006</v>
      </c>
      <c r="G387" s="290">
        <f t="shared" si="38"/>
        <v>369.45839112000004</v>
      </c>
      <c r="H387" s="290">
        <f t="shared" si="35"/>
        <v>369.5</v>
      </c>
      <c r="I387" s="234">
        <v>324.08</v>
      </c>
      <c r="J387" s="235">
        <f>+I387*$J$5</f>
        <v>45.371200000000002</v>
      </c>
      <c r="K387" s="4">
        <f>SUM(I387:J387)</f>
        <v>369.45119999999997</v>
      </c>
      <c r="L387" s="142">
        <f>FLOOR(K387,0.05)</f>
        <v>369.45000000000005</v>
      </c>
    </row>
    <row r="388" spans="1:13" x14ac:dyDescent="0.2">
      <c r="A388" s="143"/>
      <c r="C388" s="4"/>
      <c r="J388" s="235"/>
      <c r="K388" s="4"/>
      <c r="L388" s="142"/>
    </row>
    <row r="389" spans="1:13" x14ac:dyDescent="0.2">
      <c r="A389" s="143"/>
      <c r="B389" s="6" t="s">
        <v>255</v>
      </c>
      <c r="C389" s="4">
        <v>201.13</v>
      </c>
      <c r="D389" s="5">
        <f>+C389+C389*$J$3</f>
        <v>215.20910000000001</v>
      </c>
      <c r="E389" s="272">
        <f t="shared" si="36"/>
        <v>228.121646</v>
      </c>
      <c r="F389" s="281">
        <f t="shared" si="37"/>
        <v>31.937030440000004</v>
      </c>
      <c r="G389" s="290">
        <f t="shared" si="38"/>
        <v>260.05867644</v>
      </c>
      <c r="H389" s="290">
        <f t="shared" si="35"/>
        <v>260.10000000000002</v>
      </c>
      <c r="I389" s="234">
        <v>228.16</v>
      </c>
      <c r="J389" s="235">
        <f t="shared" ref="J389:J394" si="47">+I389*$J$5</f>
        <v>31.942400000000003</v>
      </c>
      <c r="K389" s="4">
        <f t="shared" ref="K389:K394" si="48">SUM(I389:J389)</f>
        <v>260.10239999999999</v>
      </c>
      <c r="L389" s="142">
        <f t="shared" ref="L389:L394" si="49">FLOOR(K389,0.05)</f>
        <v>260.10000000000002</v>
      </c>
    </row>
    <row r="390" spans="1:13" x14ac:dyDescent="0.2">
      <c r="A390" s="143"/>
      <c r="B390" s="6" t="s">
        <v>256</v>
      </c>
      <c r="C390" s="4">
        <v>301.7</v>
      </c>
      <c r="D390" s="5">
        <f>+C390+C390*$J$3</f>
        <v>322.81899999999996</v>
      </c>
      <c r="E390" s="272">
        <f t="shared" si="36"/>
        <v>342.18813999999998</v>
      </c>
      <c r="F390" s="281">
        <f t="shared" si="37"/>
        <v>47.906339600000003</v>
      </c>
      <c r="G390" s="290">
        <f t="shared" si="38"/>
        <v>390.0944796</v>
      </c>
      <c r="H390" s="290">
        <f t="shared" si="35"/>
        <v>390.1</v>
      </c>
      <c r="I390" s="234">
        <v>342.19</v>
      </c>
      <c r="J390" s="235">
        <f t="shared" si="47"/>
        <v>47.906600000000005</v>
      </c>
      <c r="K390" s="4">
        <f t="shared" si="48"/>
        <v>390.09660000000002</v>
      </c>
      <c r="L390" s="142">
        <f t="shared" si="49"/>
        <v>390.05</v>
      </c>
    </row>
    <row r="391" spans="1:13" x14ac:dyDescent="0.2">
      <c r="A391" s="143"/>
      <c r="B391" s="6" t="s">
        <v>257</v>
      </c>
      <c r="C391" s="4">
        <v>264.29000000000002</v>
      </c>
      <c r="D391" s="5">
        <f>+C391+C391*$J$3</f>
        <v>282.7903</v>
      </c>
      <c r="E391" s="272">
        <f t="shared" si="36"/>
        <v>299.75771800000001</v>
      </c>
      <c r="F391" s="281">
        <f t="shared" si="37"/>
        <v>41.966080520000006</v>
      </c>
      <c r="G391" s="290">
        <f t="shared" si="38"/>
        <v>341.72379852</v>
      </c>
      <c r="H391" s="290">
        <f t="shared" si="35"/>
        <v>341.8</v>
      </c>
      <c r="I391" s="234">
        <v>299.77999999999997</v>
      </c>
      <c r="J391" s="235">
        <f t="shared" si="47"/>
        <v>41.969200000000001</v>
      </c>
      <c r="K391" s="4">
        <f t="shared" si="48"/>
        <v>341.74919999999997</v>
      </c>
      <c r="L391" s="142">
        <f t="shared" si="49"/>
        <v>341.70000000000005</v>
      </c>
    </row>
    <row r="392" spans="1:13" x14ac:dyDescent="0.2">
      <c r="A392" s="143"/>
      <c r="B392" s="6" t="s">
        <v>258</v>
      </c>
      <c r="C392" s="4">
        <v>59.43</v>
      </c>
      <c r="D392" s="5">
        <f>+C392+C392*$J$3</f>
        <v>63.5901</v>
      </c>
      <c r="E392" s="272">
        <f t="shared" si="36"/>
        <v>67.405506000000003</v>
      </c>
      <c r="F392" s="281">
        <f t="shared" si="37"/>
        <v>9.4367708400000012</v>
      </c>
      <c r="G392" s="290">
        <f t="shared" si="38"/>
        <v>76.842276840000011</v>
      </c>
      <c r="H392" s="290">
        <f t="shared" si="35"/>
        <v>76.900000000000006</v>
      </c>
      <c r="I392" s="234">
        <v>67.41</v>
      </c>
      <c r="J392" s="235">
        <f t="shared" si="47"/>
        <v>9.4374000000000002</v>
      </c>
      <c r="K392" s="4">
        <f t="shared" si="48"/>
        <v>76.847399999999993</v>
      </c>
      <c r="L392" s="142">
        <f t="shared" si="49"/>
        <v>76.800000000000011</v>
      </c>
    </row>
    <row r="393" spans="1:13" x14ac:dyDescent="0.2">
      <c r="A393" s="143"/>
      <c r="B393" s="6" t="s">
        <v>259</v>
      </c>
      <c r="C393" s="4">
        <v>274.27</v>
      </c>
      <c r="D393" s="5">
        <f>+C393+C393*$J$3</f>
        <v>293.46889999999996</v>
      </c>
      <c r="E393" s="272">
        <f t="shared" si="36"/>
        <v>311.07703399999997</v>
      </c>
      <c r="F393" s="281">
        <f t="shared" si="37"/>
        <v>43.550784759999999</v>
      </c>
      <c r="G393" s="290">
        <f t="shared" si="38"/>
        <v>354.62781875999997</v>
      </c>
      <c r="H393" s="290">
        <f>CEILING(G393,0.1)</f>
        <v>354.70000000000005</v>
      </c>
      <c r="I393" s="234">
        <v>311.10000000000002</v>
      </c>
      <c r="J393" s="235">
        <f t="shared" si="47"/>
        <v>43.554000000000009</v>
      </c>
      <c r="K393" s="4">
        <f t="shared" si="48"/>
        <v>354.65400000000005</v>
      </c>
      <c r="L393" s="142">
        <f t="shared" si="49"/>
        <v>354.65000000000003</v>
      </c>
    </row>
    <row r="394" spans="1:13" x14ac:dyDescent="0.2">
      <c r="A394" s="143"/>
      <c r="B394" s="6" t="s">
        <v>542</v>
      </c>
      <c r="C394" s="4">
        <v>121</v>
      </c>
      <c r="D394" s="5">
        <v>129.47</v>
      </c>
      <c r="E394" s="272">
        <f t="shared" si="36"/>
        <v>137.23820000000001</v>
      </c>
      <c r="F394" s="281">
        <f t="shared" si="37"/>
        <v>19.213348000000003</v>
      </c>
      <c r="G394" s="290">
        <f t="shared" si="38"/>
        <v>156.451548</v>
      </c>
      <c r="H394" s="290">
        <f>CEILING(G394,0.1)</f>
        <v>156.5</v>
      </c>
      <c r="I394" s="234">
        <v>137.24</v>
      </c>
      <c r="J394" s="235">
        <f t="shared" si="47"/>
        <v>19.213600000000003</v>
      </c>
      <c r="K394" s="4">
        <f t="shared" si="48"/>
        <v>156.45360000000002</v>
      </c>
      <c r="L394" s="142">
        <f t="shared" si="49"/>
        <v>156.45000000000002</v>
      </c>
    </row>
    <row r="395" spans="1:13" x14ac:dyDescent="0.2">
      <c r="A395" s="143"/>
      <c r="B395" s="170"/>
      <c r="C395" s="171"/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</row>
    <row r="396" spans="1:13" x14ac:dyDescent="0.2">
      <c r="A396" s="143"/>
      <c r="C396" s="20"/>
      <c r="J396" s="235"/>
      <c r="K396" s="4"/>
      <c r="L396" s="142"/>
    </row>
    <row r="397" spans="1:13" x14ac:dyDescent="0.2">
      <c r="A397" s="143"/>
      <c r="B397" s="144" t="s">
        <v>260</v>
      </c>
      <c r="C397" s="20"/>
      <c r="J397" s="235"/>
      <c r="K397" s="4"/>
      <c r="L397" s="142"/>
    </row>
    <row r="398" spans="1:13" x14ac:dyDescent="0.2">
      <c r="A398" s="143"/>
      <c r="C398" s="20"/>
      <c r="J398" s="235"/>
      <c r="K398" s="4"/>
      <c r="L398" s="142"/>
    </row>
    <row r="399" spans="1:13" x14ac:dyDescent="0.2">
      <c r="A399" s="143"/>
      <c r="B399" s="144" t="s">
        <v>261</v>
      </c>
      <c r="C399" s="4"/>
      <c r="J399" s="235"/>
      <c r="K399" s="4"/>
      <c r="L399" s="142"/>
    </row>
    <row r="400" spans="1:13" x14ac:dyDescent="0.2">
      <c r="A400" s="143"/>
      <c r="B400" s="168"/>
      <c r="C400" s="4"/>
      <c r="J400" s="235"/>
      <c r="K400" s="4"/>
      <c r="L400" s="142"/>
    </row>
    <row r="401" spans="1:13" x14ac:dyDescent="0.2">
      <c r="A401" s="143">
        <v>166751</v>
      </c>
      <c r="B401" s="6" t="s">
        <v>612</v>
      </c>
      <c r="C401" s="4">
        <v>195</v>
      </c>
      <c r="D401" s="5">
        <v>213</v>
      </c>
      <c r="J401" s="256" t="s">
        <v>23</v>
      </c>
      <c r="K401" s="4">
        <f>SUM(I401:J401)</f>
        <v>0</v>
      </c>
      <c r="L401" s="142">
        <f>FLOOR(K401,0.05)</f>
        <v>0</v>
      </c>
    </row>
    <row r="402" spans="1:13" x14ac:dyDescent="0.2">
      <c r="A402" s="143">
        <v>166751</v>
      </c>
      <c r="B402" s="122" t="s">
        <v>613</v>
      </c>
      <c r="C402" s="4">
        <v>63</v>
      </c>
      <c r="D402" s="5">
        <v>69</v>
      </c>
      <c r="J402" s="256" t="s">
        <v>23</v>
      </c>
      <c r="K402" s="4">
        <f>SUM(I402:J402)</f>
        <v>0</v>
      </c>
      <c r="L402" s="142">
        <f>FLOOR(K402,0.05)</f>
        <v>0</v>
      </c>
    </row>
    <row r="403" spans="1:13" s="122" customFormat="1" x14ac:dyDescent="0.2">
      <c r="A403" s="169">
        <v>166751</v>
      </c>
      <c r="B403" s="122" t="s">
        <v>614</v>
      </c>
      <c r="C403" s="194"/>
      <c r="D403" s="209"/>
      <c r="E403" s="280"/>
      <c r="F403" s="289"/>
      <c r="G403" s="298"/>
      <c r="H403" s="298"/>
      <c r="I403" s="257"/>
      <c r="J403" s="258"/>
      <c r="K403" s="194"/>
      <c r="L403" s="142"/>
      <c r="M403" s="271"/>
    </row>
    <row r="404" spans="1:13" x14ac:dyDescent="0.2">
      <c r="A404" s="143"/>
      <c r="B404" s="6" t="s">
        <v>262</v>
      </c>
      <c r="C404" s="4">
        <v>318</v>
      </c>
      <c r="D404" s="5">
        <v>345</v>
      </c>
      <c r="J404" s="256" t="s">
        <v>23</v>
      </c>
      <c r="K404" s="4">
        <f>SUM(I404:J404)</f>
        <v>0</v>
      </c>
      <c r="L404" s="142">
        <f>FLOOR(K404,0.05)</f>
        <v>0</v>
      </c>
    </row>
    <row r="405" spans="1:13" x14ac:dyDescent="0.2">
      <c r="A405" s="143"/>
      <c r="B405" s="6" t="s">
        <v>263</v>
      </c>
      <c r="C405" s="4">
        <v>270</v>
      </c>
      <c r="D405" s="5">
        <v>294</v>
      </c>
      <c r="J405" s="256" t="s">
        <v>23</v>
      </c>
      <c r="K405" s="4">
        <f>SUM(I405:J405)</f>
        <v>0</v>
      </c>
      <c r="L405" s="142">
        <f>FLOOR(K405,0.05)</f>
        <v>0</v>
      </c>
    </row>
    <row r="406" spans="1:13" x14ac:dyDescent="0.2">
      <c r="A406" s="143"/>
      <c r="B406" s="6" t="s">
        <v>264</v>
      </c>
      <c r="C406" s="4">
        <v>207</v>
      </c>
      <c r="D406" s="5">
        <v>225</v>
      </c>
      <c r="J406" s="256" t="s">
        <v>23</v>
      </c>
      <c r="K406" s="4">
        <f>SUM(I406:J406)</f>
        <v>0</v>
      </c>
      <c r="L406" s="142">
        <f>FLOOR(K406,0.05)</f>
        <v>0</v>
      </c>
    </row>
    <row r="407" spans="1:13" ht="25.5" x14ac:dyDescent="0.2">
      <c r="A407" s="210">
        <v>166751</v>
      </c>
      <c r="B407" s="122" t="s">
        <v>615</v>
      </c>
      <c r="C407" s="4">
        <v>198</v>
      </c>
      <c r="D407" s="5">
        <v>216</v>
      </c>
      <c r="J407" s="256" t="s">
        <v>23</v>
      </c>
      <c r="K407" s="4">
        <f>SUM(I407:J407)</f>
        <v>0</v>
      </c>
      <c r="L407" s="142">
        <f>FLOOR(K407,0.05)</f>
        <v>0</v>
      </c>
    </row>
    <row r="408" spans="1:13" x14ac:dyDescent="0.2">
      <c r="A408" s="143">
        <v>166751</v>
      </c>
      <c r="B408" s="211" t="s">
        <v>616</v>
      </c>
      <c r="C408" s="20"/>
      <c r="J408" s="235"/>
      <c r="K408" s="4"/>
      <c r="L408" s="142"/>
    </row>
    <row r="409" spans="1:13" s="122" customFormat="1" ht="25.5" x14ac:dyDescent="0.2">
      <c r="A409" s="169">
        <v>166751</v>
      </c>
      <c r="B409" s="212" t="s">
        <v>617</v>
      </c>
      <c r="C409" s="213"/>
      <c r="D409" s="195"/>
      <c r="E409" s="279"/>
      <c r="F409" s="288"/>
      <c r="G409" s="297"/>
      <c r="H409" s="297"/>
      <c r="I409" s="253"/>
      <c r="J409" s="259"/>
      <c r="K409" s="194"/>
      <c r="L409" s="214"/>
      <c r="M409" s="271"/>
    </row>
    <row r="410" spans="1:13" x14ac:dyDescent="0.2">
      <c r="A410" s="143"/>
      <c r="B410" s="215" t="s">
        <v>265</v>
      </c>
      <c r="C410" s="4">
        <v>175</v>
      </c>
      <c r="D410" s="5">
        <v>215</v>
      </c>
      <c r="J410" s="256" t="s">
        <v>23</v>
      </c>
      <c r="K410" s="4">
        <f t="shared" ref="K410:K421" si="50">SUM(I410:J410)</f>
        <v>0</v>
      </c>
      <c r="L410" s="142">
        <f t="shared" ref="L410:L421" si="51">FLOOR(K410,0.05)</f>
        <v>0</v>
      </c>
    </row>
    <row r="411" spans="1:13" x14ac:dyDescent="0.2">
      <c r="A411" s="143"/>
      <c r="B411" s="122" t="s">
        <v>266</v>
      </c>
      <c r="C411" s="4">
        <v>180</v>
      </c>
      <c r="D411" s="5">
        <v>220</v>
      </c>
      <c r="J411" s="256" t="s">
        <v>23</v>
      </c>
      <c r="K411" s="4">
        <f t="shared" si="50"/>
        <v>0</v>
      </c>
      <c r="L411" s="142">
        <f t="shared" si="51"/>
        <v>0</v>
      </c>
    </row>
    <row r="412" spans="1:13" x14ac:dyDescent="0.2">
      <c r="A412" s="143"/>
      <c r="B412" s="122" t="s">
        <v>267</v>
      </c>
      <c r="C412" s="4">
        <v>185</v>
      </c>
      <c r="D412" s="5">
        <v>225</v>
      </c>
      <c r="J412" s="256" t="s">
        <v>23</v>
      </c>
      <c r="K412" s="4">
        <f t="shared" si="50"/>
        <v>0</v>
      </c>
      <c r="L412" s="142">
        <f t="shared" si="51"/>
        <v>0</v>
      </c>
    </row>
    <row r="413" spans="1:13" x14ac:dyDescent="0.2">
      <c r="A413" s="143"/>
      <c r="B413" s="122" t="s">
        <v>268</v>
      </c>
      <c r="C413" s="4">
        <v>190</v>
      </c>
      <c r="D413" s="5">
        <v>230</v>
      </c>
      <c r="J413" s="256" t="s">
        <v>23</v>
      </c>
      <c r="K413" s="4">
        <f t="shared" si="50"/>
        <v>0</v>
      </c>
      <c r="L413" s="142">
        <f t="shared" si="51"/>
        <v>0</v>
      </c>
    </row>
    <row r="414" spans="1:13" x14ac:dyDescent="0.2">
      <c r="A414" s="143"/>
      <c r="B414" s="122" t="s">
        <v>269</v>
      </c>
      <c r="C414" s="4">
        <v>195</v>
      </c>
      <c r="D414" s="5">
        <v>235</v>
      </c>
      <c r="J414" s="256" t="s">
        <v>23</v>
      </c>
      <c r="K414" s="4">
        <f t="shared" si="50"/>
        <v>0</v>
      </c>
      <c r="L414" s="142">
        <f t="shared" si="51"/>
        <v>0</v>
      </c>
    </row>
    <row r="415" spans="1:13" x14ac:dyDescent="0.2">
      <c r="A415" s="143"/>
      <c r="B415" s="122" t="s">
        <v>270</v>
      </c>
      <c r="C415" s="4">
        <v>200</v>
      </c>
      <c r="D415" s="5">
        <v>240</v>
      </c>
      <c r="J415" s="256" t="s">
        <v>23</v>
      </c>
      <c r="K415" s="4">
        <f t="shared" si="50"/>
        <v>0</v>
      </c>
      <c r="L415" s="142">
        <f t="shared" si="51"/>
        <v>0</v>
      </c>
    </row>
    <row r="416" spans="1:13" x14ac:dyDescent="0.2">
      <c r="A416" s="143"/>
      <c r="B416" s="122" t="s">
        <v>271</v>
      </c>
      <c r="C416" s="4">
        <v>205</v>
      </c>
      <c r="D416" s="5">
        <v>245</v>
      </c>
      <c r="J416" s="256" t="s">
        <v>23</v>
      </c>
      <c r="K416" s="4">
        <f t="shared" si="50"/>
        <v>0</v>
      </c>
      <c r="L416" s="142">
        <f t="shared" si="51"/>
        <v>0</v>
      </c>
    </row>
    <row r="417" spans="1:13" x14ac:dyDescent="0.2">
      <c r="A417" s="143"/>
      <c r="B417" s="122" t="s">
        <v>272</v>
      </c>
      <c r="C417" s="4">
        <v>210</v>
      </c>
      <c r="D417" s="5">
        <v>250</v>
      </c>
      <c r="J417" s="256" t="s">
        <v>23</v>
      </c>
      <c r="K417" s="4">
        <f t="shared" si="50"/>
        <v>0</v>
      </c>
      <c r="L417" s="142">
        <f t="shared" si="51"/>
        <v>0</v>
      </c>
    </row>
    <row r="418" spans="1:13" x14ac:dyDescent="0.2">
      <c r="A418" s="143"/>
      <c r="B418" s="122" t="s">
        <v>273</v>
      </c>
      <c r="C418" s="4">
        <v>215</v>
      </c>
      <c r="D418" s="5">
        <v>255</v>
      </c>
      <c r="J418" s="256" t="s">
        <v>23</v>
      </c>
      <c r="K418" s="4">
        <f t="shared" si="50"/>
        <v>0</v>
      </c>
      <c r="L418" s="142">
        <f t="shared" si="51"/>
        <v>0</v>
      </c>
    </row>
    <row r="419" spans="1:13" x14ac:dyDescent="0.2">
      <c r="A419" s="143"/>
      <c r="B419" s="215" t="s">
        <v>274</v>
      </c>
      <c r="C419" s="4">
        <v>220</v>
      </c>
      <c r="D419" s="5">
        <v>260</v>
      </c>
      <c r="J419" s="256" t="s">
        <v>23</v>
      </c>
      <c r="K419" s="4">
        <f t="shared" si="50"/>
        <v>0</v>
      </c>
      <c r="L419" s="142">
        <f t="shared" si="51"/>
        <v>0</v>
      </c>
    </row>
    <row r="420" spans="1:13" x14ac:dyDescent="0.2">
      <c r="A420" s="143"/>
      <c r="B420" s="122" t="s">
        <v>275</v>
      </c>
      <c r="C420" s="4">
        <v>225</v>
      </c>
      <c r="D420" s="5">
        <v>265</v>
      </c>
      <c r="J420" s="256" t="s">
        <v>23</v>
      </c>
      <c r="K420" s="4">
        <f t="shared" si="50"/>
        <v>0</v>
      </c>
      <c r="L420" s="142">
        <f t="shared" si="51"/>
        <v>0</v>
      </c>
    </row>
    <row r="421" spans="1:13" x14ac:dyDescent="0.2">
      <c r="A421" s="143"/>
      <c r="B421" s="122" t="s">
        <v>276</v>
      </c>
      <c r="C421" s="4">
        <v>230</v>
      </c>
      <c r="D421" s="5">
        <v>270</v>
      </c>
      <c r="J421" s="256" t="s">
        <v>23</v>
      </c>
      <c r="K421" s="4">
        <f t="shared" si="50"/>
        <v>0</v>
      </c>
      <c r="L421" s="142">
        <f t="shared" si="51"/>
        <v>0</v>
      </c>
    </row>
    <row r="422" spans="1:13" x14ac:dyDescent="0.2">
      <c r="A422" s="143">
        <v>166789</v>
      </c>
      <c r="B422" s="212" t="s">
        <v>618</v>
      </c>
      <c r="C422" s="4"/>
      <c r="J422" s="256"/>
      <c r="K422" s="4"/>
      <c r="L422" s="142"/>
    </row>
    <row r="423" spans="1:13" x14ac:dyDescent="0.2">
      <c r="A423" s="143"/>
      <c r="B423" s="122" t="s">
        <v>619</v>
      </c>
      <c r="C423" s="4">
        <v>81</v>
      </c>
      <c r="D423" s="5">
        <v>87</v>
      </c>
      <c r="J423" s="256" t="s">
        <v>23</v>
      </c>
      <c r="K423" s="4">
        <f>SUM(I423:J423)</f>
        <v>0</v>
      </c>
      <c r="L423" s="142">
        <f>FLOOR(K423,0.05)</f>
        <v>0</v>
      </c>
    </row>
    <row r="424" spans="1:13" x14ac:dyDescent="0.2">
      <c r="A424" s="143">
        <v>166789</v>
      </c>
      <c r="B424" s="122"/>
      <c r="C424" s="4"/>
      <c r="J424" s="256"/>
      <c r="K424" s="4"/>
      <c r="L424" s="142"/>
    </row>
    <row r="425" spans="1:13" x14ac:dyDescent="0.2">
      <c r="A425" s="143"/>
      <c r="B425" s="122" t="s">
        <v>620</v>
      </c>
      <c r="C425" s="4">
        <v>126</v>
      </c>
      <c r="D425" s="5">
        <v>138</v>
      </c>
      <c r="J425" s="256" t="s">
        <v>23</v>
      </c>
      <c r="K425" s="4">
        <f>SUM(I425:J425)</f>
        <v>0</v>
      </c>
      <c r="L425" s="142">
        <f>FLOOR(K425,0.05)</f>
        <v>0</v>
      </c>
    </row>
    <row r="426" spans="1:13" x14ac:dyDescent="0.2">
      <c r="A426" s="143"/>
      <c r="B426" s="122"/>
      <c r="C426" s="4"/>
      <c r="J426" s="256"/>
      <c r="K426" s="4"/>
      <c r="L426" s="142"/>
    </row>
    <row r="427" spans="1:13" x14ac:dyDescent="0.2">
      <c r="A427" s="143">
        <v>166789</v>
      </c>
      <c r="B427" s="122" t="s">
        <v>621</v>
      </c>
      <c r="C427" s="4"/>
      <c r="J427" s="256"/>
      <c r="K427" s="4"/>
      <c r="L427" s="142"/>
    </row>
    <row r="428" spans="1:13" s="122" customFormat="1" x14ac:dyDescent="0.2">
      <c r="A428" s="169"/>
      <c r="B428" s="216" t="s">
        <v>277</v>
      </c>
      <c r="C428" s="217"/>
      <c r="D428" s="209"/>
      <c r="E428" s="280"/>
      <c r="F428" s="289"/>
      <c r="G428" s="298"/>
      <c r="H428" s="298"/>
      <c r="I428" s="257"/>
      <c r="J428" s="260"/>
      <c r="K428" s="194"/>
      <c r="L428" s="142"/>
      <c r="M428" s="271"/>
    </row>
    <row r="429" spans="1:13" x14ac:dyDescent="0.2">
      <c r="A429" s="143"/>
      <c r="B429" s="122" t="s">
        <v>622</v>
      </c>
      <c r="C429" s="4"/>
      <c r="J429" s="256"/>
      <c r="K429" s="4"/>
      <c r="L429" s="142"/>
    </row>
    <row r="430" spans="1:13" x14ac:dyDescent="0.2">
      <c r="A430" s="143"/>
      <c r="B430" s="122" t="s">
        <v>278</v>
      </c>
      <c r="C430" s="4">
        <v>180</v>
      </c>
      <c r="D430" s="5">
        <v>195</v>
      </c>
      <c r="J430" s="256" t="s">
        <v>23</v>
      </c>
      <c r="K430" s="4">
        <f t="shared" ref="K430:K468" si="52">SUM(I430:J430)</f>
        <v>0</v>
      </c>
      <c r="L430" s="142">
        <f t="shared" ref="L430:L468" si="53">FLOOR(K430,0.05)</f>
        <v>0</v>
      </c>
    </row>
    <row r="431" spans="1:13" x14ac:dyDescent="0.2">
      <c r="A431" s="143"/>
      <c r="B431" s="122" t="s">
        <v>279</v>
      </c>
      <c r="C431" s="4">
        <v>198</v>
      </c>
      <c r="D431" s="5">
        <v>216</v>
      </c>
      <c r="J431" s="256" t="s">
        <v>23</v>
      </c>
      <c r="K431" s="4">
        <f t="shared" si="52"/>
        <v>0</v>
      </c>
      <c r="L431" s="142">
        <f t="shared" si="53"/>
        <v>0</v>
      </c>
    </row>
    <row r="432" spans="1:13" x14ac:dyDescent="0.2">
      <c r="A432" s="143"/>
      <c r="B432" s="122" t="s">
        <v>280</v>
      </c>
      <c r="C432" s="4">
        <v>204</v>
      </c>
      <c r="D432" s="5">
        <v>222</v>
      </c>
      <c r="J432" s="256" t="s">
        <v>23</v>
      </c>
      <c r="K432" s="4">
        <f t="shared" si="52"/>
        <v>0</v>
      </c>
      <c r="L432" s="142">
        <f t="shared" si="53"/>
        <v>0</v>
      </c>
    </row>
    <row r="433" spans="1:12" x14ac:dyDescent="0.2">
      <c r="A433" s="143"/>
      <c r="B433" s="122" t="s">
        <v>281</v>
      </c>
      <c r="C433" s="4">
        <v>231</v>
      </c>
      <c r="D433" s="5">
        <v>252</v>
      </c>
      <c r="J433" s="256" t="s">
        <v>23</v>
      </c>
      <c r="K433" s="4">
        <f t="shared" si="52"/>
        <v>0</v>
      </c>
      <c r="L433" s="142">
        <f t="shared" si="53"/>
        <v>0</v>
      </c>
    </row>
    <row r="434" spans="1:12" x14ac:dyDescent="0.2">
      <c r="A434" s="143"/>
      <c r="B434" s="122" t="s">
        <v>282</v>
      </c>
      <c r="C434" s="4">
        <v>294</v>
      </c>
      <c r="D434" s="5">
        <v>318</v>
      </c>
      <c r="J434" s="256" t="s">
        <v>23</v>
      </c>
      <c r="K434" s="4">
        <f t="shared" si="52"/>
        <v>0</v>
      </c>
      <c r="L434" s="142">
        <f t="shared" si="53"/>
        <v>0</v>
      </c>
    </row>
    <row r="435" spans="1:12" x14ac:dyDescent="0.2">
      <c r="A435" s="143"/>
      <c r="B435" s="122" t="s">
        <v>283</v>
      </c>
      <c r="C435" s="4">
        <v>366</v>
      </c>
      <c r="D435" s="5">
        <v>396</v>
      </c>
      <c r="J435" s="256" t="s">
        <v>23</v>
      </c>
      <c r="K435" s="4">
        <f t="shared" si="52"/>
        <v>0</v>
      </c>
      <c r="L435" s="142">
        <f t="shared" si="53"/>
        <v>0</v>
      </c>
    </row>
    <row r="436" spans="1:12" x14ac:dyDescent="0.2">
      <c r="A436" s="143"/>
      <c r="B436" s="122" t="s">
        <v>284</v>
      </c>
      <c r="C436" s="4">
        <v>429</v>
      </c>
      <c r="D436" s="5">
        <v>465</v>
      </c>
      <c r="J436" s="256" t="s">
        <v>23</v>
      </c>
      <c r="K436" s="4">
        <f t="shared" si="52"/>
        <v>0</v>
      </c>
      <c r="L436" s="142">
        <f t="shared" si="53"/>
        <v>0</v>
      </c>
    </row>
    <row r="437" spans="1:12" x14ac:dyDescent="0.2">
      <c r="A437" s="143"/>
      <c r="B437" s="122" t="s">
        <v>285</v>
      </c>
      <c r="C437" s="4">
        <v>474</v>
      </c>
      <c r="D437" s="5">
        <v>513</v>
      </c>
      <c r="J437" s="256" t="s">
        <v>23</v>
      </c>
      <c r="K437" s="4">
        <f t="shared" si="52"/>
        <v>0</v>
      </c>
      <c r="L437" s="142">
        <f t="shared" si="53"/>
        <v>0</v>
      </c>
    </row>
    <row r="438" spans="1:12" x14ac:dyDescent="0.2">
      <c r="A438" s="143"/>
      <c r="B438" s="122" t="s">
        <v>286</v>
      </c>
      <c r="C438" s="4">
        <v>624</v>
      </c>
      <c r="D438" s="5">
        <v>675</v>
      </c>
      <c r="J438" s="256" t="s">
        <v>23</v>
      </c>
      <c r="K438" s="4">
        <f t="shared" si="52"/>
        <v>0</v>
      </c>
      <c r="L438" s="142">
        <f t="shared" si="53"/>
        <v>0</v>
      </c>
    </row>
    <row r="439" spans="1:12" x14ac:dyDescent="0.2">
      <c r="A439" s="143"/>
      <c r="B439" s="122" t="s">
        <v>287</v>
      </c>
      <c r="C439" s="4">
        <v>750</v>
      </c>
      <c r="D439" s="5">
        <v>810</v>
      </c>
      <c r="J439" s="256" t="s">
        <v>23</v>
      </c>
      <c r="K439" s="4">
        <f t="shared" si="52"/>
        <v>0</v>
      </c>
      <c r="L439" s="142">
        <f t="shared" si="53"/>
        <v>0</v>
      </c>
    </row>
    <row r="440" spans="1:12" x14ac:dyDescent="0.2">
      <c r="A440" s="143"/>
      <c r="B440" s="122" t="s">
        <v>288</v>
      </c>
      <c r="C440" s="4">
        <v>849</v>
      </c>
      <c r="D440" s="5">
        <v>918</v>
      </c>
      <c r="J440" s="256" t="s">
        <v>23</v>
      </c>
      <c r="K440" s="4">
        <f t="shared" si="52"/>
        <v>0</v>
      </c>
      <c r="L440" s="142">
        <f t="shared" si="53"/>
        <v>0</v>
      </c>
    </row>
    <row r="441" spans="1:12" x14ac:dyDescent="0.2">
      <c r="A441" s="143"/>
      <c r="B441" s="122" t="s">
        <v>289</v>
      </c>
      <c r="C441" s="4">
        <v>867</v>
      </c>
      <c r="D441" s="5">
        <v>939</v>
      </c>
      <c r="J441" s="256" t="s">
        <v>23</v>
      </c>
      <c r="K441" s="4">
        <f t="shared" si="52"/>
        <v>0</v>
      </c>
      <c r="L441" s="142">
        <f t="shared" si="53"/>
        <v>0</v>
      </c>
    </row>
    <row r="442" spans="1:12" x14ac:dyDescent="0.2">
      <c r="A442" s="143"/>
      <c r="B442" s="122" t="s">
        <v>290</v>
      </c>
      <c r="C442" s="4">
        <v>1080</v>
      </c>
      <c r="D442" s="5">
        <v>1167</v>
      </c>
      <c r="J442" s="256" t="s">
        <v>23</v>
      </c>
      <c r="K442" s="4">
        <f t="shared" si="52"/>
        <v>0</v>
      </c>
      <c r="L442" s="142">
        <f t="shared" si="53"/>
        <v>0</v>
      </c>
    </row>
    <row r="443" spans="1:12" x14ac:dyDescent="0.2">
      <c r="A443" s="143"/>
      <c r="B443" s="122" t="s">
        <v>291</v>
      </c>
      <c r="C443" s="4">
        <v>1269</v>
      </c>
      <c r="D443" s="5">
        <v>1374</v>
      </c>
      <c r="J443" s="256" t="s">
        <v>23</v>
      </c>
      <c r="K443" s="4">
        <f t="shared" si="52"/>
        <v>0</v>
      </c>
      <c r="L443" s="142">
        <f t="shared" si="53"/>
        <v>0</v>
      </c>
    </row>
    <row r="444" spans="1:12" x14ac:dyDescent="0.2">
      <c r="A444" s="143"/>
      <c r="B444" s="122" t="s">
        <v>292</v>
      </c>
      <c r="C444" s="4">
        <v>1383</v>
      </c>
      <c r="D444" s="5">
        <v>1497</v>
      </c>
      <c r="J444" s="256" t="s">
        <v>23</v>
      </c>
      <c r="K444" s="4">
        <f t="shared" si="52"/>
        <v>0</v>
      </c>
      <c r="L444" s="142">
        <f t="shared" si="53"/>
        <v>0</v>
      </c>
    </row>
    <row r="445" spans="1:12" x14ac:dyDescent="0.2">
      <c r="A445" s="143"/>
      <c r="B445" s="122" t="s">
        <v>293</v>
      </c>
      <c r="C445" s="4">
        <v>1530</v>
      </c>
      <c r="D445" s="5">
        <v>1653</v>
      </c>
      <c r="J445" s="256" t="s">
        <v>23</v>
      </c>
      <c r="K445" s="4">
        <f t="shared" si="52"/>
        <v>0</v>
      </c>
      <c r="L445" s="142">
        <f t="shared" si="53"/>
        <v>0</v>
      </c>
    </row>
    <row r="446" spans="1:12" x14ac:dyDescent="0.2">
      <c r="A446" s="143"/>
      <c r="B446" s="122" t="s">
        <v>294</v>
      </c>
      <c r="C446" s="4">
        <v>1695</v>
      </c>
      <c r="D446" s="5">
        <v>1833</v>
      </c>
      <c r="J446" s="256" t="s">
        <v>23</v>
      </c>
      <c r="K446" s="4">
        <f t="shared" si="52"/>
        <v>0</v>
      </c>
      <c r="L446" s="142">
        <f t="shared" si="53"/>
        <v>0</v>
      </c>
    </row>
    <row r="447" spans="1:12" x14ac:dyDescent="0.2">
      <c r="A447" s="143"/>
      <c r="B447" s="122" t="s">
        <v>295</v>
      </c>
      <c r="C447" s="4">
        <v>1854</v>
      </c>
      <c r="D447" s="5">
        <v>2004</v>
      </c>
      <c r="J447" s="256" t="s">
        <v>23</v>
      </c>
      <c r="K447" s="4">
        <f t="shared" si="52"/>
        <v>0</v>
      </c>
      <c r="L447" s="142">
        <f t="shared" si="53"/>
        <v>0</v>
      </c>
    </row>
    <row r="448" spans="1:12" x14ac:dyDescent="0.2">
      <c r="A448" s="143"/>
      <c r="B448" s="122" t="s">
        <v>296</v>
      </c>
      <c r="C448" s="4">
        <v>1998</v>
      </c>
      <c r="D448" s="5">
        <v>2160</v>
      </c>
      <c r="J448" s="256" t="s">
        <v>23</v>
      </c>
      <c r="K448" s="4">
        <f t="shared" si="52"/>
        <v>0</v>
      </c>
      <c r="L448" s="142">
        <f t="shared" si="53"/>
        <v>0</v>
      </c>
    </row>
    <row r="449" spans="1:12" x14ac:dyDescent="0.2">
      <c r="A449" s="143"/>
      <c r="B449" s="122" t="s">
        <v>297</v>
      </c>
      <c r="C449" s="4">
        <v>2166</v>
      </c>
      <c r="D449" s="5">
        <v>2340</v>
      </c>
      <c r="J449" s="256" t="s">
        <v>23</v>
      </c>
      <c r="K449" s="4">
        <f t="shared" si="52"/>
        <v>0</v>
      </c>
      <c r="L449" s="142">
        <f t="shared" si="53"/>
        <v>0</v>
      </c>
    </row>
    <row r="450" spans="1:12" x14ac:dyDescent="0.2">
      <c r="A450" s="143"/>
      <c r="B450" s="122" t="s">
        <v>298</v>
      </c>
      <c r="C450" s="4">
        <v>3363</v>
      </c>
      <c r="D450" s="5">
        <v>3633</v>
      </c>
      <c r="J450" s="256" t="s">
        <v>23</v>
      </c>
      <c r="K450" s="4">
        <f t="shared" si="52"/>
        <v>0</v>
      </c>
      <c r="L450" s="142">
        <f t="shared" si="53"/>
        <v>0</v>
      </c>
    </row>
    <row r="451" spans="1:12" x14ac:dyDescent="0.2">
      <c r="A451" s="143"/>
      <c r="B451" s="122" t="s">
        <v>299</v>
      </c>
      <c r="C451" s="4">
        <v>3636</v>
      </c>
      <c r="D451" s="5">
        <v>3927</v>
      </c>
      <c r="J451" s="256" t="s">
        <v>23</v>
      </c>
      <c r="K451" s="4">
        <f t="shared" si="52"/>
        <v>0</v>
      </c>
      <c r="L451" s="142">
        <f t="shared" si="53"/>
        <v>0</v>
      </c>
    </row>
    <row r="452" spans="1:12" x14ac:dyDescent="0.2">
      <c r="A452" s="143"/>
      <c r="B452" s="122" t="s">
        <v>300</v>
      </c>
      <c r="C452" s="4">
        <v>3951</v>
      </c>
      <c r="D452" s="5">
        <v>4269</v>
      </c>
      <c r="J452" s="256" t="s">
        <v>23</v>
      </c>
      <c r="K452" s="4">
        <f t="shared" si="52"/>
        <v>0</v>
      </c>
      <c r="L452" s="142">
        <f t="shared" si="53"/>
        <v>0</v>
      </c>
    </row>
    <row r="453" spans="1:12" x14ac:dyDescent="0.2">
      <c r="A453" s="143"/>
      <c r="B453" s="122" t="s">
        <v>301</v>
      </c>
      <c r="C453" s="4">
        <v>3987</v>
      </c>
      <c r="D453" s="5">
        <v>4308</v>
      </c>
      <c r="J453" s="256" t="s">
        <v>23</v>
      </c>
      <c r="K453" s="4">
        <f t="shared" si="52"/>
        <v>0</v>
      </c>
      <c r="L453" s="142">
        <f t="shared" si="53"/>
        <v>0</v>
      </c>
    </row>
    <row r="454" spans="1:12" x14ac:dyDescent="0.2">
      <c r="A454" s="143"/>
      <c r="B454" s="122" t="s">
        <v>302</v>
      </c>
      <c r="C454" s="4">
        <v>4329</v>
      </c>
      <c r="D454" s="5">
        <v>4677</v>
      </c>
      <c r="J454" s="256" t="s">
        <v>23</v>
      </c>
      <c r="K454" s="4">
        <f t="shared" si="52"/>
        <v>0</v>
      </c>
      <c r="L454" s="142">
        <f t="shared" si="53"/>
        <v>0</v>
      </c>
    </row>
    <row r="455" spans="1:12" x14ac:dyDescent="0.2">
      <c r="A455" s="143"/>
      <c r="B455" s="122" t="s">
        <v>303</v>
      </c>
      <c r="C455" s="4">
        <v>4701</v>
      </c>
      <c r="D455" s="5">
        <v>5079</v>
      </c>
      <c r="J455" s="256" t="s">
        <v>23</v>
      </c>
      <c r="K455" s="4">
        <f t="shared" si="52"/>
        <v>0</v>
      </c>
      <c r="L455" s="142">
        <f t="shared" si="53"/>
        <v>0</v>
      </c>
    </row>
    <row r="456" spans="1:12" x14ac:dyDescent="0.2">
      <c r="A456" s="143"/>
      <c r="B456" s="122" t="s">
        <v>304</v>
      </c>
      <c r="C456" s="4">
        <v>5082</v>
      </c>
      <c r="D456" s="5">
        <v>5590</v>
      </c>
      <c r="J456" s="256" t="s">
        <v>23</v>
      </c>
      <c r="K456" s="4">
        <f t="shared" si="52"/>
        <v>0</v>
      </c>
      <c r="L456" s="142">
        <f t="shared" si="53"/>
        <v>0</v>
      </c>
    </row>
    <row r="457" spans="1:12" x14ac:dyDescent="0.2">
      <c r="A457" s="143"/>
      <c r="B457" s="122" t="s">
        <v>305</v>
      </c>
      <c r="C457" s="4">
        <v>5460</v>
      </c>
      <c r="D457" s="5">
        <v>5898</v>
      </c>
      <c r="J457" s="256" t="s">
        <v>23</v>
      </c>
      <c r="K457" s="4">
        <f t="shared" si="52"/>
        <v>0</v>
      </c>
      <c r="L457" s="142">
        <f t="shared" si="53"/>
        <v>0</v>
      </c>
    </row>
    <row r="458" spans="1:12" x14ac:dyDescent="0.2">
      <c r="A458" s="143"/>
      <c r="B458" s="122" t="s">
        <v>306</v>
      </c>
      <c r="C458" s="4">
        <v>6048</v>
      </c>
      <c r="D458" s="5">
        <v>6534</v>
      </c>
      <c r="J458" s="256" t="s">
        <v>23</v>
      </c>
      <c r="K458" s="4">
        <f t="shared" si="52"/>
        <v>0</v>
      </c>
      <c r="L458" s="142">
        <f t="shared" si="53"/>
        <v>0</v>
      </c>
    </row>
    <row r="459" spans="1:12" x14ac:dyDescent="0.2">
      <c r="A459" s="143"/>
      <c r="B459" s="122" t="s">
        <v>307</v>
      </c>
      <c r="C459" s="4">
        <v>6228</v>
      </c>
      <c r="D459" s="5">
        <v>6726</v>
      </c>
      <c r="J459" s="256" t="s">
        <v>23</v>
      </c>
      <c r="K459" s="4">
        <f t="shared" si="52"/>
        <v>0</v>
      </c>
      <c r="L459" s="142">
        <f t="shared" si="53"/>
        <v>0</v>
      </c>
    </row>
    <row r="460" spans="1:12" x14ac:dyDescent="0.2">
      <c r="A460" s="143"/>
      <c r="B460" s="122" t="s">
        <v>308</v>
      </c>
      <c r="C460" s="4">
        <v>6615</v>
      </c>
      <c r="D460" s="5">
        <v>7146</v>
      </c>
      <c r="J460" s="256" t="s">
        <v>23</v>
      </c>
      <c r="K460" s="4">
        <f t="shared" si="52"/>
        <v>0</v>
      </c>
      <c r="L460" s="142">
        <f t="shared" si="53"/>
        <v>0</v>
      </c>
    </row>
    <row r="461" spans="1:12" x14ac:dyDescent="0.2">
      <c r="A461" s="143"/>
      <c r="B461" s="122" t="s">
        <v>309</v>
      </c>
      <c r="C461" s="4">
        <v>7281</v>
      </c>
      <c r="D461" s="5">
        <v>7863</v>
      </c>
      <c r="J461" s="256" t="s">
        <v>23</v>
      </c>
      <c r="K461" s="4">
        <f t="shared" si="52"/>
        <v>0</v>
      </c>
      <c r="L461" s="142">
        <f t="shared" si="53"/>
        <v>0</v>
      </c>
    </row>
    <row r="462" spans="1:12" x14ac:dyDescent="0.2">
      <c r="A462" s="143"/>
      <c r="B462" s="122" t="s">
        <v>310</v>
      </c>
      <c r="C462" s="4">
        <v>8412</v>
      </c>
      <c r="D462" s="5">
        <v>9087</v>
      </c>
      <c r="J462" s="256" t="s">
        <v>23</v>
      </c>
      <c r="K462" s="4">
        <f t="shared" si="52"/>
        <v>0</v>
      </c>
      <c r="L462" s="142">
        <f t="shared" si="53"/>
        <v>0</v>
      </c>
    </row>
    <row r="463" spans="1:12" x14ac:dyDescent="0.2">
      <c r="A463" s="143"/>
      <c r="B463" s="122" t="s">
        <v>311</v>
      </c>
      <c r="C463" s="4">
        <v>9084</v>
      </c>
      <c r="D463" s="5">
        <v>9813</v>
      </c>
      <c r="J463" s="256" t="s">
        <v>23</v>
      </c>
      <c r="K463" s="4">
        <f t="shared" si="52"/>
        <v>0</v>
      </c>
      <c r="L463" s="142">
        <f t="shared" si="53"/>
        <v>0</v>
      </c>
    </row>
    <row r="464" spans="1:12" x14ac:dyDescent="0.2">
      <c r="A464" s="143"/>
      <c r="B464" s="122" t="s">
        <v>312</v>
      </c>
      <c r="C464" s="4">
        <v>9801</v>
      </c>
      <c r="D464" s="5">
        <v>10584</v>
      </c>
      <c r="J464" s="256" t="s">
        <v>23</v>
      </c>
      <c r="K464" s="4">
        <f t="shared" si="52"/>
        <v>0</v>
      </c>
      <c r="L464" s="142">
        <f t="shared" si="53"/>
        <v>0</v>
      </c>
    </row>
    <row r="465" spans="1:12" x14ac:dyDescent="0.2">
      <c r="A465" s="143"/>
      <c r="B465" s="122" t="s">
        <v>313</v>
      </c>
      <c r="C465" s="4">
        <v>12111</v>
      </c>
      <c r="D465" s="5">
        <v>13080</v>
      </c>
      <c r="J465" s="256" t="s">
        <v>23</v>
      </c>
      <c r="K465" s="4">
        <f t="shared" si="52"/>
        <v>0</v>
      </c>
      <c r="L465" s="142">
        <f t="shared" si="53"/>
        <v>0</v>
      </c>
    </row>
    <row r="466" spans="1:12" x14ac:dyDescent="0.2">
      <c r="A466" s="143"/>
      <c r="B466" s="122" t="s">
        <v>314</v>
      </c>
      <c r="C466" s="4">
        <v>13260</v>
      </c>
      <c r="D466" s="5">
        <v>14322</v>
      </c>
      <c r="J466" s="256" t="s">
        <v>23</v>
      </c>
      <c r="K466" s="4">
        <f t="shared" si="52"/>
        <v>0</v>
      </c>
      <c r="L466" s="142">
        <f t="shared" si="53"/>
        <v>0</v>
      </c>
    </row>
    <row r="467" spans="1:12" x14ac:dyDescent="0.2">
      <c r="A467" s="143"/>
      <c r="B467" s="122" t="s">
        <v>315</v>
      </c>
      <c r="C467" s="4">
        <v>14481</v>
      </c>
      <c r="D467" s="5">
        <v>15642</v>
      </c>
      <c r="J467" s="256" t="s">
        <v>23</v>
      </c>
      <c r="K467" s="4">
        <f t="shared" si="52"/>
        <v>0</v>
      </c>
      <c r="L467" s="142">
        <f t="shared" si="53"/>
        <v>0</v>
      </c>
    </row>
    <row r="468" spans="1:12" x14ac:dyDescent="0.2">
      <c r="A468" s="143"/>
      <c r="B468" s="122" t="s">
        <v>316</v>
      </c>
      <c r="C468" s="4">
        <v>15696</v>
      </c>
      <c r="D468" s="5">
        <v>16953</v>
      </c>
      <c r="J468" s="256" t="s">
        <v>23</v>
      </c>
      <c r="K468" s="4">
        <f t="shared" si="52"/>
        <v>0</v>
      </c>
      <c r="L468" s="142">
        <f t="shared" si="53"/>
        <v>0</v>
      </c>
    </row>
    <row r="469" spans="1:12" ht="25.5" x14ac:dyDescent="0.2">
      <c r="A469" s="143"/>
      <c r="B469" s="218" t="s">
        <v>623</v>
      </c>
      <c r="C469" s="7"/>
      <c r="D469" s="6"/>
      <c r="E469" s="274"/>
      <c r="F469" s="283"/>
      <c r="G469" s="292"/>
      <c r="H469" s="292"/>
      <c r="I469" s="242"/>
      <c r="J469" s="261"/>
      <c r="K469" s="219"/>
      <c r="L469" s="142" t="s">
        <v>666</v>
      </c>
    </row>
    <row r="470" spans="1:12" x14ac:dyDescent="0.2">
      <c r="A470" s="143">
        <v>166789</v>
      </c>
      <c r="B470" s="122" t="s">
        <v>624</v>
      </c>
      <c r="C470" s="4"/>
      <c r="J470" s="256"/>
      <c r="K470" s="4"/>
      <c r="L470" s="142"/>
    </row>
    <row r="471" spans="1:12" ht="25.5" x14ac:dyDescent="0.2">
      <c r="A471" s="143"/>
      <c r="B471" s="216" t="s">
        <v>319</v>
      </c>
      <c r="C471" s="20"/>
      <c r="J471" s="235"/>
      <c r="K471" s="4"/>
      <c r="L471" s="142"/>
    </row>
    <row r="472" spans="1:12" x14ac:dyDescent="0.2">
      <c r="A472" s="143"/>
      <c r="B472" s="122" t="s">
        <v>622</v>
      </c>
      <c r="C472" s="4"/>
      <c r="J472" s="256"/>
      <c r="K472" s="4"/>
      <c r="L472" s="142"/>
    </row>
    <row r="473" spans="1:12" x14ac:dyDescent="0.2">
      <c r="A473" s="143"/>
      <c r="B473" s="122" t="s">
        <v>278</v>
      </c>
      <c r="C473" s="4">
        <v>117</v>
      </c>
      <c r="D473" s="5">
        <v>129</v>
      </c>
      <c r="J473" s="256" t="s">
        <v>23</v>
      </c>
      <c r="K473" s="4">
        <f t="shared" ref="K473:K511" si="54">SUM(I473:J473)</f>
        <v>0</v>
      </c>
      <c r="L473" s="142">
        <f t="shared" ref="L473:L511" si="55">FLOOR(K473,0.05)</f>
        <v>0</v>
      </c>
    </row>
    <row r="474" spans="1:12" x14ac:dyDescent="0.2">
      <c r="A474" s="143"/>
      <c r="B474" s="122" t="s">
        <v>279</v>
      </c>
      <c r="C474" s="4">
        <v>159</v>
      </c>
      <c r="D474" s="5">
        <v>174</v>
      </c>
      <c r="J474" s="256" t="s">
        <v>23</v>
      </c>
      <c r="K474" s="4">
        <f t="shared" si="54"/>
        <v>0</v>
      </c>
      <c r="L474" s="142">
        <f t="shared" si="55"/>
        <v>0</v>
      </c>
    </row>
    <row r="475" spans="1:12" x14ac:dyDescent="0.2">
      <c r="A475" s="143"/>
      <c r="B475" s="122" t="s">
        <v>280</v>
      </c>
      <c r="C475" s="4">
        <v>201</v>
      </c>
      <c r="D475" s="5">
        <v>219</v>
      </c>
      <c r="J475" s="256" t="s">
        <v>23</v>
      </c>
      <c r="K475" s="4">
        <f t="shared" si="54"/>
        <v>0</v>
      </c>
      <c r="L475" s="142">
        <f t="shared" si="55"/>
        <v>0</v>
      </c>
    </row>
    <row r="476" spans="1:12" x14ac:dyDescent="0.2">
      <c r="A476" s="143"/>
      <c r="B476" s="122" t="s">
        <v>281</v>
      </c>
      <c r="C476" s="4">
        <v>240</v>
      </c>
      <c r="D476" s="5">
        <v>261</v>
      </c>
      <c r="J476" s="256" t="s">
        <v>23</v>
      </c>
      <c r="K476" s="4">
        <f t="shared" si="54"/>
        <v>0</v>
      </c>
      <c r="L476" s="142">
        <f t="shared" si="55"/>
        <v>0</v>
      </c>
    </row>
    <row r="477" spans="1:12" x14ac:dyDescent="0.2">
      <c r="A477" s="143"/>
      <c r="B477" s="122" t="s">
        <v>282</v>
      </c>
      <c r="C477" s="4">
        <v>306</v>
      </c>
      <c r="D477" s="5">
        <v>333</v>
      </c>
      <c r="J477" s="256" t="s">
        <v>23</v>
      </c>
      <c r="K477" s="4">
        <f t="shared" si="54"/>
        <v>0</v>
      </c>
      <c r="L477" s="142">
        <f t="shared" si="55"/>
        <v>0</v>
      </c>
    </row>
    <row r="478" spans="1:12" x14ac:dyDescent="0.2">
      <c r="A478" s="143"/>
      <c r="B478" s="122" t="s">
        <v>283</v>
      </c>
      <c r="C478" s="4">
        <v>396</v>
      </c>
      <c r="D478" s="5">
        <v>429</v>
      </c>
      <c r="J478" s="256" t="s">
        <v>23</v>
      </c>
      <c r="K478" s="4">
        <f t="shared" si="54"/>
        <v>0</v>
      </c>
      <c r="L478" s="142">
        <f t="shared" si="55"/>
        <v>0</v>
      </c>
    </row>
    <row r="479" spans="1:12" x14ac:dyDescent="0.2">
      <c r="A479" s="143"/>
      <c r="B479" s="122" t="s">
        <v>284</v>
      </c>
      <c r="C479" s="4">
        <v>465</v>
      </c>
      <c r="D479" s="5">
        <v>504</v>
      </c>
      <c r="J479" s="256" t="s">
        <v>23</v>
      </c>
      <c r="K479" s="4">
        <f t="shared" si="54"/>
        <v>0</v>
      </c>
      <c r="L479" s="142">
        <f t="shared" si="55"/>
        <v>0</v>
      </c>
    </row>
    <row r="480" spans="1:12" x14ac:dyDescent="0.2">
      <c r="A480" s="143"/>
      <c r="B480" s="122" t="s">
        <v>285</v>
      </c>
      <c r="C480" s="4">
        <v>555</v>
      </c>
      <c r="D480" s="5">
        <v>600</v>
      </c>
      <c r="J480" s="256" t="s">
        <v>23</v>
      </c>
      <c r="K480" s="4">
        <f t="shared" si="54"/>
        <v>0</v>
      </c>
      <c r="L480" s="142">
        <f t="shared" si="55"/>
        <v>0</v>
      </c>
    </row>
    <row r="481" spans="1:12" x14ac:dyDescent="0.2">
      <c r="A481" s="143"/>
      <c r="B481" s="122" t="s">
        <v>286</v>
      </c>
      <c r="C481" s="4">
        <v>675</v>
      </c>
      <c r="D481" s="5">
        <v>729</v>
      </c>
      <c r="J481" s="256" t="s">
        <v>23</v>
      </c>
      <c r="K481" s="4">
        <f t="shared" si="54"/>
        <v>0</v>
      </c>
      <c r="L481" s="142">
        <f t="shared" si="55"/>
        <v>0</v>
      </c>
    </row>
    <row r="482" spans="1:12" x14ac:dyDescent="0.2">
      <c r="A482" s="143"/>
      <c r="B482" s="122" t="s">
        <v>287</v>
      </c>
      <c r="C482" s="4">
        <v>765</v>
      </c>
      <c r="D482" s="5">
        <v>828</v>
      </c>
      <c r="J482" s="256" t="s">
        <v>23</v>
      </c>
      <c r="K482" s="4">
        <f t="shared" si="54"/>
        <v>0</v>
      </c>
      <c r="L482" s="142">
        <f t="shared" si="55"/>
        <v>0</v>
      </c>
    </row>
    <row r="483" spans="1:12" x14ac:dyDescent="0.2">
      <c r="A483" s="143"/>
      <c r="B483" s="122" t="s">
        <v>288</v>
      </c>
      <c r="C483" s="4">
        <v>894</v>
      </c>
      <c r="D483" s="5">
        <v>966</v>
      </c>
      <c r="J483" s="256" t="s">
        <v>23</v>
      </c>
      <c r="K483" s="4">
        <f t="shared" si="54"/>
        <v>0</v>
      </c>
      <c r="L483" s="142">
        <f t="shared" si="55"/>
        <v>0</v>
      </c>
    </row>
    <row r="484" spans="1:12" x14ac:dyDescent="0.2">
      <c r="A484" s="143"/>
      <c r="B484" s="122" t="s">
        <v>289</v>
      </c>
      <c r="C484" s="4">
        <v>996</v>
      </c>
      <c r="D484" s="5">
        <v>1077</v>
      </c>
      <c r="J484" s="256" t="s">
        <v>23</v>
      </c>
      <c r="K484" s="4">
        <f t="shared" si="54"/>
        <v>0</v>
      </c>
      <c r="L484" s="142">
        <f t="shared" si="55"/>
        <v>0</v>
      </c>
    </row>
    <row r="485" spans="1:12" x14ac:dyDescent="0.2">
      <c r="A485" s="143"/>
      <c r="B485" s="122" t="s">
        <v>290</v>
      </c>
      <c r="C485" s="4">
        <v>2058</v>
      </c>
      <c r="D485" s="5">
        <v>2223</v>
      </c>
      <c r="J485" s="256" t="s">
        <v>23</v>
      </c>
      <c r="K485" s="4">
        <f t="shared" si="54"/>
        <v>0</v>
      </c>
      <c r="L485" s="142">
        <f t="shared" si="55"/>
        <v>0</v>
      </c>
    </row>
    <row r="486" spans="1:12" x14ac:dyDescent="0.2">
      <c r="A486" s="143"/>
      <c r="B486" s="122" t="s">
        <v>291</v>
      </c>
      <c r="C486" s="4">
        <v>2094</v>
      </c>
      <c r="D486" s="5">
        <v>2262</v>
      </c>
      <c r="J486" s="256" t="s">
        <v>23</v>
      </c>
      <c r="K486" s="4">
        <f t="shared" si="54"/>
        <v>0</v>
      </c>
      <c r="L486" s="142">
        <f t="shared" si="55"/>
        <v>0</v>
      </c>
    </row>
    <row r="487" spans="1:12" x14ac:dyDescent="0.2">
      <c r="A487" s="143"/>
      <c r="B487" s="122" t="s">
        <v>292</v>
      </c>
      <c r="C487" s="4">
        <v>2472</v>
      </c>
      <c r="D487" s="5">
        <v>2670</v>
      </c>
      <c r="J487" s="256" t="s">
        <v>23</v>
      </c>
      <c r="K487" s="4">
        <f t="shared" si="54"/>
        <v>0</v>
      </c>
      <c r="L487" s="142">
        <f t="shared" si="55"/>
        <v>0</v>
      </c>
    </row>
    <row r="488" spans="1:12" x14ac:dyDescent="0.2">
      <c r="A488" s="143"/>
      <c r="B488" s="122" t="s">
        <v>293</v>
      </c>
      <c r="C488" s="4">
        <v>2691</v>
      </c>
      <c r="D488" s="5">
        <v>2907</v>
      </c>
      <c r="J488" s="256" t="s">
        <v>23</v>
      </c>
      <c r="K488" s="4">
        <f t="shared" si="54"/>
        <v>0</v>
      </c>
      <c r="L488" s="142">
        <f t="shared" si="55"/>
        <v>0</v>
      </c>
    </row>
    <row r="489" spans="1:12" x14ac:dyDescent="0.2">
      <c r="A489" s="143"/>
      <c r="B489" s="122" t="s">
        <v>294</v>
      </c>
      <c r="C489" s="4">
        <v>2970</v>
      </c>
      <c r="D489" s="5">
        <v>3210</v>
      </c>
      <c r="J489" s="256" t="s">
        <v>23</v>
      </c>
      <c r="K489" s="4">
        <f t="shared" si="54"/>
        <v>0</v>
      </c>
      <c r="L489" s="142">
        <f t="shared" si="55"/>
        <v>0</v>
      </c>
    </row>
    <row r="490" spans="1:12" x14ac:dyDescent="0.2">
      <c r="A490" s="143"/>
      <c r="B490" s="122" t="s">
        <v>295</v>
      </c>
      <c r="C490" s="4">
        <v>3189</v>
      </c>
      <c r="D490" s="5">
        <v>3444</v>
      </c>
      <c r="J490" s="256" t="s">
        <v>23</v>
      </c>
      <c r="K490" s="4">
        <f t="shared" si="54"/>
        <v>0</v>
      </c>
      <c r="L490" s="142">
        <f t="shared" si="55"/>
        <v>0</v>
      </c>
    </row>
    <row r="491" spans="1:12" x14ac:dyDescent="0.2">
      <c r="A491" s="143"/>
      <c r="B491" s="122" t="s">
        <v>296</v>
      </c>
      <c r="C491" s="4">
        <v>3459</v>
      </c>
      <c r="D491" s="5">
        <v>3738</v>
      </c>
      <c r="J491" s="256" t="s">
        <v>23</v>
      </c>
      <c r="K491" s="4">
        <f t="shared" si="54"/>
        <v>0</v>
      </c>
      <c r="L491" s="142">
        <f t="shared" si="55"/>
        <v>0</v>
      </c>
    </row>
    <row r="492" spans="1:12" x14ac:dyDescent="0.2">
      <c r="A492" s="143"/>
      <c r="B492" s="122" t="s">
        <v>297</v>
      </c>
      <c r="C492" s="4">
        <v>3732</v>
      </c>
      <c r="D492" s="5">
        <v>4032</v>
      </c>
      <c r="J492" s="256" t="s">
        <v>23</v>
      </c>
      <c r="K492" s="4">
        <f t="shared" si="54"/>
        <v>0</v>
      </c>
      <c r="L492" s="142">
        <f t="shared" si="55"/>
        <v>0</v>
      </c>
    </row>
    <row r="493" spans="1:12" x14ac:dyDescent="0.2">
      <c r="A493" s="143"/>
      <c r="B493" s="122" t="s">
        <v>298</v>
      </c>
      <c r="C493" s="4">
        <v>4101</v>
      </c>
      <c r="D493" s="5">
        <v>4432</v>
      </c>
      <c r="J493" s="256" t="s">
        <v>23</v>
      </c>
      <c r="K493" s="4">
        <f t="shared" si="54"/>
        <v>0</v>
      </c>
      <c r="L493" s="142">
        <f t="shared" si="55"/>
        <v>0</v>
      </c>
    </row>
    <row r="494" spans="1:12" x14ac:dyDescent="0.2">
      <c r="A494" s="143"/>
      <c r="B494" s="122" t="s">
        <v>299</v>
      </c>
      <c r="C494" s="4">
        <v>4344</v>
      </c>
      <c r="D494" s="5">
        <v>4692</v>
      </c>
      <c r="J494" s="256" t="s">
        <v>23</v>
      </c>
      <c r="K494" s="4">
        <f t="shared" si="54"/>
        <v>0</v>
      </c>
      <c r="L494" s="142">
        <f t="shared" si="55"/>
        <v>0</v>
      </c>
    </row>
    <row r="495" spans="1:12" x14ac:dyDescent="0.2">
      <c r="A495" s="143"/>
      <c r="B495" s="122" t="s">
        <v>300</v>
      </c>
      <c r="C495" s="4">
        <v>4671</v>
      </c>
      <c r="D495" s="5">
        <v>5046</v>
      </c>
      <c r="J495" s="256" t="s">
        <v>23</v>
      </c>
      <c r="K495" s="4">
        <f t="shared" si="54"/>
        <v>0</v>
      </c>
      <c r="L495" s="142">
        <f t="shared" si="55"/>
        <v>0</v>
      </c>
    </row>
    <row r="496" spans="1:12" x14ac:dyDescent="0.2">
      <c r="A496" s="143"/>
      <c r="B496" s="122" t="s">
        <v>301</v>
      </c>
      <c r="C496" s="4">
        <v>4995</v>
      </c>
      <c r="D496" s="5">
        <v>5397</v>
      </c>
      <c r="J496" s="256" t="s">
        <v>23</v>
      </c>
      <c r="K496" s="4">
        <f t="shared" si="54"/>
        <v>0</v>
      </c>
      <c r="L496" s="142">
        <f t="shared" si="55"/>
        <v>0</v>
      </c>
    </row>
    <row r="497" spans="1:12" x14ac:dyDescent="0.2">
      <c r="A497" s="143"/>
      <c r="B497" s="122" t="s">
        <v>302</v>
      </c>
      <c r="C497" s="4">
        <v>5361</v>
      </c>
      <c r="D497" s="5">
        <v>5790</v>
      </c>
      <c r="J497" s="256" t="s">
        <v>23</v>
      </c>
      <c r="K497" s="4">
        <f t="shared" si="54"/>
        <v>0</v>
      </c>
      <c r="L497" s="142">
        <f t="shared" si="55"/>
        <v>0</v>
      </c>
    </row>
    <row r="498" spans="1:12" x14ac:dyDescent="0.2">
      <c r="A498" s="143"/>
      <c r="B498" s="122" t="s">
        <v>303</v>
      </c>
      <c r="C498" s="4">
        <v>5712</v>
      </c>
      <c r="D498" s="5">
        <v>6171</v>
      </c>
      <c r="J498" s="256" t="s">
        <v>23</v>
      </c>
      <c r="K498" s="4">
        <f t="shared" si="54"/>
        <v>0</v>
      </c>
      <c r="L498" s="142">
        <f t="shared" si="55"/>
        <v>0</v>
      </c>
    </row>
    <row r="499" spans="1:12" x14ac:dyDescent="0.2">
      <c r="A499" s="143"/>
      <c r="B499" s="122" t="s">
        <v>304</v>
      </c>
      <c r="C499" s="4">
        <v>6051</v>
      </c>
      <c r="D499" s="5">
        <v>6537</v>
      </c>
      <c r="J499" s="256" t="s">
        <v>23</v>
      </c>
      <c r="K499" s="4">
        <f t="shared" si="54"/>
        <v>0</v>
      </c>
      <c r="L499" s="142">
        <f t="shared" si="55"/>
        <v>0</v>
      </c>
    </row>
    <row r="500" spans="1:12" x14ac:dyDescent="0.2">
      <c r="A500" s="143"/>
      <c r="B500" s="122" t="s">
        <v>305</v>
      </c>
      <c r="C500" s="4">
        <v>6396</v>
      </c>
      <c r="D500" s="5">
        <v>6909</v>
      </c>
      <c r="J500" s="256" t="s">
        <v>23</v>
      </c>
      <c r="K500" s="4">
        <f t="shared" si="54"/>
        <v>0</v>
      </c>
      <c r="L500" s="142">
        <f t="shared" si="55"/>
        <v>0</v>
      </c>
    </row>
    <row r="501" spans="1:12" x14ac:dyDescent="0.2">
      <c r="A501" s="143"/>
      <c r="B501" s="122" t="s">
        <v>306</v>
      </c>
      <c r="C501" s="4">
        <v>6747</v>
      </c>
      <c r="D501" s="5">
        <v>7287</v>
      </c>
      <c r="J501" s="256" t="s">
        <v>23</v>
      </c>
      <c r="K501" s="4">
        <f t="shared" si="54"/>
        <v>0</v>
      </c>
      <c r="L501" s="142">
        <f t="shared" si="55"/>
        <v>0</v>
      </c>
    </row>
    <row r="502" spans="1:12" x14ac:dyDescent="0.2">
      <c r="A502" s="143"/>
      <c r="B502" s="122" t="s">
        <v>307</v>
      </c>
      <c r="C502" s="4">
        <v>7162</v>
      </c>
      <c r="D502" s="5">
        <v>7737</v>
      </c>
      <c r="J502" s="256" t="s">
        <v>23</v>
      </c>
      <c r="K502" s="4">
        <f t="shared" si="54"/>
        <v>0</v>
      </c>
      <c r="L502" s="142">
        <f t="shared" si="55"/>
        <v>0</v>
      </c>
    </row>
    <row r="503" spans="1:12" x14ac:dyDescent="0.2">
      <c r="A503" s="143"/>
      <c r="B503" s="122" t="s">
        <v>308</v>
      </c>
      <c r="C503" s="4">
        <v>7887</v>
      </c>
      <c r="D503" s="5">
        <v>8520</v>
      </c>
      <c r="J503" s="256" t="s">
        <v>23</v>
      </c>
      <c r="K503" s="4">
        <f t="shared" si="54"/>
        <v>0</v>
      </c>
      <c r="L503" s="142">
        <f t="shared" si="55"/>
        <v>0</v>
      </c>
    </row>
    <row r="504" spans="1:12" x14ac:dyDescent="0.2">
      <c r="A504" s="143"/>
      <c r="B504" s="122" t="s">
        <v>309</v>
      </c>
      <c r="C504" s="4">
        <v>8685</v>
      </c>
      <c r="D504" s="5">
        <v>9342</v>
      </c>
      <c r="J504" s="256" t="s">
        <v>23</v>
      </c>
      <c r="K504" s="4">
        <f t="shared" si="54"/>
        <v>0</v>
      </c>
      <c r="L504" s="142">
        <f t="shared" si="55"/>
        <v>0</v>
      </c>
    </row>
    <row r="505" spans="1:12" x14ac:dyDescent="0.2">
      <c r="A505" s="143"/>
      <c r="B505" s="122" t="s">
        <v>310</v>
      </c>
      <c r="C505" s="4">
        <v>9837</v>
      </c>
      <c r="D505" s="5">
        <v>10626</v>
      </c>
      <c r="J505" s="256" t="s">
        <v>23</v>
      </c>
      <c r="K505" s="4">
        <f t="shared" si="54"/>
        <v>0</v>
      </c>
      <c r="L505" s="142">
        <f t="shared" si="55"/>
        <v>0</v>
      </c>
    </row>
    <row r="506" spans="1:12" x14ac:dyDescent="0.2">
      <c r="A506" s="143"/>
      <c r="B506" s="122" t="s">
        <v>311</v>
      </c>
      <c r="C506" s="4">
        <v>10830</v>
      </c>
      <c r="D506" s="5">
        <v>11697</v>
      </c>
      <c r="J506" s="256" t="s">
        <v>23</v>
      </c>
      <c r="K506" s="4">
        <f t="shared" si="54"/>
        <v>0</v>
      </c>
      <c r="L506" s="142">
        <f t="shared" si="55"/>
        <v>0</v>
      </c>
    </row>
    <row r="507" spans="1:12" x14ac:dyDescent="0.2">
      <c r="A507" s="143"/>
      <c r="B507" s="122" t="s">
        <v>312</v>
      </c>
      <c r="C507" s="4">
        <v>11853</v>
      </c>
      <c r="D507" s="5">
        <v>12801</v>
      </c>
      <c r="J507" s="256" t="s">
        <v>23</v>
      </c>
      <c r="K507" s="4">
        <f t="shared" si="54"/>
        <v>0</v>
      </c>
      <c r="L507" s="142">
        <f t="shared" si="55"/>
        <v>0</v>
      </c>
    </row>
    <row r="508" spans="1:12" x14ac:dyDescent="0.2">
      <c r="A508" s="143"/>
      <c r="B508" s="122" t="s">
        <v>313</v>
      </c>
      <c r="C508" s="4">
        <v>13119</v>
      </c>
      <c r="D508" s="5">
        <v>14169</v>
      </c>
      <c r="J508" s="256" t="s">
        <v>23</v>
      </c>
      <c r="K508" s="4">
        <f t="shared" si="54"/>
        <v>0</v>
      </c>
      <c r="L508" s="142">
        <f t="shared" si="55"/>
        <v>0</v>
      </c>
    </row>
    <row r="509" spans="1:12" x14ac:dyDescent="0.2">
      <c r="A509" s="143"/>
      <c r="B509" s="122" t="s">
        <v>314</v>
      </c>
      <c r="C509" s="4">
        <v>14376</v>
      </c>
      <c r="D509" s="5">
        <v>15528</v>
      </c>
      <c r="J509" s="256" t="s">
        <v>23</v>
      </c>
      <c r="K509" s="4">
        <f t="shared" si="54"/>
        <v>0</v>
      </c>
      <c r="L509" s="142">
        <f t="shared" si="55"/>
        <v>0</v>
      </c>
    </row>
    <row r="510" spans="1:12" x14ac:dyDescent="0.2">
      <c r="A510" s="143"/>
      <c r="B510" s="122" t="s">
        <v>315</v>
      </c>
      <c r="C510" s="4">
        <v>15687</v>
      </c>
      <c r="D510" s="5">
        <v>16944</v>
      </c>
      <c r="J510" s="256" t="s">
        <v>23</v>
      </c>
      <c r="K510" s="4">
        <f t="shared" si="54"/>
        <v>0</v>
      </c>
      <c r="L510" s="142">
        <f t="shared" si="55"/>
        <v>0</v>
      </c>
    </row>
    <row r="511" spans="1:12" x14ac:dyDescent="0.2">
      <c r="A511" s="143"/>
      <c r="B511" s="122" t="s">
        <v>316</v>
      </c>
      <c r="C511" s="4">
        <v>17001</v>
      </c>
      <c r="D511" s="5">
        <v>18363</v>
      </c>
      <c r="J511" s="256" t="s">
        <v>23</v>
      </c>
      <c r="K511" s="4">
        <f t="shared" si="54"/>
        <v>0</v>
      </c>
      <c r="L511" s="142">
        <f t="shared" si="55"/>
        <v>0</v>
      </c>
    </row>
    <row r="512" spans="1:12" ht="25.5" x14ac:dyDescent="0.2">
      <c r="A512" s="143"/>
      <c r="B512" s="218" t="s">
        <v>623</v>
      </c>
      <c r="C512" s="7"/>
      <c r="D512" s="6"/>
      <c r="E512" s="274"/>
      <c r="F512" s="283"/>
      <c r="G512" s="292"/>
      <c r="H512" s="292"/>
      <c r="I512" s="242"/>
      <c r="J512" s="261"/>
      <c r="K512" s="219"/>
      <c r="L512" s="142" t="s">
        <v>666</v>
      </c>
    </row>
    <row r="513" spans="1:12" x14ac:dyDescent="0.2">
      <c r="A513" s="143">
        <v>166789</v>
      </c>
      <c r="B513" s="122" t="s">
        <v>625</v>
      </c>
      <c r="C513" s="4"/>
      <c r="J513" s="256"/>
      <c r="K513" s="4"/>
      <c r="L513" s="142"/>
    </row>
    <row r="514" spans="1:12" ht="25.5" x14ac:dyDescent="0.2">
      <c r="A514" s="143"/>
      <c r="B514" s="122" t="s">
        <v>320</v>
      </c>
      <c r="C514" s="4"/>
      <c r="D514" s="5">
        <v>69</v>
      </c>
      <c r="J514" s="256" t="s">
        <v>23</v>
      </c>
      <c r="K514" s="4">
        <f>SUM(I514:J514)</f>
        <v>0</v>
      </c>
      <c r="L514" s="142">
        <f>FLOOR(K514,0.05)</f>
        <v>0</v>
      </c>
    </row>
    <row r="515" spans="1:12" x14ac:dyDescent="0.2">
      <c r="A515" s="143">
        <v>166789</v>
      </c>
      <c r="B515" s="216" t="s">
        <v>626</v>
      </c>
      <c r="C515" s="4"/>
      <c r="J515" s="235"/>
      <c r="K515" s="4"/>
      <c r="L515" s="142"/>
    </row>
    <row r="516" spans="1:12" ht="25.5" x14ac:dyDescent="0.2">
      <c r="A516" s="143"/>
      <c r="B516" s="122" t="s">
        <v>543</v>
      </c>
      <c r="C516" s="4"/>
      <c r="J516" s="256"/>
      <c r="K516" s="4"/>
      <c r="L516" s="220" t="s">
        <v>544</v>
      </c>
    </row>
    <row r="517" spans="1:12" x14ac:dyDescent="0.2">
      <c r="A517" s="143"/>
      <c r="B517" s="122"/>
      <c r="C517" s="4"/>
      <c r="J517" s="256"/>
      <c r="K517" s="4"/>
      <c r="L517" s="142"/>
    </row>
    <row r="518" spans="1:12" x14ac:dyDescent="0.2">
      <c r="A518" s="143"/>
      <c r="B518" s="122"/>
      <c r="C518" s="4"/>
      <c r="J518" s="256"/>
      <c r="K518" s="4"/>
      <c r="L518" s="142"/>
    </row>
    <row r="519" spans="1:12" x14ac:dyDescent="0.2">
      <c r="A519" s="143"/>
      <c r="B519" s="122"/>
      <c r="C519" s="4"/>
      <c r="J519" s="256"/>
      <c r="K519" s="4"/>
      <c r="L519" s="142"/>
    </row>
    <row r="520" spans="1:12" x14ac:dyDescent="0.2">
      <c r="A520" s="143"/>
      <c r="B520" s="122"/>
      <c r="C520" s="7"/>
      <c r="D520" s="885"/>
      <c r="E520" s="885"/>
      <c r="F520" s="885"/>
      <c r="G520" s="885"/>
      <c r="H520" s="885"/>
      <c r="I520" s="885"/>
      <c r="J520" s="886"/>
      <c r="K520" s="886"/>
      <c r="L520" s="886"/>
    </row>
    <row r="521" spans="1:12" x14ac:dyDescent="0.2">
      <c r="A521" s="143">
        <v>166789</v>
      </c>
      <c r="B521" s="122" t="s">
        <v>627</v>
      </c>
      <c r="C521" s="4">
        <v>198</v>
      </c>
      <c r="D521" s="5">
        <v>216</v>
      </c>
      <c r="J521" s="256" t="s">
        <v>23</v>
      </c>
      <c r="K521" s="4">
        <f>SUM(I521:J521)</f>
        <v>0</v>
      </c>
      <c r="L521" s="142">
        <f>FLOOR(K521,0.05)</f>
        <v>0</v>
      </c>
    </row>
    <row r="522" spans="1:12" x14ac:dyDescent="0.2">
      <c r="A522" s="143">
        <v>166789</v>
      </c>
      <c r="B522" s="122" t="s">
        <v>628</v>
      </c>
      <c r="C522" s="4"/>
      <c r="J522" s="256"/>
      <c r="K522" s="4"/>
      <c r="L522" s="142"/>
    </row>
    <row r="523" spans="1:12" x14ac:dyDescent="0.2">
      <c r="A523" s="143"/>
      <c r="B523" s="216" t="s">
        <v>322</v>
      </c>
      <c r="C523" s="20"/>
      <c r="J523" s="235"/>
      <c r="K523" s="4"/>
      <c r="L523" s="142"/>
    </row>
    <row r="524" spans="1:12" x14ac:dyDescent="0.2">
      <c r="A524" s="143"/>
      <c r="B524" s="122" t="s">
        <v>622</v>
      </c>
      <c r="C524" s="4"/>
      <c r="J524" s="256"/>
      <c r="K524" s="4"/>
      <c r="L524" s="142"/>
    </row>
    <row r="525" spans="1:12" x14ac:dyDescent="0.2">
      <c r="A525" s="143"/>
      <c r="B525" s="122" t="s">
        <v>278</v>
      </c>
      <c r="C525" s="4">
        <v>117</v>
      </c>
      <c r="D525" s="5">
        <v>126</v>
      </c>
      <c r="J525" s="256" t="s">
        <v>23</v>
      </c>
      <c r="K525" s="4">
        <f t="shared" ref="K525:K563" si="56">SUM(I525:J525)</f>
        <v>0</v>
      </c>
      <c r="L525" s="142">
        <f t="shared" ref="L525:L590" si="57">FLOOR(K525,0.05)</f>
        <v>0</v>
      </c>
    </row>
    <row r="526" spans="1:12" x14ac:dyDescent="0.2">
      <c r="A526" s="143"/>
      <c r="B526" s="122" t="s">
        <v>279</v>
      </c>
      <c r="C526" s="4">
        <v>117</v>
      </c>
      <c r="D526" s="5">
        <v>126</v>
      </c>
      <c r="J526" s="256" t="s">
        <v>23</v>
      </c>
      <c r="K526" s="4">
        <f t="shared" si="56"/>
        <v>0</v>
      </c>
      <c r="L526" s="142">
        <f t="shared" si="57"/>
        <v>0</v>
      </c>
    </row>
    <row r="527" spans="1:12" x14ac:dyDescent="0.2">
      <c r="A527" s="143"/>
      <c r="B527" s="122" t="s">
        <v>280</v>
      </c>
      <c r="C527" s="4">
        <v>117</v>
      </c>
      <c r="D527" s="5">
        <v>126</v>
      </c>
      <c r="J527" s="256" t="s">
        <v>23</v>
      </c>
      <c r="K527" s="4">
        <f t="shared" si="56"/>
        <v>0</v>
      </c>
      <c r="L527" s="142">
        <f t="shared" si="57"/>
        <v>0</v>
      </c>
    </row>
    <row r="528" spans="1:12" x14ac:dyDescent="0.2">
      <c r="A528" s="143"/>
      <c r="B528" s="122" t="s">
        <v>281</v>
      </c>
      <c r="C528" s="4">
        <v>117</v>
      </c>
      <c r="D528" s="5">
        <v>126</v>
      </c>
      <c r="J528" s="256" t="s">
        <v>23</v>
      </c>
      <c r="K528" s="4">
        <f t="shared" si="56"/>
        <v>0</v>
      </c>
      <c r="L528" s="142">
        <f t="shared" si="57"/>
        <v>0</v>
      </c>
    </row>
    <row r="529" spans="1:12" x14ac:dyDescent="0.2">
      <c r="A529" s="143"/>
      <c r="B529" s="122" t="s">
        <v>282</v>
      </c>
      <c r="C529" s="4">
        <v>117</v>
      </c>
      <c r="D529" s="5">
        <v>126</v>
      </c>
      <c r="J529" s="256" t="s">
        <v>23</v>
      </c>
      <c r="K529" s="4">
        <f t="shared" si="56"/>
        <v>0</v>
      </c>
      <c r="L529" s="142">
        <f t="shared" si="57"/>
        <v>0</v>
      </c>
    </row>
    <row r="530" spans="1:12" x14ac:dyDescent="0.2">
      <c r="A530" s="143"/>
      <c r="B530" s="122" t="s">
        <v>283</v>
      </c>
      <c r="C530" s="4">
        <v>159</v>
      </c>
      <c r="D530" s="5">
        <v>174</v>
      </c>
      <c r="J530" s="256" t="s">
        <v>23</v>
      </c>
      <c r="K530" s="4">
        <f t="shared" si="56"/>
        <v>0</v>
      </c>
      <c r="L530" s="142">
        <f t="shared" si="57"/>
        <v>0</v>
      </c>
    </row>
    <row r="531" spans="1:12" x14ac:dyDescent="0.2">
      <c r="A531" s="143"/>
      <c r="B531" s="122" t="s">
        <v>284</v>
      </c>
      <c r="C531" s="4">
        <v>159</v>
      </c>
      <c r="D531" s="5">
        <v>174</v>
      </c>
      <c r="J531" s="256" t="s">
        <v>23</v>
      </c>
      <c r="K531" s="4">
        <f t="shared" si="56"/>
        <v>0</v>
      </c>
      <c r="L531" s="142">
        <f t="shared" si="57"/>
        <v>0</v>
      </c>
    </row>
    <row r="532" spans="1:12" x14ac:dyDescent="0.2">
      <c r="A532" s="143"/>
      <c r="B532" s="122" t="s">
        <v>285</v>
      </c>
      <c r="C532" s="4">
        <v>159</v>
      </c>
      <c r="D532" s="5">
        <v>174</v>
      </c>
      <c r="J532" s="256" t="s">
        <v>23</v>
      </c>
      <c r="K532" s="4">
        <f t="shared" si="56"/>
        <v>0</v>
      </c>
      <c r="L532" s="142">
        <f t="shared" si="57"/>
        <v>0</v>
      </c>
    </row>
    <row r="533" spans="1:12" x14ac:dyDescent="0.2">
      <c r="A533" s="143"/>
      <c r="B533" s="122" t="s">
        <v>286</v>
      </c>
      <c r="C533" s="4">
        <v>159</v>
      </c>
      <c r="D533" s="5">
        <v>174</v>
      </c>
      <c r="J533" s="256" t="s">
        <v>23</v>
      </c>
      <c r="K533" s="4">
        <f t="shared" si="56"/>
        <v>0</v>
      </c>
      <c r="L533" s="142">
        <f t="shared" si="57"/>
        <v>0</v>
      </c>
    </row>
    <row r="534" spans="1:12" x14ac:dyDescent="0.2">
      <c r="A534" s="143"/>
      <c r="B534" s="122" t="s">
        <v>287</v>
      </c>
      <c r="C534" s="4">
        <v>183</v>
      </c>
      <c r="D534" s="5">
        <v>198</v>
      </c>
      <c r="J534" s="256" t="s">
        <v>23</v>
      </c>
      <c r="K534" s="4">
        <f t="shared" si="56"/>
        <v>0</v>
      </c>
      <c r="L534" s="142">
        <f t="shared" si="57"/>
        <v>0</v>
      </c>
    </row>
    <row r="535" spans="1:12" x14ac:dyDescent="0.2">
      <c r="A535" s="143"/>
      <c r="B535" s="122" t="s">
        <v>288</v>
      </c>
      <c r="C535" s="4">
        <v>183</v>
      </c>
      <c r="D535" s="5">
        <v>198</v>
      </c>
      <c r="J535" s="256" t="s">
        <v>23</v>
      </c>
      <c r="K535" s="4">
        <f t="shared" si="56"/>
        <v>0</v>
      </c>
      <c r="L535" s="142">
        <f t="shared" si="57"/>
        <v>0</v>
      </c>
    </row>
    <row r="536" spans="1:12" x14ac:dyDescent="0.2">
      <c r="A536" s="143"/>
      <c r="B536" s="122" t="s">
        <v>289</v>
      </c>
      <c r="C536" s="4">
        <v>183</v>
      </c>
      <c r="D536" s="5">
        <v>198</v>
      </c>
      <c r="J536" s="256" t="s">
        <v>23</v>
      </c>
      <c r="K536" s="4">
        <f t="shared" si="56"/>
        <v>0</v>
      </c>
      <c r="L536" s="142">
        <f t="shared" si="57"/>
        <v>0</v>
      </c>
    </row>
    <row r="537" spans="1:12" x14ac:dyDescent="0.2">
      <c r="A537" s="143"/>
      <c r="B537" s="122" t="s">
        <v>290</v>
      </c>
      <c r="C537" s="4">
        <v>195</v>
      </c>
      <c r="D537" s="5">
        <v>213</v>
      </c>
      <c r="J537" s="256" t="s">
        <v>23</v>
      </c>
      <c r="K537" s="4">
        <f t="shared" si="56"/>
        <v>0</v>
      </c>
      <c r="L537" s="142">
        <f t="shared" si="57"/>
        <v>0</v>
      </c>
    </row>
    <row r="538" spans="1:12" x14ac:dyDescent="0.2">
      <c r="A538" s="143"/>
      <c r="B538" s="122" t="s">
        <v>291</v>
      </c>
      <c r="C538" s="4">
        <v>195</v>
      </c>
      <c r="D538" s="5">
        <v>213</v>
      </c>
      <c r="J538" s="256" t="s">
        <v>23</v>
      </c>
      <c r="K538" s="4">
        <f t="shared" si="56"/>
        <v>0</v>
      </c>
      <c r="L538" s="142">
        <f t="shared" si="57"/>
        <v>0</v>
      </c>
    </row>
    <row r="539" spans="1:12" x14ac:dyDescent="0.2">
      <c r="A539" s="143"/>
      <c r="B539" s="122" t="s">
        <v>292</v>
      </c>
      <c r="C539" s="4">
        <v>195</v>
      </c>
      <c r="D539" s="5">
        <v>213</v>
      </c>
      <c r="J539" s="256" t="s">
        <v>23</v>
      </c>
      <c r="K539" s="4">
        <f t="shared" si="56"/>
        <v>0</v>
      </c>
      <c r="L539" s="142">
        <f t="shared" si="57"/>
        <v>0</v>
      </c>
    </row>
    <row r="540" spans="1:12" x14ac:dyDescent="0.2">
      <c r="A540" s="143"/>
      <c r="B540" s="122" t="s">
        <v>293</v>
      </c>
      <c r="C540" s="4">
        <v>222</v>
      </c>
      <c r="D540" s="5">
        <v>240</v>
      </c>
      <c r="J540" s="256" t="s">
        <v>23</v>
      </c>
      <c r="K540" s="4">
        <f t="shared" si="56"/>
        <v>0</v>
      </c>
      <c r="L540" s="142">
        <f t="shared" si="57"/>
        <v>0</v>
      </c>
    </row>
    <row r="541" spans="1:12" x14ac:dyDescent="0.2">
      <c r="A541" s="143"/>
      <c r="B541" s="122" t="s">
        <v>294</v>
      </c>
      <c r="C541" s="4">
        <v>222</v>
      </c>
      <c r="D541" s="5">
        <v>240</v>
      </c>
      <c r="J541" s="256" t="s">
        <v>23</v>
      </c>
      <c r="K541" s="4">
        <f t="shared" si="56"/>
        <v>0</v>
      </c>
      <c r="L541" s="142">
        <f t="shared" si="57"/>
        <v>0</v>
      </c>
    </row>
    <row r="542" spans="1:12" x14ac:dyDescent="0.2">
      <c r="A542" s="143"/>
      <c r="B542" s="122" t="s">
        <v>295</v>
      </c>
      <c r="C542" s="4">
        <v>222</v>
      </c>
      <c r="D542" s="5">
        <v>240</v>
      </c>
      <c r="J542" s="256" t="s">
        <v>23</v>
      </c>
      <c r="K542" s="4">
        <f t="shared" si="56"/>
        <v>0</v>
      </c>
      <c r="L542" s="142">
        <f t="shared" si="57"/>
        <v>0</v>
      </c>
    </row>
    <row r="543" spans="1:12" x14ac:dyDescent="0.2">
      <c r="A543" s="143"/>
      <c r="B543" s="122" t="s">
        <v>296</v>
      </c>
      <c r="C543" s="4">
        <v>243</v>
      </c>
      <c r="D543" s="5">
        <v>264</v>
      </c>
      <c r="J543" s="256" t="s">
        <v>23</v>
      </c>
      <c r="K543" s="4">
        <f t="shared" si="56"/>
        <v>0</v>
      </c>
      <c r="L543" s="142">
        <f t="shared" si="57"/>
        <v>0</v>
      </c>
    </row>
    <row r="544" spans="1:12" x14ac:dyDescent="0.2">
      <c r="A544" s="143"/>
      <c r="B544" s="122" t="s">
        <v>297</v>
      </c>
      <c r="C544" s="4">
        <v>243</v>
      </c>
      <c r="D544" s="5">
        <v>264</v>
      </c>
      <c r="J544" s="256" t="s">
        <v>23</v>
      </c>
      <c r="K544" s="4">
        <f t="shared" si="56"/>
        <v>0</v>
      </c>
      <c r="L544" s="142">
        <f t="shared" si="57"/>
        <v>0</v>
      </c>
    </row>
    <row r="545" spans="1:12" x14ac:dyDescent="0.2">
      <c r="A545" s="143"/>
      <c r="B545" s="122" t="s">
        <v>298</v>
      </c>
      <c r="C545" s="4">
        <v>243</v>
      </c>
      <c r="D545" s="5">
        <v>264</v>
      </c>
      <c r="J545" s="256" t="s">
        <v>23</v>
      </c>
      <c r="K545" s="4">
        <f t="shared" si="56"/>
        <v>0</v>
      </c>
      <c r="L545" s="142">
        <f t="shared" si="57"/>
        <v>0</v>
      </c>
    </row>
    <row r="546" spans="1:12" x14ac:dyDescent="0.2">
      <c r="A546" s="143"/>
      <c r="B546" s="122" t="s">
        <v>299</v>
      </c>
      <c r="C546" s="4">
        <v>267</v>
      </c>
      <c r="D546" s="5">
        <v>288</v>
      </c>
      <c r="J546" s="256" t="s">
        <v>23</v>
      </c>
      <c r="K546" s="4">
        <f t="shared" si="56"/>
        <v>0</v>
      </c>
      <c r="L546" s="142">
        <f t="shared" si="57"/>
        <v>0</v>
      </c>
    </row>
    <row r="547" spans="1:12" x14ac:dyDescent="0.2">
      <c r="A547" s="143"/>
      <c r="B547" s="122" t="s">
        <v>300</v>
      </c>
      <c r="C547" s="4">
        <v>267</v>
      </c>
      <c r="D547" s="5">
        <v>288</v>
      </c>
      <c r="J547" s="256" t="s">
        <v>23</v>
      </c>
      <c r="K547" s="4">
        <f t="shared" si="56"/>
        <v>0</v>
      </c>
      <c r="L547" s="142">
        <f t="shared" si="57"/>
        <v>0</v>
      </c>
    </row>
    <row r="548" spans="1:12" x14ac:dyDescent="0.2">
      <c r="A548" s="143"/>
      <c r="B548" s="122" t="s">
        <v>301</v>
      </c>
      <c r="C548" s="4">
        <v>267</v>
      </c>
      <c r="D548" s="5">
        <v>288</v>
      </c>
      <c r="J548" s="256" t="s">
        <v>23</v>
      </c>
      <c r="K548" s="4">
        <f t="shared" si="56"/>
        <v>0</v>
      </c>
      <c r="L548" s="142">
        <f t="shared" si="57"/>
        <v>0</v>
      </c>
    </row>
    <row r="549" spans="1:12" x14ac:dyDescent="0.2">
      <c r="A549" s="143"/>
      <c r="B549" s="122" t="s">
        <v>302</v>
      </c>
      <c r="C549" s="4">
        <v>282</v>
      </c>
      <c r="D549" s="5">
        <v>305</v>
      </c>
      <c r="J549" s="256" t="s">
        <v>23</v>
      </c>
      <c r="K549" s="4">
        <f t="shared" si="56"/>
        <v>0</v>
      </c>
      <c r="L549" s="142">
        <f t="shared" si="57"/>
        <v>0</v>
      </c>
    </row>
    <row r="550" spans="1:12" x14ac:dyDescent="0.2">
      <c r="A550" s="143"/>
      <c r="B550" s="122" t="s">
        <v>303</v>
      </c>
      <c r="C550" s="4">
        <v>282</v>
      </c>
      <c r="D550" s="5">
        <v>306</v>
      </c>
      <c r="J550" s="256" t="s">
        <v>23</v>
      </c>
      <c r="K550" s="4">
        <f t="shared" si="56"/>
        <v>0</v>
      </c>
      <c r="L550" s="142">
        <f t="shared" si="57"/>
        <v>0</v>
      </c>
    </row>
    <row r="551" spans="1:12" x14ac:dyDescent="0.2">
      <c r="A551" s="143"/>
      <c r="B551" s="122" t="s">
        <v>304</v>
      </c>
      <c r="C551" s="4">
        <v>282</v>
      </c>
      <c r="D551" s="5">
        <v>306</v>
      </c>
      <c r="J551" s="256" t="s">
        <v>23</v>
      </c>
      <c r="K551" s="4">
        <f t="shared" si="56"/>
        <v>0</v>
      </c>
      <c r="L551" s="142">
        <f t="shared" si="57"/>
        <v>0</v>
      </c>
    </row>
    <row r="552" spans="1:12" x14ac:dyDescent="0.2">
      <c r="A552" s="143"/>
      <c r="B552" s="122" t="s">
        <v>305</v>
      </c>
      <c r="C552" s="4">
        <v>309</v>
      </c>
      <c r="D552" s="5">
        <v>336</v>
      </c>
      <c r="J552" s="256" t="s">
        <v>23</v>
      </c>
      <c r="K552" s="4">
        <f t="shared" si="56"/>
        <v>0</v>
      </c>
      <c r="L552" s="142">
        <f t="shared" si="57"/>
        <v>0</v>
      </c>
    </row>
    <row r="553" spans="1:12" x14ac:dyDescent="0.2">
      <c r="A553" s="143"/>
      <c r="B553" s="122" t="s">
        <v>306</v>
      </c>
      <c r="C553" s="4">
        <v>309</v>
      </c>
      <c r="D553" s="5">
        <v>336</v>
      </c>
      <c r="J553" s="256" t="s">
        <v>23</v>
      </c>
      <c r="K553" s="4">
        <f t="shared" si="56"/>
        <v>0</v>
      </c>
      <c r="L553" s="142">
        <f t="shared" si="57"/>
        <v>0</v>
      </c>
    </row>
    <row r="554" spans="1:12" x14ac:dyDescent="0.2">
      <c r="A554" s="143"/>
      <c r="B554" s="122" t="s">
        <v>307</v>
      </c>
      <c r="C554" s="4">
        <v>309</v>
      </c>
      <c r="D554" s="5">
        <v>336</v>
      </c>
      <c r="J554" s="256" t="s">
        <v>23</v>
      </c>
      <c r="K554" s="4">
        <f t="shared" si="56"/>
        <v>0</v>
      </c>
      <c r="L554" s="142">
        <f t="shared" si="57"/>
        <v>0</v>
      </c>
    </row>
    <row r="555" spans="1:12" x14ac:dyDescent="0.2">
      <c r="A555" s="143"/>
      <c r="B555" s="122" t="s">
        <v>308</v>
      </c>
      <c r="C555" s="4">
        <v>342</v>
      </c>
      <c r="D555" s="5">
        <v>372</v>
      </c>
      <c r="J555" s="256" t="s">
        <v>23</v>
      </c>
      <c r="K555" s="4">
        <f t="shared" si="56"/>
        <v>0</v>
      </c>
      <c r="L555" s="142">
        <f t="shared" si="57"/>
        <v>0</v>
      </c>
    </row>
    <row r="556" spans="1:12" x14ac:dyDescent="0.2">
      <c r="A556" s="143"/>
      <c r="B556" s="122" t="s">
        <v>309</v>
      </c>
      <c r="C556" s="4">
        <v>342</v>
      </c>
      <c r="D556" s="5">
        <v>372</v>
      </c>
      <c r="J556" s="256" t="s">
        <v>23</v>
      </c>
      <c r="K556" s="4">
        <f t="shared" si="56"/>
        <v>0</v>
      </c>
      <c r="L556" s="142">
        <f t="shared" si="57"/>
        <v>0</v>
      </c>
    </row>
    <row r="557" spans="1:12" x14ac:dyDescent="0.2">
      <c r="A557" s="143"/>
      <c r="B557" s="122" t="s">
        <v>310</v>
      </c>
      <c r="C557" s="4">
        <v>342</v>
      </c>
      <c r="D557" s="5">
        <v>372</v>
      </c>
      <c r="J557" s="256" t="s">
        <v>23</v>
      </c>
      <c r="K557" s="4">
        <f t="shared" si="56"/>
        <v>0</v>
      </c>
      <c r="L557" s="142">
        <f t="shared" si="57"/>
        <v>0</v>
      </c>
    </row>
    <row r="558" spans="1:12" x14ac:dyDescent="0.2">
      <c r="A558" s="143"/>
      <c r="B558" s="122" t="s">
        <v>311</v>
      </c>
      <c r="C558" s="4">
        <v>375</v>
      </c>
      <c r="D558" s="5">
        <v>405</v>
      </c>
      <c r="J558" s="256" t="s">
        <v>23</v>
      </c>
      <c r="K558" s="4">
        <f t="shared" si="56"/>
        <v>0</v>
      </c>
      <c r="L558" s="142">
        <f t="shared" si="57"/>
        <v>0</v>
      </c>
    </row>
    <row r="559" spans="1:12" x14ac:dyDescent="0.2">
      <c r="A559" s="143"/>
      <c r="B559" s="122" t="s">
        <v>312</v>
      </c>
      <c r="C559" s="4">
        <v>375</v>
      </c>
      <c r="D559" s="5">
        <v>405</v>
      </c>
      <c r="J559" s="256" t="s">
        <v>23</v>
      </c>
      <c r="K559" s="4">
        <f t="shared" si="56"/>
        <v>0</v>
      </c>
      <c r="L559" s="142">
        <f t="shared" si="57"/>
        <v>0</v>
      </c>
    </row>
    <row r="560" spans="1:12" x14ac:dyDescent="0.2">
      <c r="A560" s="143"/>
      <c r="B560" s="122" t="s">
        <v>313</v>
      </c>
      <c r="C560" s="4">
        <v>375</v>
      </c>
      <c r="D560" s="5">
        <v>405</v>
      </c>
      <c r="J560" s="256" t="s">
        <v>23</v>
      </c>
      <c r="K560" s="4">
        <f t="shared" si="56"/>
        <v>0</v>
      </c>
      <c r="L560" s="142">
        <f t="shared" si="57"/>
        <v>0</v>
      </c>
    </row>
    <row r="561" spans="1:12" x14ac:dyDescent="0.2">
      <c r="A561" s="143"/>
      <c r="B561" s="122" t="s">
        <v>314</v>
      </c>
      <c r="C561" s="4">
        <v>411</v>
      </c>
      <c r="D561" s="5">
        <v>444</v>
      </c>
      <c r="J561" s="256" t="s">
        <v>23</v>
      </c>
      <c r="K561" s="4">
        <f t="shared" si="56"/>
        <v>0</v>
      </c>
      <c r="L561" s="142">
        <f t="shared" si="57"/>
        <v>0</v>
      </c>
    </row>
    <row r="562" spans="1:12" x14ac:dyDescent="0.2">
      <c r="A562" s="143"/>
      <c r="B562" s="122" t="s">
        <v>315</v>
      </c>
      <c r="C562" s="4">
        <v>411</v>
      </c>
      <c r="D562" s="5">
        <v>444</v>
      </c>
      <c r="J562" s="256" t="s">
        <v>23</v>
      </c>
      <c r="K562" s="4">
        <f t="shared" si="56"/>
        <v>0</v>
      </c>
      <c r="L562" s="142">
        <f t="shared" si="57"/>
        <v>0</v>
      </c>
    </row>
    <row r="563" spans="1:12" x14ac:dyDescent="0.2">
      <c r="A563" s="143"/>
      <c r="B563" s="122" t="s">
        <v>316</v>
      </c>
      <c r="C563" s="4">
        <v>411</v>
      </c>
      <c r="D563" s="5">
        <v>444</v>
      </c>
      <c r="J563" s="256" t="s">
        <v>23</v>
      </c>
      <c r="K563" s="4">
        <f t="shared" si="56"/>
        <v>0</v>
      </c>
      <c r="L563" s="142">
        <f t="shared" si="57"/>
        <v>0</v>
      </c>
    </row>
    <row r="564" spans="1:12" x14ac:dyDescent="0.2">
      <c r="A564" s="143"/>
      <c r="B564" s="122" t="s">
        <v>623</v>
      </c>
      <c r="C564" s="7"/>
      <c r="D564" s="6"/>
      <c r="E564" s="274"/>
      <c r="F564" s="283"/>
      <c r="G564" s="292"/>
      <c r="H564" s="292"/>
      <c r="I564" s="242"/>
      <c r="J564" s="261"/>
      <c r="K564" s="219"/>
      <c r="L564" s="142" t="s">
        <v>321</v>
      </c>
    </row>
    <row r="565" spans="1:12" x14ac:dyDescent="0.2">
      <c r="A565" s="143">
        <v>166789</v>
      </c>
      <c r="B565" s="122" t="s">
        <v>629</v>
      </c>
      <c r="C565" s="4">
        <v>81</v>
      </c>
      <c r="D565" s="5">
        <v>90</v>
      </c>
      <c r="J565" s="256" t="s">
        <v>23</v>
      </c>
      <c r="K565" s="4">
        <f>SUM(I565:J565)</f>
        <v>0</v>
      </c>
      <c r="L565" s="142">
        <f t="shared" si="57"/>
        <v>0</v>
      </c>
    </row>
    <row r="566" spans="1:12" x14ac:dyDescent="0.2">
      <c r="A566" s="143">
        <v>166789</v>
      </c>
      <c r="B566" s="122" t="s">
        <v>630</v>
      </c>
      <c r="C566" s="4"/>
      <c r="J566" s="256"/>
      <c r="K566" s="4"/>
      <c r="L566" s="142"/>
    </row>
    <row r="567" spans="1:12" x14ac:dyDescent="0.2">
      <c r="A567" s="143"/>
      <c r="B567" s="122" t="s">
        <v>323</v>
      </c>
      <c r="C567" s="4">
        <v>72</v>
      </c>
      <c r="D567" s="5">
        <v>78</v>
      </c>
      <c r="J567" s="256" t="s">
        <v>23</v>
      </c>
      <c r="K567" s="4">
        <f>SUM(I567:J567)</f>
        <v>0</v>
      </c>
      <c r="L567" s="142">
        <f t="shared" si="57"/>
        <v>0</v>
      </c>
    </row>
    <row r="568" spans="1:12" ht="25.5" x14ac:dyDescent="0.2">
      <c r="A568" s="143"/>
      <c r="B568" s="122" t="s">
        <v>324</v>
      </c>
      <c r="C568" s="4">
        <v>684</v>
      </c>
      <c r="D568" s="5">
        <v>741</v>
      </c>
      <c r="J568" s="256" t="s">
        <v>23</v>
      </c>
      <c r="K568" s="4">
        <f>SUM(I568:J568)</f>
        <v>0</v>
      </c>
      <c r="L568" s="142">
        <f t="shared" si="57"/>
        <v>0</v>
      </c>
    </row>
    <row r="569" spans="1:12" ht="25.5" x14ac:dyDescent="0.2">
      <c r="A569" s="143"/>
      <c r="B569" s="122" t="s">
        <v>325</v>
      </c>
      <c r="C569" s="4">
        <v>204</v>
      </c>
      <c r="D569" s="5">
        <v>222</v>
      </c>
      <c r="J569" s="256" t="s">
        <v>23</v>
      </c>
      <c r="K569" s="4">
        <f>SUM(I569:J569)</f>
        <v>0</v>
      </c>
      <c r="L569" s="142">
        <f t="shared" si="57"/>
        <v>0</v>
      </c>
    </row>
    <row r="570" spans="1:12" x14ac:dyDescent="0.2">
      <c r="A570" s="143"/>
      <c r="B570" s="122" t="s">
        <v>326</v>
      </c>
      <c r="C570" s="4">
        <v>456</v>
      </c>
      <c r="D570" s="5">
        <v>495</v>
      </c>
      <c r="J570" s="256" t="s">
        <v>23</v>
      </c>
      <c r="K570" s="4">
        <f>SUM(I570:J570)</f>
        <v>0</v>
      </c>
      <c r="L570" s="142">
        <f t="shared" si="57"/>
        <v>0</v>
      </c>
    </row>
    <row r="571" spans="1:12" x14ac:dyDescent="0.2">
      <c r="A571" s="143">
        <v>166789</v>
      </c>
      <c r="B571" s="122" t="s">
        <v>631</v>
      </c>
      <c r="C571" s="4"/>
      <c r="J571" s="256"/>
      <c r="K571" s="4"/>
      <c r="L571" s="142"/>
    </row>
    <row r="572" spans="1:12" x14ac:dyDescent="0.2">
      <c r="A572" s="143"/>
      <c r="B572" s="122" t="s">
        <v>327</v>
      </c>
      <c r="C572" s="4">
        <v>96</v>
      </c>
      <c r="D572" s="5">
        <v>105</v>
      </c>
      <c r="J572" s="256" t="s">
        <v>23</v>
      </c>
      <c r="K572" s="4">
        <f>SUM(I572:J572)</f>
        <v>0</v>
      </c>
      <c r="L572" s="142">
        <f t="shared" si="57"/>
        <v>0</v>
      </c>
    </row>
    <row r="573" spans="1:12" x14ac:dyDescent="0.2">
      <c r="A573" s="143"/>
      <c r="B573" s="122" t="s">
        <v>328</v>
      </c>
      <c r="C573" s="4">
        <v>75</v>
      </c>
      <c r="D573" s="5">
        <v>81</v>
      </c>
      <c r="J573" s="256" t="s">
        <v>23</v>
      </c>
      <c r="K573" s="4">
        <f>SUM(I573:J573)</f>
        <v>0</v>
      </c>
      <c r="L573" s="142">
        <f t="shared" si="57"/>
        <v>0</v>
      </c>
    </row>
    <row r="574" spans="1:12" x14ac:dyDescent="0.2">
      <c r="A574" s="143">
        <v>166789</v>
      </c>
      <c r="B574" s="122" t="s">
        <v>632</v>
      </c>
      <c r="C574" s="4"/>
      <c r="J574" s="256"/>
      <c r="K574" s="4"/>
      <c r="L574" s="142"/>
    </row>
    <row r="575" spans="1:12" x14ac:dyDescent="0.2">
      <c r="A575" s="143"/>
      <c r="B575" s="122" t="s">
        <v>329</v>
      </c>
      <c r="C575" s="4">
        <v>2802</v>
      </c>
      <c r="D575" s="5">
        <v>3027</v>
      </c>
      <c r="J575" s="256" t="s">
        <v>23</v>
      </c>
      <c r="K575" s="4">
        <f t="shared" ref="K575:K581" si="58">SUM(I575:J575)</f>
        <v>0</v>
      </c>
      <c r="L575" s="142">
        <f t="shared" si="57"/>
        <v>0</v>
      </c>
    </row>
    <row r="576" spans="1:12" x14ac:dyDescent="0.2">
      <c r="A576" s="143"/>
      <c r="B576" s="122" t="s">
        <v>633</v>
      </c>
      <c r="C576" s="4">
        <v>587</v>
      </c>
      <c r="D576" s="5">
        <v>96</v>
      </c>
      <c r="J576" s="256" t="s">
        <v>23</v>
      </c>
      <c r="K576" s="4">
        <f t="shared" si="58"/>
        <v>0</v>
      </c>
      <c r="L576" s="142">
        <f t="shared" si="57"/>
        <v>0</v>
      </c>
    </row>
    <row r="577" spans="1:12" x14ac:dyDescent="0.2">
      <c r="A577" s="143"/>
      <c r="B577" s="122" t="s">
        <v>634</v>
      </c>
      <c r="C577" s="4">
        <v>63</v>
      </c>
      <c r="D577" s="5">
        <v>69</v>
      </c>
      <c r="J577" s="256" t="s">
        <v>23</v>
      </c>
      <c r="K577" s="4">
        <f t="shared" si="58"/>
        <v>0</v>
      </c>
      <c r="L577" s="142">
        <f t="shared" si="57"/>
        <v>0</v>
      </c>
    </row>
    <row r="578" spans="1:12" x14ac:dyDescent="0.2">
      <c r="A578" s="143"/>
      <c r="B578" s="122" t="s">
        <v>635</v>
      </c>
      <c r="C578" s="4">
        <v>102</v>
      </c>
      <c r="D578" s="5">
        <v>111</v>
      </c>
      <c r="J578" s="256" t="s">
        <v>23</v>
      </c>
      <c r="K578" s="4">
        <f t="shared" si="58"/>
        <v>0</v>
      </c>
      <c r="L578" s="142">
        <f t="shared" si="57"/>
        <v>0</v>
      </c>
    </row>
    <row r="579" spans="1:12" x14ac:dyDescent="0.2">
      <c r="A579" s="143"/>
      <c r="B579" s="122" t="s">
        <v>636</v>
      </c>
      <c r="C579" s="4"/>
      <c r="D579" s="5">
        <v>96</v>
      </c>
      <c r="J579" s="256" t="s">
        <v>23</v>
      </c>
      <c r="K579" s="4">
        <f t="shared" si="58"/>
        <v>0</v>
      </c>
      <c r="L579" s="142">
        <f t="shared" si="57"/>
        <v>0</v>
      </c>
    </row>
    <row r="580" spans="1:12" x14ac:dyDescent="0.2">
      <c r="A580" s="143"/>
      <c r="B580" s="122" t="s">
        <v>637</v>
      </c>
      <c r="C580" s="4">
        <v>318</v>
      </c>
      <c r="D580" s="5">
        <v>345</v>
      </c>
      <c r="J580" s="256" t="s">
        <v>23</v>
      </c>
      <c r="K580" s="4">
        <f t="shared" si="58"/>
        <v>0</v>
      </c>
      <c r="L580" s="142">
        <f t="shared" si="57"/>
        <v>0</v>
      </c>
    </row>
    <row r="581" spans="1:12" x14ac:dyDescent="0.2">
      <c r="A581" s="143"/>
      <c r="B581" s="122" t="s">
        <v>638</v>
      </c>
      <c r="C581" s="4">
        <v>66</v>
      </c>
      <c r="D581" s="5">
        <v>72</v>
      </c>
      <c r="J581" s="256" t="s">
        <v>23</v>
      </c>
      <c r="K581" s="4">
        <f t="shared" si="58"/>
        <v>0</v>
      </c>
      <c r="L581" s="142">
        <f t="shared" si="57"/>
        <v>0</v>
      </c>
    </row>
    <row r="582" spans="1:12" x14ac:dyDescent="0.2">
      <c r="A582" s="143">
        <v>166751</v>
      </c>
      <c r="B582" s="221" t="s">
        <v>330</v>
      </c>
      <c r="C582" s="4">
        <v>81</v>
      </c>
      <c r="J582" s="256"/>
      <c r="K582" s="4"/>
      <c r="L582" s="142"/>
    </row>
    <row r="583" spans="1:12" x14ac:dyDescent="0.2">
      <c r="A583" s="143"/>
      <c r="B583" s="222" t="s">
        <v>331</v>
      </c>
      <c r="C583" s="4">
        <v>99</v>
      </c>
      <c r="D583" s="5">
        <v>108</v>
      </c>
      <c r="J583" s="235"/>
      <c r="K583" s="4">
        <f>SUM(I583:J583)</f>
        <v>0</v>
      </c>
      <c r="L583" s="142">
        <f t="shared" si="57"/>
        <v>0</v>
      </c>
    </row>
    <row r="584" spans="1:12" x14ac:dyDescent="0.2">
      <c r="A584" s="143"/>
      <c r="B584" s="122" t="s">
        <v>332</v>
      </c>
      <c r="C584" s="4">
        <v>198</v>
      </c>
      <c r="D584" s="5">
        <v>216</v>
      </c>
      <c r="J584" s="256" t="s">
        <v>23</v>
      </c>
      <c r="K584" s="4">
        <f>SUM(I584:J584)</f>
        <v>0</v>
      </c>
      <c r="L584" s="142">
        <f t="shared" si="57"/>
        <v>0</v>
      </c>
    </row>
    <row r="585" spans="1:12" x14ac:dyDescent="0.2">
      <c r="A585" s="143">
        <v>166752</v>
      </c>
      <c r="B585" s="122" t="s">
        <v>639</v>
      </c>
      <c r="C585" s="4">
        <v>414</v>
      </c>
      <c r="D585" s="5">
        <v>6909</v>
      </c>
      <c r="J585" s="256"/>
      <c r="K585" s="4">
        <f>SUM(I585:J585)</f>
        <v>0</v>
      </c>
      <c r="L585" s="142">
        <f t="shared" si="57"/>
        <v>0</v>
      </c>
    </row>
    <row r="586" spans="1:12" x14ac:dyDescent="0.2">
      <c r="A586" s="143">
        <v>166752</v>
      </c>
      <c r="B586" s="122" t="s">
        <v>640</v>
      </c>
      <c r="C586" s="4"/>
      <c r="J586" s="256"/>
      <c r="K586" s="4"/>
      <c r="L586" s="142"/>
    </row>
    <row r="587" spans="1:12" x14ac:dyDescent="0.2">
      <c r="A587" s="143"/>
      <c r="B587" s="122" t="s">
        <v>333</v>
      </c>
      <c r="C587" s="4">
        <v>96</v>
      </c>
      <c r="D587" s="5">
        <v>105</v>
      </c>
      <c r="J587" s="256" t="s">
        <v>23</v>
      </c>
      <c r="K587" s="4">
        <f>SUM(I587:J587)</f>
        <v>0</v>
      </c>
      <c r="L587" s="142">
        <f t="shared" si="57"/>
        <v>0</v>
      </c>
    </row>
    <row r="588" spans="1:12" x14ac:dyDescent="0.2">
      <c r="A588" s="143"/>
      <c r="B588" s="122" t="s">
        <v>334</v>
      </c>
      <c r="C588" s="4">
        <v>207</v>
      </c>
      <c r="D588" s="5">
        <v>225</v>
      </c>
      <c r="J588" s="256" t="s">
        <v>23</v>
      </c>
      <c r="K588" s="4">
        <f>SUM(I588:J588)</f>
        <v>0</v>
      </c>
      <c r="L588" s="142">
        <f t="shared" si="57"/>
        <v>0</v>
      </c>
    </row>
    <row r="589" spans="1:12" x14ac:dyDescent="0.2">
      <c r="A589" s="143"/>
      <c r="B589" s="122" t="s">
        <v>335</v>
      </c>
      <c r="C589" s="4">
        <v>195</v>
      </c>
      <c r="D589" s="5">
        <v>213</v>
      </c>
      <c r="J589" s="256" t="s">
        <v>23</v>
      </c>
      <c r="K589" s="4">
        <f>SUM(I589:J589)</f>
        <v>0</v>
      </c>
      <c r="L589" s="142">
        <f t="shared" si="57"/>
        <v>0</v>
      </c>
    </row>
    <row r="590" spans="1:12" x14ac:dyDescent="0.2">
      <c r="A590" s="143"/>
      <c r="B590" s="122" t="s">
        <v>336</v>
      </c>
      <c r="C590" s="4">
        <v>168</v>
      </c>
      <c r="D590" s="5">
        <v>183</v>
      </c>
      <c r="J590" s="256" t="s">
        <v>23</v>
      </c>
      <c r="K590" s="4">
        <f>SUM(I590:J590)</f>
        <v>0</v>
      </c>
      <c r="L590" s="142">
        <f t="shared" si="57"/>
        <v>0</v>
      </c>
    </row>
    <row r="591" spans="1:12" ht="25.5" x14ac:dyDescent="0.2">
      <c r="A591" s="143"/>
      <c r="B591" s="122" t="s">
        <v>641</v>
      </c>
      <c r="C591" s="4"/>
      <c r="D591" s="6"/>
      <c r="E591" s="274"/>
      <c r="F591" s="283"/>
      <c r="G591" s="292"/>
      <c r="H591" s="292"/>
      <c r="I591" s="242"/>
      <c r="J591" s="261"/>
      <c r="K591" s="219"/>
      <c r="L591" s="142" t="s">
        <v>337</v>
      </c>
    </row>
    <row r="592" spans="1:12" x14ac:dyDescent="0.2">
      <c r="A592" s="143"/>
      <c r="B592" s="122" t="s">
        <v>642</v>
      </c>
      <c r="C592" s="4">
        <v>63</v>
      </c>
      <c r="D592" s="5">
        <v>69</v>
      </c>
      <c r="J592" s="256" t="s">
        <v>23</v>
      </c>
      <c r="K592" s="4">
        <f>SUM(I592:J592)</f>
        <v>0</v>
      </c>
      <c r="L592" s="142">
        <f>FLOOR(K592,0.05)</f>
        <v>0</v>
      </c>
    </row>
    <row r="593" spans="1:12" ht="25.5" x14ac:dyDescent="0.2">
      <c r="A593" s="143">
        <v>166752</v>
      </c>
      <c r="B593" s="169" t="s">
        <v>643</v>
      </c>
      <c r="C593" s="4"/>
      <c r="D593" s="6"/>
      <c r="E593" s="274"/>
      <c r="F593" s="283"/>
      <c r="G593" s="292"/>
      <c r="H593" s="292"/>
      <c r="I593" s="242"/>
      <c r="J593" s="256"/>
      <c r="K593" s="4"/>
      <c r="L593" s="180" t="s">
        <v>337</v>
      </c>
    </row>
    <row r="594" spans="1:12" x14ac:dyDescent="0.2">
      <c r="A594" s="143"/>
      <c r="B594" s="169" t="s">
        <v>644</v>
      </c>
      <c r="C594" s="4">
        <v>102</v>
      </c>
      <c r="D594" s="5">
        <v>111</v>
      </c>
      <c r="J594" s="256" t="s">
        <v>23</v>
      </c>
      <c r="K594" s="4">
        <f>SUM(I594:J594)</f>
        <v>0</v>
      </c>
      <c r="L594" s="142">
        <f t="shared" ref="L594:L645" si="59">FLOOR(K594,0.05)</f>
        <v>0</v>
      </c>
    </row>
    <row r="595" spans="1:12" x14ac:dyDescent="0.2">
      <c r="A595" s="143"/>
      <c r="B595" s="169" t="s">
        <v>645</v>
      </c>
      <c r="C595" s="4">
        <v>102</v>
      </c>
      <c r="D595" s="5">
        <v>111</v>
      </c>
      <c r="J595" s="256" t="s">
        <v>23</v>
      </c>
      <c r="K595" s="4">
        <f>SUM(I595:J595)</f>
        <v>0</v>
      </c>
      <c r="L595" s="142">
        <f t="shared" si="59"/>
        <v>0</v>
      </c>
    </row>
    <row r="596" spans="1:12" x14ac:dyDescent="0.2">
      <c r="A596" s="143"/>
      <c r="B596" s="169" t="s">
        <v>646</v>
      </c>
      <c r="C596" s="4">
        <v>36</v>
      </c>
      <c r="D596" s="5">
        <v>39</v>
      </c>
      <c r="J596" s="256" t="s">
        <v>23</v>
      </c>
      <c r="K596" s="4">
        <f>SUM(I596:J596)</f>
        <v>0</v>
      </c>
      <c r="L596" s="142">
        <f t="shared" si="59"/>
        <v>0</v>
      </c>
    </row>
    <row r="597" spans="1:12" x14ac:dyDescent="0.2">
      <c r="A597" s="143"/>
      <c r="B597" s="122" t="s">
        <v>647</v>
      </c>
      <c r="C597" s="4"/>
      <c r="J597" s="256"/>
      <c r="K597" s="4"/>
      <c r="L597" s="142"/>
    </row>
    <row r="598" spans="1:12" x14ac:dyDescent="0.2">
      <c r="A598" s="143"/>
      <c r="B598" s="122" t="s">
        <v>338</v>
      </c>
      <c r="C598" s="4">
        <v>36</v>
      </c>
      <c r="D598" s="5">
        <v>39</v>
      </c>
      <c r="J598" s="256" t="s">
        <v>23</v>
      </c>
      <c r="K598" s="4">
        <f t="shared" ref="K598:K603" si="60">SUM(I598:J598)</f>
        <v>0</v>
      </c>
      <c r="L598" s="142">
        <f t="shared" si="59"/>
        <v>0</v>
      </c>
    </row>
    <row r="599" spans="1:12" x14ac:dyDescent="0.2">
      <c r="A599" s="143"/>
      <c r="B599" s="122" t="s">
        <v>339</v>
      </c>
      <c r="C599" s="4">
        <v>120</v>
      </c>
      <c r="D599" s="5">
        <v>132</v>
      </c>
      <c r="J599" s="256" t="s">
        <v>23</v>
      </c>
      <c r="K599" s="4">
        <f t="shared" si="60"/>
        <v>0</v>
      </c>
      <c r="L599" s="142">
        <f t="shared" si="59"/>
        <v>0</v>
      </c>
    </row>
    <row r="600" spans="1:12" x14ac:dyDescent="0.2">
      <c r="A600" s="143"/>
      <c r="B600" s="122" t="s">
        <v>340</v>
      </c>
      <c r="C600" s="4">
        <v>120</v>
      </c>
      <c r="D600" s="5">
        <v>132</v>
      </c>
      <c r="J600" s="256"/>
      <c r="K600" s="4">
        <f t="shared" si="60"/>
        <v>0</v>
      </c>
      <c r="L600" s="142">
        <f t="shared" si="59"/>
        <v>0</v>
      </c>
    </row>
    <row r="601" spans="1:12" x14ac:dyDescent="0.2">
      <c r="A601" s="143"/>
      <c r="B601" s="122" t="s">
        <v>341</v>
      </c>
      <c r="C601" s="4">
        <v>99</v>
      </c>
      <c r="D601" s="5">
        <v>108</v>
      </c>
      <c r="J601" s="256"/>
      <c r="K601" s="4">
        <f t="shared" si="60"/>
        <v>0</v>
      </c>
      <c r="L601" s="142">
        <f t="shared" si="59"/>
        <v>0</v>
      </c>
    </row>
    <row r="602" spans="1:12" x14ac:dyDescent="0.2">
      <c r="A602" s="143"/>
      <c r="B602" s="122" t="s">
        <v>342</v>
      </c>
      <c r="C602" s="4">
        <v>93</v>
      </c>
      <c r="D602" s="5">
        <v>102</v>
      </c>
      <c r="J602" s="256" t="s">
        <v>23</v>
      </c>
      <c r="K602" s="4">
        <f t="shared" si="60"/>
        <v>0</v>
      </c>
      <c r="L602" s="142">
        <f t="shared" si="59"/>
        <v>0</v>
      </c>
    </row>
    <row r="603" spans="1:12" x14ac:dyDescent="0.2">
      <c r="A603" s="143"/>
      <c r="B603" s="122" t="s">
        <v>648</v>
      </c>
      <c r="C603" s="4">
        <v>102</v>
      </c>
      <c r="D603" s="5">
        <v>111</v>
      </c>
      <c r="J603" s="256"/>
      <c r="K603" s="4">
        <f t="shared" si="60"/>
        <v>0</v>
      </c>
      <c r="L603" s="142">
        <f t="shared" si="59"/>
        <v>0</v>
      </c>
    </row>
    <row r="604" spans="1:12" x14ac:dyDescent="0.2">
      <c r="A604" s="143"/>
      <c r="B604" s="122" t="s">
        <v>649</v>
      </c>
      <c r="C604" s="4"/>
      <c r="J604" s="256"/>
      <c r="K604" s="4"/>
      <c r="L604" s="142"/>
    </row>
    <row r="605" spans="1:12" x14ac:dyDescent="0.2">
      <c r="A605" s="143"/>
      <c r="B605" s="122" t="s">
        <v>343</v>
      </c>
      <c r="C605" s="4">
        <v>183</v>
      </c>
      <c r="D605" s="5">
        <v>198</v>
      </c>
      <c r="J605" s="256"/>
      <c r="K605" s="4">
        <f t="shared" ref="K605:K622" si="61">SUM(I605:J605)</f>
        <v>0</v>
      </c>
      <c r="L605" s="142">
        <f t="shared" si="59"/>
        <v>0</v>
      </c>
    </row>
    <row r="606" spans="1:12" x14ac:dyDescent="0.2">
      <c r="A606" s="143"/>
      <c r="B606" s="122" t="s">
        <v>344</v>
      </c>
      <c r="C606" s="4">
        <v>594</v>
      </c>
      <c r="D606" s="5">
        <v>642</v>
      </c>
      <c r="J606" s="256"/>
      <c r="K606" s="4">
        <f t="shared" si="61"/>
        <v>0</v>
      </c>
      <c r="L606" s="142">
        <f t="shared" si="59"/>
        <v>0</v>
      </c>
    </row>
    <row r="607" spans="1:12" x14ac:dyDescent="0.2">
      <c r="A607" s="143"/>
      <c r="B607" s="122" t="s">
        <v>345</v>
      </c>
      <c r="C607" s="4">
        <v>594</v>
      </c>
      <c r="D607" s="5">
        <v>642</v>
      </c>
      <c r="J607" s="256"/>
      <c r="K607" s="4">
        <f t="shared" si="61"/>
        <v>0</v>
      </c>
      <c r="L607" s="142">
        <f t="shared" si="59"/>
        <v>0</v>
      </c>
    </row>
    <row r="608" spans="1:12" x14ac:dyDescent="0.2">
      <c r="A608" s="143"/>
      <c r="B608" s="122" t="s">
        <v>346</v>
      </c>
      <c r="C608" s="4">
        <v>594</v>
      </c>
      <c r="D608" s="5">
        <v>642</v>
      </c>
      <c r="J608" s="256"/>
      <c r="K608" s="4">
        <f t="shared" si="61"/>
        <v>0</v>
      </c>
      <c r="L608" s="142">
        <f t="shared" si="59"/>
        <v>0</v>
      </c>
    </row>
    <row r="609" spans="1:12" x14ac:dyDescent="0.2">
      <c r="A609" s="143"/>
      <c r="B609" s="122" t="s">
        <v>347</v>
      </c>
      <c r="C609" s="4">
        <v>594</v>
      </c>
      <c r="D609" s="5">
        <v>642</v>
      </c>
      <c r="J609" s="256"/>
      <c r="K609" s="4">
        <f t="shared" si="61"/>
        <v>0</v>
      </c>
      <c r="L609" s="142">
        <f t="shared" si="59"/>
        <v>0</v>
      </c>
    </row>
    <row r="610" spans="1:12" x14ac:dyDescent="0.2">
      <c r="A610" s="143"/>
      <c r="B610" s="122" t="s">
        <v>348</v>
      </c>
      <c r="C610" s="4">
        <v>594</v>
      </c>
      <c r="D610" s="5">
        <v>642</v>
      </c>
      <c r="J610" s="256"/>
      <c r="K610" s="4">
        <f t="shared" si="61"/>
        <v>0</v>
      </c>
      <c r="L610" s="142">
        <f t="shared" si="59"/>
        <v>0</v>
      </c>
    </row>
    <row r="611" spans="1:12" x14ac:dyDescent="0.2">
      <c r="A611" s="143"/>
      <c r="B611" s="122" t="s">
        <v>349</v>
      </c>
      <c r="C611" s="4">
        <v>165</v>
      </c>
      <c r="D611" s="5">
        <v>180</v>
      </c>
      <c r="J611" s="256"/>
      <c r="K611" s="4">
        <f t="shared" si="61"/>
        <v>0</v>
      </c>
      <c r="L611" s="142">
        <f t="shared" si="59"/>
        <v>0</v>
      </c>
    </row>
    <row r="612" spans="1:12" x14ac:dyDescent="0.2">
      <c r="A612" s="143"/>
      <c r="B612" s="122" t="s">
        <v>350</v>
      </c>
      <c r="C612" s="4">
        <v>594</v>
      </c>
      <c r="D612" s="5">
        <v>642</v>
      </c>
      <c r="J612" s="256"/>
      <c r="K612" s="4">
        <f t="shared" si="61"/>
        <v>0</v>
      </c>
      <c r="L612" s="142">
        <f t="shared" si="59"/>
        <v>0</v>
      </c>
    </row>
    <row r="613" spans="1:12" x14ac:dyDescent="0.2">
      <c r="A613" s="143"/>
      <c r="B613" s="122" t="s">
        <v>351</v>
      </c>
      <c r="C613" s="4">
        <v>594</v>
      </c>
      <c r="D613" s="5">
        <v>642</v>
      </c>
      <c r="J613" s="256"/>
      <c r="K613" s="4">
        <f t="shared" si="61"/>
        <v>0</v>
      </c>
      <c r="L613" s="142">
        <f t="shared" si="59"/>
        <v>0</v>
      </c>
    </row>
    <row r="614" spans="1:12" x14ac:dyDescent="0.2">
      <c r="A614" s="143"/>
      <c r="B614" s="122" t="s">
        <v>352</v>
      </c>
      <c r="C614" s="4">
        <v>594</v>
      </c>
      <c r="D614" s="5">
        <v>642</v>
      </c>
      <c r="J614" s="256"/>
      <c r="K614" s="4">
        <f t="shared" si="61"/>
        <v>0</v>
      </c>
      <c r="L614" s="142">
        <f t="shared" si="59"/>
        <v>0</v>
      </c>
    </row>
    <row r="615" spans="1:12" x14ac:dyDescent="0.2">
      <c r="A615" s="143"/>
      <c r="B615" s="122" t="s">
        <v>353</v>
      </c>
      <c r="C615" s="4">
        <v>594</v>
      </c>
      <c r="D615" s="5">
        <v>642</v>
      </c>
      <c r="J615" s="256"/>
      <c r="K615" s="4">
        <f t="shared" si="61"/>
        <v>0</v>
      </c>
      <c r="L615" s="142">
        <f t="shared" si="59"/>
        <v>0</v>
      </c>
    </row>
    <row r="616" spans="1:12" x14ac:dyDescent="0.2">
      <c r="A616" s="143"/>
      <c r="B616" s="122" t="s">
        <v>354</v>
      </c>
      <c r="C616" s="4">
        <v>162</v>
      </c>
      <c r="D616" s="5">
        <v>177</v>
      </c>
      <c r="J616" s="256"/>
      <c r="K616" s="4">
        <f t="shared" si="61"/>
        <v>0</v>
      </c>
      <c r="L616" s="142">
        <f t="shared" si="59"/>
        <v>0</v>
      </c>
    </row>
    <row r="617" spans="1:12" x14ac:dyDescent="0.2">
      <c r="A617" s="143"/>
      <c r="B617" s="122" t="s">
        <v>355</v>
      </c>
      <c r="C617" s="4">
        <v>162</v>
      </c>
      <c r="D617" s="5">
        <v>177</v>
      </c>
      <c r="J617" s="256"/>
      <c r="K617" s="4">
        <f t="shared" si="61"/>
        <v>0</v>
      </c>
      <c r="L617" s="142">
        <f t="shared" si="59"/>
        <v>0</v>
      </c>
    </row>
    <row r="618" spans="1:12" x14ac:dyDescent="0.2">
      <c r="A618" s="143"/>
      <c r="B618" s="122" t="s">
        <v>356</v>
      </c>
      <c r="C618" s="4">
        <v>594</v>
      </c>
      <c r="D618" s="5">
        <v>642</v>
      </c>
      <c r="J618" s="256"/>
      <c r="K618" s="4">
        <f t="shared" si="61"/>
        <v>0</v>
      </c>
      <c r="L618" s="142">
        <f t="shared" si="59"/>
        <v>0</v>
      </c>
    </row>
    <row r="619" spans="1:12" x14ac:dyDescent="0.2">
      <c r="A619" s="143"/>
      <c r="B619" s="122" t="s">
        <v>357</v>
      </c>
      <c r="C619" s="4">
        <v>594</v>
      </c>
      <c r="D619" s="5">
        <v>642</v>
      </c>
      <c r="J619" s="256"/>
      <c r="K619" s="4">
        <f t="shared" si="61"/>
        <v>0</v>
      </c>
      <c r="L619" s="142">
        <f t="shared" si="59"/>
        <v>0</v>
      </c>
    </row>
    <row r="620" spans="1:12" x14ac:dyDescent="0.2">
      <c r="A620" s="143"/>
      <c r="B620" s="122" t="s">
        <v>358</v>
      </c>
      <c r="C620" s="4">
        <v>162</v>
      </c>
      <c r="D620" s="5">
        <v>177</v>
      </c>
      <c r="J620" s="256"/>
      <c r="K620" s="4">
        <f t="shared" si="61"/>
        <v>0</v>
      </c>
      <c r="L620" s="142">
        <f t="shared" si="59"/>
        <v>0</v>
      </c>
    </row>
    <row r="621" spans="1:12" ht="25.5" x14ac:dyDescent="0.2">
      <c r="A621" s="143">
        <v>166789</v>
      </c>
      <c r="B621" s="122" t="s">
        <v>650</v>
      </c>
      <c r="C621" s="4">
        <v>885</v>
      </c>
      <c r="D621" s="5">
        <v>957</v>
      </c>
      <c r="J621" s="256"/>
      <c r="K621" s="4">
        <f t="shared" si="61"/>
        <v>0</v>
      </c>
      <c r="L621" s="142">
        <f t="shared" si="59"/>
        <v>0</v>
      </c>
    </row>
    <row r="622" spans="1:12" x14ac:dyDescent="0.2">
      <c r="A622" s="143"/>
      <c r="B622" s="122" t="s">
        <v>651</v>
      </c>
      <c r="C622" s="4">
        <v>3063</v>
      </c>
      <c r="D622" s="5">
        <v>3309</v>
      </c>
      <c r="J622" s="256"/>
      <c r="K622" s="4">
        <f t="shared" si="61"/>
        <v>0</v>
      </c>
      <c r="L622" s="142">
        <f t="shared" si="59"/>
        <v>0</v>
      </c>
    </row>
    <row r="623" spans="1:12" x14ac:dyDescent="0.2">
      <c r="A623" s="143">
        <v>166789</v>
      </c>
      <c r="B623" s="169" t="s">
        <v>652</v>
      </c>
      <c r="C623" s="4"/>
      <c r="J623" s="256"/>
      <c r="K623" s="4"/>
      <c r="L623" s="142"/>
    </row>
    <row r="624" spans="1:12" ht="25.5" x14ac:dyDescent="0.2">
      <c r="A624" s="143"/>
      <c r="B624" s="122" t="s">
        <v>359</v>
      </c>
      <c r="C624" s="4">
        <v>198</v>
      </c>
      <c r="D624" s="5">
        <v>216</v>
      </c>
      <c r="J624" s="256"/>
      <c r="K624" s="4">
        <f>SUM(I624:J624)</f>
        <v>0</v>
      </c>
      <c r="L624" s="142">
        <f t="shared" si="59"/>
        <v>0</v>
      </c>
    </row>
    <row r="625" spans="1:12" ht="25.5" x14ac:dyDescent="0.2">
      <c r="A625" s="143"/>
      <c r="B625" s="122" t="s">
        <v>360</v>
      </c>
      <c r="C625" s="4">
        <v>198</v>
      </c>
      <c r="D625" s="5">
        <v>216</v>
      </c>
      <c r="J625" s="256"/>
      <c r="K625" s="4">
        <f>SUM(I625:J625)</f>
        <v>0</v>
      </c>
      <c r="L625" s="142">
        <f t="shared" si="59"/>
        <v>0</v>
      </c>
    </row>
    <row r="626" spans="1:12" x14ac:dyDescent="0.2">
      <c r="A626" s="143"/>
      <c r="B626" s="216" t="s">
        <v>361</v>
      </c>
      <c r="C626" s="20"/>
      <c r="J626" s="235"/>
      <c r="K626" s="4"/>
      <c r="L626" s="142"/>
    </row>
    <row r="627" spans="1:12" x14ac:dyDescent="0.2">
      <c r="A627" s="143"/>
      <c r="B627" s="122" t="s">
        <v>362</v>
      </c>
      <c r="C627" s="4"/>
      <c r="D627" s="5">
        <v>642</v>
      </c>
      <c r="J627" s="256"/>
      <c r="K627" s="4">
        <f t="shared" ref="K627:K645" si="62">SUM(I627:J627)</f>
        <v>0</v>
      </c>
      <c r="L627" s="142">
        <f t="shared" si="59"/>
        <v>0</v>
      </c>
    </row>
    <row r="628" spans="1:12" x14ac:dyDescent="0.2">
      <c r="A628" s="143"/>
      <c r="B628" s="122" t="s">
        <v>363</v>
      </c>
      <c r="C628" s="4"/>
      <c r="D628" s="5">
        <v>642</v>
      </c>
      <c r="J628" s="256"/>
      <c r="K628" s="4">
        <f t="shared" si="62"/>
        <v>0</v>
      </c>
      <c r="L628" s="142">
        <f t="shared" si="59"/>
        <v>0</v>
      </c>
    </row>
    <row r="629" spans="1:12" x14ac:dyDescent="0.2">
      <c r="A629" s="143"/>
      <c r="B629" s="122" t="s">
        <v>364</v>
      </c>
      <c r="C629" s="4"/>
      <c r="D629" s="5">
        <v>642</v>
      </c>
      <c r="J629" s="256"/>
      <c r="K629" s="4">
        <f t="shared" si="62"/>
        <v>0</v>
      </c>
      <c r="L629" s="142">
        <f t="shared" si="59"/>
        <v>0</v>
      </c>
    </row>
    <row r="630" spans="1:12" x14ac:dyDescent="0.2">
      <c r="A630" s="143"/>
      <c r="B630" s="122" t="s">
        <v>365</v>
      </c>
      <c r="C630" s="4"/>
      <c r="D630" s="5">
        <v>642</v>
      </c>
      <c r="J630" s="256"/>
      <c r="K630" s="4">
        <f t="shared" si="62"/>
        <v>0</v>
      </c>
      <c r="L630" s="142">
        <f t="shared" si="59"/>
        <v>0</v>
      </c>
    </row>
    <row r="631" spans="1:12" x14ac:dyDescent="0.2">
      <c r="A631" s="143"/>
      <c r="B631" s="122" t="s">
        <v>366</v>
      </c>
      <c r="C631" s="4"/>
      <c r="D631" s="5">
        <v>180</v>
      </c>
      <c r="J631" s="256"/>
      <c r="K631" s="4">
        <f t="shared" si="62"/>
        <v>0</v>
      </c>
      <c r="L631" s="142">
        <f t="shared" si="59"/>
        <v>0</v>
      </c>
    </row>
    <row r="632" spans="1:12" x14ac:dyDescent="0.2">
      <c r="A632" s="143"/>
      <c r="B632" s="122" t="s">
        <v>367</v>
      </c>
      <c r="C632" s="4"/>
      <c r="D632" s="5">
        <v>642</v>
      </c>
      <c r="J632" s="256"/>
      <c r="K632" s="4">
        <f t="shared" si="62"/>
        <v>0</v>
      </c>
      <c r="L632" s="142">
        <f t="shared" si="59"/>
        <v>0</v>
      </c>
    </row>
    <row r="633" spans="1:12" x14ac:dyDescent="0.2">
      <c r="A633" s="143"/>
      <c r="B633" s="122" t="s">
        <v>368</v>
      </c>
      <c r="C633" s="4"/>
      <c r="D633" s="5">
        <v>642</v>
      </c>
      <c r="J633" s="256"/>
      <c r="K633" s="4">
        <f t="shared" si="62"/>
        <v>0</v>
      </c>
      <c r="L633" s="142">
        <f t="shared" si="59"/>
        <v>0</v>
      </c>
    </row>
    <row r="634" spans="1:12" x14ac:dyDescent="0.2">
      <c r="A634" s="143"/>
      <c r="B634" s="122" t="s">
        <v>369</v>
      </c>
      <c r="C634" s="4"/>
      <c r="D634" s="5">
        <v>642</v>
      </c>
      <c r="J634" s="256"/>
      <c r="K634" s="4">
        <f t="shared" si="62"/>
        <v>0</v>
      </c>
      <c r="L634" s="142">
        <f t="shared" si="59"/>
        <v>0</v>
      </c>
    </row>
    <row r="635" spans="1:12" x14ac:dyDescent="0.2">
      <c r="A635" s="143"/>
      <c r="B635" s="122" t="s">
        <v>370</v>
      </c>
      <c r="C635" s="4"/>
      <c r="D635" s="5">
        <v>642</v>
      </c>
      <c r="J635" s="256"/>
      <c r="K635" s="4">
        <f t="shared" si="62"/>
        <v>0</v>
      </c>
      <c r="L635" s="142">
        <f t="shared" si="59"/>
        <v>0</v>
      </c>
    </row>
    <row r="636" spans="1:12" x14ac:dyDescent="0.2">
      <c r="A636" s="143"/>
      <c r="B636" s="122" t="s">
        <v>371</v>
      </c>
      <c r="C636" s="4"/>
      <c r="D636" s="5">
        <v>177</v>
      </c>
      <c r="J636" s="256"/>
      <c r="K636" s="4">
        <f t="shared" si="62"/>
        <v>0</v>
      </c>
      <c r="L636" s="142">
        <f t="shared" si="59"/>
        <v>0</v>
      </c>
    </row>
    <row r="637" spans="1:12" x14ac:dyDescent="0.2">
      <c r="A637" s="143"/>
      <c r="B637" s="122" t="s">
        <v>372</v>
      </c>
      <c r="C637" s="4"/>
      <c r="D637" s="5">
        <v>177</v>
      </c>
      <c r="J637" s="256"/>
      <c r="K637" s="4">
        <f t="shared" si="62"/>
        <v>0</v>
      </c>
      <c r="L637" s="142">
        <f t="shared" si="59"/>
        <v>0</v>
      </c>
    </row>
    <row r="638" spans="1:12" x14ac:dyDescent="0.2">
      <c r="A638" s="143"/>
      <c r="B638" s="122" t="s">
        <v>373</v>
      </c>
      <c r="C638" s="4"/>
      <c r="D638" s="5">
        <v>642</v>
      </c>
      <c r="J638" s="256"/>
      <c r="K638" s="4">
        <f t="shared" si="62"/>
        <v>0</v>
      </c>
      <c r="L638" s="142">
        <f t="shared" si="59"/>
        <v>0</v>
      </c>
    </row>
    <row r="639" spans="1:12" x14ac:dyDescent="0.2">
      <c r="A639" s="143"/>
      <c r="B639" s="122" t="s">
        <v>374</v>
      </c>
      <c r="C639" s="4"/>
      <c r="D639" s="5">
        <v>642</v>
      </c>
      <c r="J639" s="256"/>
      <c r="K639" s="4">
        <f t="shared" si="62"/>
        <v>0</v>
      </c>
      <c r="L639" s="142">
        <f t="shared" si="59"/>
        <v>0</v>
      </c>
    </row>
    <row r="640" spans="1:12" x14ac:dyDescent="0.2">
      <c r="A640" s="143"/>
      <c r="B640" s="122" t="s">
        <v>375</v>
      </c>
      <c r="C640" s="4"/>
      <c r="D640" s="5">
        <v>177</v>
      </c>
      <c r="J640" s="256"/>
      <c r="K640" s="4">
        <f t="shared" si="62"/>
        <v>0</v>
      </c>
      <c r="L640" s="142">
        <f t="shared" si="59"/>
        <v>0</v>
      </c>
    </row>
    <row r="641" spans="1:13" x14ac:dyDescent="0.2">
      <c r="A641" s="143"/>
      <c r="B641" s="122" t="s">
        <v>376</v>
      </c>
      <c r="C641" s="4">
        <v>957</v>
      </c>
      <c r="D641" s="5">
        <v>1035</v>
      </c>
      <c r="J641" s="256"/>
      <c r="K641" s="4">
        <f t="shared" si="62"/>
        <v>0</v>
      </c>
      <c r="L641" s="142">
        <f t="shared" si="59"/>
        <v>0</v>
      </c>
    </row>
    <row r="642" spans="1:13" x14ac:dyDescent="0.2">
      <c r="A642" s="143"/>
      <c r="B642" s="122" t="s">
        <v>377</v>
      </c>
      <c r="C642" s="4">
        <v>390</v>
      </c>
      <c r="D642" s="5">
        <v>423</v>
      </c>
      <c r="J642" s="256"/>
      <c r="K642" s="4">
        <f t="shared" si="62"/>
        <v>0</v>
      </c>
      <c r="L642" s="142">
        <f t="shared" si="59"/>
        <v>0</v>
      </c>
    </row>
    <row r="643" spans="1:13" x14ac:dyDescent="0.2">
      <c r="A643" s="143"/>
      <c r="B643" s="122" t="s">
        <v>378</v>
      </c>
      <c r="C643" s="4">
        <v>190</v>
      </c>
      <c r="D643" s="5">
        <v>216</v>
      </c>
      <c r="J643" s="256"/>
      <c r="K643" s="4">
        <f t="shared" si="62"/>
        <v>0</v>
      </c>
      <c r="L643" s="142">
        <f t="shared" si="59"/>
        <v>0</v>
      </c>
    </row>
    <row r="644" spans="1:13" x14ac:dyDescent="0.2">
      <c r="A644" s="143"/>
      <c r="B644" s="122" t="s">
        <v>653</v>
      </c>
      <c r="C644" s="4">
        <v>117</v>
      </c>
      <c r="D644" s="5">
        <v>216</v>
      </c>
      <c r="J644" s="256"/>
      <c r="K644" s="4">
        <f t="shared" si="62"/>
        <v>0</v>
      </c>
      <c r="L644" s="142">
        <f t="shared" si="59"/>
        <v>0</v>
      </c>
    </row>
    <row r="645" spans="1:13" x14ac:dyDescent="0.2">
      <c r="A645" s="143"/>
      <c r="B645" s="122" t="s">
        <v>654</v>
      </c>
      <c r="C645" s="4">
        <v>2130</v>
      </c>
      <c r="D645" s="5">
        <v>2301</v>
      </c>
      <c r="J645" s="256"/>
      <c r="K645" s="4">
        <f t="shared" si="62"/>
        <v>0</v>
      </c>
      <c r="L645" s="142">
        <f t="shared" si="59"/>
        <v>0</v>
      </c>
    </row>
    <row r="646" spans="1:13" ht="25.5" x14ac:dyDescent="0.2">
      <c r="A646" s="143"/>
      <c r="B646" s="192" t="s">
        <v>379</v>
      </c>
      <c r="C646" s="4"/>
      <c r="J646" s="256"/>
      <c r="K646" s="4"/>
      <c r="L646" s="142"/>
    </row>
    <row r="647" spans="1:13" x14ac:dyDescent="0.2">
      <c r="A647" s="143"/>
      <c r="C647" s="20"/>
      <c r="J647" s="235"/>
      <c r="K647" s="4"/>
      <c r="L647" s="142"/>
    </row>
    <row r="648" spans="1:13" x14ac:dyDescent="0.2">
      <c r="A648" s="143"/>
      <c r="B648" s="170"/>
      <c r="C648" s="171"/>
      <c r="D648" s="171"/>
      <c r="E648" s="171"/>
      <c r="F648" s="171"/>
      <c r="G648" s="171"/>
      <c r="H648" s="171"/>
      <c r="I648" s="171"/>
      <c r="J648" s="171"/>
      <c r="K648" s="171"/>
      <c r="L648" s="171"/>
      <c r="M648" s="171"/>
    </row>
    <row r="649" spans="1:13" x14ac:dyDescent="0.2">
      <c r="A649" s="143"/>
      <c r="C649" s="20"/>
      <c r="J649" s="235"/>
      <c r="K649" s="4"/>
      <c r="L649" s="142"/>
    </row>
    <row r="650" spans="1:13" x14ac:dyDescent="0.2">
      <c r="A650" s="143"/>
      <c r="B650" s="144" t="s">
        <v>380</v>
      </c>
      <c r="C650" s="20"/>
      <c r="J650" s="235"/>
      <c r="K650" s="4"/>
      <c r="L650" s="142"/>
    </row>
    <row r="651" spans="1:13" x14ac:dyDescent="0.2">
      <c r="A651" s="143"/>
      <c r="C651" s="20"/>
      <c r="J651" s="235"/>
      <c r="K651" s="4"/>
      <c r="L651" s="142"/>
    </row>
    <row r="652" spans="1:13" x14ac:dyDescent="0.2">
      <c r="A652" s="143"/>
      <c r="B652" s="143" t="s">
        <v>381</v>
      </c>
      <c r="C652" s="20"/>
      <c r="J652" s="235"/>
      <c r="K652" s="4"/>
      <c r="L652" s="142"/>
    </row>
    <row r="653" spans="1:13" x14ac:dyDescent="0.2">
      <c r="A653" s="143"/>
      <c r="B653" s="143" t="s">
        <v>382</v>
      </c>
      <c r="C653" s="20"/>
      <c r="J653" s="235"/>
      <c r="K653" s="4"/>
      <c r="L653" s="142"/>
    </row>
    <row r="654" spans="1:13" x14ac:dyDescent="0.2">
      <c r="A654" s="143"/>
      <c r="C654" s="20"/>
      <c r="J654" s="235"/>
      <c r="K654" s="4"/>
      <c r="L654" s="142"/>
    </row>
    <row r="655" spans="1:13" x14ac:dyDescent="0.2">
      <c r="A655" s="143">
        <v>163725</v>
      </c>
      <c r="B655" s="175" t="s">
        <v>383</v>
      </c>
      <c r="C655" s="20"/>
      <c r="J655" s="235"/>
      <c r="K655" s="4"/>
      <c r="L655" s="142"/>
    </row>
    <row r="656" spans="1:13" x14ac:dyDescent="0.2">
      <c r="A656" s="143"/>
      <c r="B656" s="181" t="s">
        <v>384</v>
      </c>
      <c r="C656" s="20"/>
      <c r="J656" s="235"/>
      <c r="K656" s="4"/>
      <c r="L656" s="142"/>
    </row>
    <row r="657" spans="1:13" x14ac:dyDescent="0.2">
      <c r="A657" s="143"/>
      <c r="B657" s="168" t="s">
        <v>385</v>
      </c>
      <c r="C657" s="4">
        <v>350.45</v>
      </c>
      <c r="D657" s="5">
        <f>+C657+C657*$J$3</f>
        <v>374.98149999999998</v>
      </c>
      <c r="E657" s="272">
        <f>+D657+D657*$E$3</f>
        <v>397.48039</v>
      </c>
      <c r="F657" s="281">
        <f>+E657*$F$4</f>
        <v>55.647254600000004</v>
      </c>
      <c r="G657" s="290">
        <f>SUM(E657:F657)</f>
        <v>453.1276446</v>
      </c>
      <c r="H657" s="290">
        <f>CEILING(G657,0.1)</f>
        <v>453.20000000000005</v>
      </c>
      <c r="I657" s="234">
        <v>397.46</v>
      </c>
      <c r="J657" s="235">
        <f>+I657*$J$5</f>
        <v>55.644400000000005</v>
      </c>
      <c r="K657" s="4">
        <f>SUM(I657:J657)</f>
        <v>453.1044</v>
      </c>
      <c r="L657" s="142">
        <f>FLOOR(K657,0.05)</f>
        <v>453.1</v>
      </c>
    </row>
    <row r="658" spans="1:13" x14ac:dyDescent="0.2">
      <c r="A658" s="143"/>
      <c r="B658" s="168" t="s">
        <v>386</v>
      </c>
      <c r="C658" s="4">
        <v>137.13</v>
      </c>
      <c r="D658" s="5">
        <f>+C658+C658*$J$3</f>
        <v>146.72909999999999</v>
      </c>
      <c r="E658" s="272">
        <f>+D658+D658*$E$3</f>
        <v>155.53284599999998</v>
      </c>
      <c r="F658" s="281">
        <f>+E658*$F$4</f>
        <v>21.774598439999998</v>
      </c>
      <c r="G658" s="290">
        <f>SUM(E658:F658)</f>
        <v>177.30744443999998</v>
      </c>
      <c r="H658" s="290">
        <f>CEILING(G658,0.1)</f>
        <v>177.4</v>
      </c>
      <c r="I658" s="234">
        <v>155.53</v>
      </c>
      <c r="J658" s="235">
        <f>+I658*$J$5</f>
        <v>21.774200000000004</v>
      </c>
      <c r="K658" s="4">
        <f>SUM(I658:J658)</f>
        <v>177.30420000000001</v>
      </c>
      <c r="L658" s="142">
        <f>FLOOR(K658,0.05)</f>
        <v>177.3</v>
      </c>
    </row>
    <row r="659" spans="1:13" x14ac:dyDescent="0.2">
      <c r="A659" s="143"/>
      <c r="C659" s="4"/>
      <c r="J659" s="235"/>
      <c r="K659" s="4"/>
      <c r="L659" s="142"/>
    </row>
    <row r="660" spans="1:13" x14ac:dyDescent="0.2">
      <c r="A660" s="143"/>
      <c r="B660" s="181" t="s">
        <v>387</v>
      </c>
      <c r="C660" s="4"/>
      <c r="J660" s="235"/>
      <c r="K660" s="4"/>
      <c r="L660" s="142"/>
    </row>
    <row r="661" spans="1:13" x14ac:dyDescent="0.2">
      <c r="A661" s="143"/>
      <c r="B661" s="168" t="s">
        <v>385</v>
      </c>
      <c r="C661" s="4">
        <v>594.25</v>
      </c>
      <c r="D661" s="5">
        <f>+C661+C661*$J$3</f>
        <v>635.84749999999997</v>
      </c>
      <c r="E661" s="272">
        <f>+D661+D661*$E$3</f>
        <v>673.99834999999996</v>
      </c>
      <c r="F661" s="281">
        <f>+E661*$F$4</f>
        <v>94.359769</v>
      </c>
      <c r="G661" s="290">
        <f>SUM(E661:F661)</f>
        <v>768.35811899999999</v>
      </c>
      <c r="H661" s="290">
        <f>CEILING(G661,0.1)</f>
        <v>768.40000000000009</v>
      </c>
      <c r="I661" s="234">
        <v>673.99</v>
      </c>
      <c r="J661" s="235">
        <f>+I661*$J$5</f>
        <v>94.35860000000001</v>
      </c>
      <c r="K661" s="4">
        <f>SUM(I661:J661)</f>
        <v>768.34860000000003</v>
      </c>
      <c r="L661" s="142">
        <f>FLOOR(K661,0.05)</f>
        <v>768.30000000000007</v>
      </c>
    </row>
    <row r="662" spans="1:13" x14ac:dyDescent="0.2">
      <c r="A662" s="143"/>
      <c r="B662" s="168" t="s">
        <v>386</v>
      </c>
      <c r="C662" s="4">
        <v>228.56</v>
      </c>
      <c r="D662" s="5">
        <f>+C662+C662*$J$3</f>
        <v>244.5592</v>
      </c>
      <c r="E662" s="272">
        <f>+D662+D662*$E$3</f>
        <v>259.232752</v>
      </c>
      <c r="F662" s="281">
        <f>+E662*$F$4</f>
        <v>36.292585280000004</v>
      </c>
      <c r="G662" s="290">
        <f>SUM(E662:F662)</f>
        <v>295.52533728000003</v>
      </c>
      <c r="H662" s="290">
        <f>CEILING(G662,0.1)</f>
        <v>295.60000000000002</v>
      </c>
      <c r="I662" s="234">
        <v>259.20999999999998</v>
      </c>
      <c r="J662" s="235">
        <f>+I662*$J$5</f>
        <v>36.289400000000001</v>
      </c>
      <c r="K662" s="4">
        <f>SUM(I662:J662)</f>
        <v>295.49939999999998</v>
      </c>
      <c r="L662" s="142">
        <v>275.8</v>
      </c>
    </row>
    <row r="663" spans="1:13" x14ac:dyDescent="0.2">
      <c r="A663" s="143"/>
      <c r="C663" s="4"/>
      <c r="J663" s="235"/>
      <c r="K663" s="4"/>
      <c r="L663" s="142"/>
    </row>
    <row r="664" spans="1:13" x14ac:dyDescent="0.2">
      <c r="A664" s="143">
        <v>163725</v>
      </c>
      <c r="B664" s="175" t="s">
        <v>388</v>
      </c>
      <c r="C664" s="4">
        <v>350.45</v>
      </c>
      <c r="D664" s="5">
        <f>+C664+C664*$J$3</f>
        <v>374.98149999999998</v>
      </c>
      <c r="E664" s="272">
        <f>+D664+D664*$E$3</f>
        <v>397.48039</v>
      </c>
      <c r="F664" s="281">
        <f>+E664*$F$4</f>
        <v>55.647254600000004</v>
      </c>
      <c r="G664" s="290">
        <f>SUM(E664:F664)</f>
        <v>453.1276446</v>
      </c>
      <c r="H664" s="290">
        <f>CEILING(G664,0.1)</f>
        <v>453.20000000000005</v>
      </c>
      <c r="I664" s="234">
        <v>397.46</v>
      </c>
      <c r="J664" s="235">
        <f>+I664*$J$5</f>
        <v>55.644400000000005</v>
      </c>
      <c r="K664" s="4">
        <f>SUM(I664:J664)</f>
        <v>453.1044</v>
      </c>
      <c r="L664" s="142">
        <f>FLOOR(K664,0.05)</f>
        <v>453.1</v>
      </c>
    </row>
    <row r="665" spans="1:13" x14ac:dyDescent="0.2">
      <c r="A665" s="143"/>
      <c r="C665" s="4"/>
      <c r="J665" s="235"/>
      <c r="K665" s="4"/>
      <c r="L665" s="142"/>
    </row>
    <row r="666" spans="1:13" x14ac:dyDescent="0.2">
      <c r="A666" s="143">
        <v>163725</v>
      </c>
      <c r="B666" s="175" t="s">
        <v>389</v>
      </c>
      <c r="C666" s="4">
        <v>13.31</v>
      </c>
      <c r="D666" s="5">
        <f>+C666+C666*$J$3</f>
        <v>14.2417</v>
      </c>
      <c r="E666" s="272">
        <f>+D666+D666*$E$3</f>
        <v>15.096202</v>
      </c>
      <c r="F666" s="281">
        <f>+E666*$F$4</f>
        <v>2.1134682800000002</v>
      </c>
      <c r="G666" s="290">
        <f>SUM(E666:F666)</f>
        <v>17.209670280000001</v>
      </c>
      <c r="H666" s="290">
        <f>CEILING(G666,0.1)</f>
        <v>17.3</v>
      </c>
      <c r="I666" s="234">
        <v>15.09</v>
      </c>
      <c r="J666" s="235">
        <f>+I666*$J$5</f>
        <v>2.1126</v>
      </c>
      <c r="K666" s="4">
        <f>SUM(I666:J666)</f>
        <v>17.2026</v>
      </c>
      <c r="L666" s="142">
        <f>FLOOR(K666,0.05)</f>
        <v>17.2</v>
      </c>
    </row>
    <row r="667" spans="1:13" x14ac:dyDescent="0.2">
      <c r="A667" s="143"/>
      <c r="C667" s="4"/>
      <c r="J667" s="235"/>
      <c r="K667" s="4"/>
      <c r="L667" s="142"/>
    </row>
    <row r="668" spans="1:13" x14ac:dyDescent="0.2">
      <c r="A668" s="143">
        <v>155788</v>
      </c>
      <c r="B668" s="175" t="s">
        <v>390</v>
      </c>
      <c r="C668" s="4">
        <v>213.32</v>
      </c>
      <c r="D668" s="5">
        <f>+C668+C668*$J$3</f>
        <v>228.25239999999999</v>
      </c>
      <c r="E668" s="272">
        <f>+D668+D668*$E$3</f>
        <v>241.94754399999999</v>
      </c>
      <c r="F668" s="281">
        <f>+E668*$F$4</f>
        <v>33.872656160000005</v>
      </c>
      <c r="G668" s="290">
        <f>SUM(E668:F668)</f>
        <v>275.82020016000001</v>
      </c>
      <c r="H668" s="290">
        <f>CEILING(G668,0.1)</f>
        <v>275.90000000000003</v>
      </c>
      <c r="I668" s="234">
        <v>241.93</v>
      </c>
      <c r="J668" s="235">
        <f>+I668*$J$5</f>
        <v>33.870200000000004</v>
      </c>
      <c r="K668" s="4">
        <f>SUM(I668:J668)</f>
        <v>275.80020000000002</v>
      </c>
      <c r="L668" s="142">
        <f>FLOOR(K668,0.05)</f>
        <v>275.8</v>
      </c>
    </row>
    <row r="669" spans="1:13" x14ac:dyDescent="0.2">
      <c r="A669" s="143"/>
      <c r="C669" s="4"/>
      <c r="J669" s="235"/>
      <c r="K669" s="4"/>
      <c r="L669" s="142"/>
    </row>
    <row r="670" spans="1:13" x14ac:dyDescent="0.2">
      <c r="A670" s="143"/>
      <c r="B670" s="170"/>
      <c r="C670" s="196"/>
      <c r="D670" s="196"/>
      <c r="E670" s="196"/>
      <c r="F670" s="196"/>
      <c r="G670" s="196"/>
      <c r="H670" s="196"/>
      <c r="I670" s="196"/>
      <c r="J670" s="196"/>
      <c r="K670" s="196"/>
      <c r="L670" s="196"/>
      <c r="M670" s="196"/>
    </row>
    <row r="671" spans="1:13" x14ac:dyDescent="0.2">
      <c r="A671" s="143"/>
      <c r="C671" s="4"/>
      <c r="J671" s="235"/>
      <c r="K671" s="4"/>
      <c r="L671" s="142"/>
    </row>
    <row r="672" spans="1:13" x14ac:dyDescent="0.2">
      <c r="A672" s="143">
        <v>154769</v>
      </c>
      <c r="B672" s="144" t="s">
        <v>391</v>
      </c>
      <c r="C672" s="4"/>
      <c r="J672" s="235"/>
      <c r="K672" s="4"/>
      <c r="L672" s="142"/>
    </row>
    <row r="673" spans="1:13" x14ac:dyDescent="0.2">
      <c r="A673" s="143"/>
      <c r="C673" s="4"/>
      <c r="J673" s="235"/>
      <c r="K673" s="4"/>
      <c r="L673" s="142"/>
    </row>
    <row r="674" spans="1:13" x14ac:dyDescent="0.2">
      <c r="A674" s="143"/>
      <c r="B674" s="6" t="s">
        <v>392</v>
      </c>
      <c r="C674" s="4">
        <v>20.11</v>
      </c>
      <c r="D674" s="5">
        <f>+C674+C674*$J$3</f>
        <v>21.517699999999998</v>
      </c>
      <c r="E674" s="272">
        <f>+D674+D674*$E$3</f>
        <v>22.808761999999998</v>
      </c>
      <c r="F674" s="281">
        <f>+E674*$F$4</f>
        <v>3.19322668</v>
      </c>
      <c r="G674" s="290">
        <f>SUM(E674:F674)</f>
        <v>26.001988679999997</v>
      </c>
      <c r="H674" s="290">
        <v>26.001988679999997</v>
      </c>
      <c r="I674" s="234">
        <v>22.81</v>
      </c>
      <c r="J674" s="235">
        <f>+I674*$J$5</f>
        <v>3.1934</v>
      </c>
      <c r="K674" s="4">
        <f>SUM(I674:J674)</f>
        <v>26.003399999999999</v>
      </c>
      <c r="L674" s="142">
        <f>FLOOR(K674,0.05)</f>
        <v>26</v>
      </c>
    </row>
    <row r="675" spans="1:13" x14ac:dyDescent="0.2">
      <c r="A675" s="143"/>
      <c r="B675" s="168" t="s">
        <v>393</v>
      </c>
      <c r="C675" s="4">
        <v>162.58000000000001</v>
      </c>
      <c r="D675" s="5">
        <f>+C675+C675*$J$3</f>
        <v>173.9606</v>
      </c>
      <c r="E675" s="272">
        <f>+D675+D675*$E$3</f>
        <v>184.398236</v>
      </c>
      <c r="F675" s="281">
        <f>+E675*$F$4</f>
        <v>25.815753040000001</v>
      </c>
      <c r="G675" s="290">
        <f>SUM(E675:F675)</f>
        <v>210.21398904</v>
      </c>
      <c r="H675" s="290">
        <f>CEILING(G675,0.1)</f>
        <v>210.3</v>
      </c>
      <c r="I675" s="234">
        <v>184.39</v>
      </c>
      <c r="J675" s="235">
        <f>+I675*$J$5</f>
        <v>25.814600000000002</v>
      </c>
      <c r="K675" s="4">
        <f>SUM(I675:J675)</f>
        <v>210.2046</v>
      </c>
      <c r="L675" s="142">
        <f>FLOOR(K675,0.05)</f>
        <v>210.20000000000002</v>
      </c>
    </row>
    <row r="676" spans="1:13" x14ac:dyDescent="0.2">
      <c r="A676" s="143"/>
      <c r="B676" s="168" t="s">
        <v>394</v>
      </c>
      <c r="C676" s="4">
        <v>37.369999999999997</v>
      </c>
      <c r="D676" s="5">
        <f>+C676+C676*$J$3</f>
        <v>39.985900000000001</v>
      </c>
      <c r="E676" s="272">
        <f>+D676+D676*$E$3</f>
        <v>42.385054000000004</v>
      </c>
      <c r="F676" s="281">
        <f>+E676*$F$4</f>
        <v>5.9339075600000015</v>
      </c>
      <c r="G676" s="290">
        <f>SUM(E676:F676)</f>
        <v>48.318961560000005</v>
      </c>
      <c r="H676" s="290">
        <f>CEILING(G676,0.1)</f>
        <v>48.400000000000006</v>
      </c>
      <c r="I676" s="234">
        <v>42.37</v>
      </c>
      <c r="J676" s="235">
        <f>+I676*$J$5</f>
        <v>5.9318</v>
      </c>
      <c r="K676" s="4">
        <f>SUM(I676:J676)</f>
        <v>48.3018</v>
      </c>
      <c r="L676" s="142">
        <f>FLOOR(K676,0.05)</f>
        <v>48.300000000000004</v>
      </c>
    </row>
    <row r="677" spans="1:13" s="318" customFormat="1" x14ac:dyDescent="0.2">
      <c r="A677" s="317"/>
      <c r="C677" s="319">
        <v>55.97</v>
      </c>
      <c r="D677" s="320">
        <v>59.89</v>
      </c>
      <c r="E677" s="320">
        <f>+D677+D677*$E$3</f>
        <v>63.483400000000003</v>
      </c>
      <c r="F677" s="320">
        <f>+E677*$F$4</f>
        <v>8.8876760000000008</v>
      </c>
      <c r="G677" s="320">
        <f>SUM(E677:F677)</f>
        <v>72.371076000000002</v>
      </c>
      <c r="H677" s="320">
        <f>CEILING(G677,0.1)</f>
        <v>72.400000000000006</v>
      </c>
      <c r="I677" s="321">
        <v>63.47</v>
      </c>
      <c r="J677" s="322">
        <v>8.8800000000000008</v>
      </c>
      <c r="K677" s="323">
        <f>SUM(I677:J677)</f>
        <v>72.349999999999994</v>
      </c>
      <c r="L677" s="324">
        <v>68.25</v>
      </c>
      <c r="M677" s="325"/>
    </row>
    <row r="678" spans="1:13" x14ac:dyDescent="0.2">
      <c r="A678" s="143"/>
      <c r="B678" s="170"/>
      <c r="C678" s="171"/>
      <c r="D678" s="171"/>
      <c r="E678" s="171"/>
      <c r="F678" s="171"/>
      <c r="G678" s="171"/>
      <c r="H678" s="171"/>
      <c r="I678" s="171"/>
      <c r="J678" s="171"/>
      <c r="K678" s="171"/>
      <c r="L678" s="171"/>
      <c r="M678" s="171"/>
    </row>
    <row r="679" spans="1:13" x14ac:dyDescent="0.2">
      <c r="A679" s="143"/>
      <c r="C679" s="20"/>
      <c r="J679" s="235"/>
      <c r="K679" s="4"/>
      <c r="L679" s="142"/>
    </row>
    <row r="680" spans="1:13" x14ac:dyDescent="0.2">
      <c r="A680" s="143">
        <v>163742</v>
      </c>
      <c r="B680" s="144" t="s">
        <v>395</v>
      </c>
      <c r="C680" s="20"/>
      <c r="J680" s="235"/>
      <c r="K680" s="4"/>
      <c r="L680" s="142"/>
    </row>
    <row r="681" spans="1:13" x14ac:dyDescent="0.2">
      <c r="A681" s="143"/>
      <c r="C681" s="20"/>
      <c r="J681" s="235"/>
      <c r="K681" s="4"/>
      <c r="L681" s="142"/>
    </row>
    <row r="682" spans="1:13" x14ac:dyDescent="0.2">
      <c r="A682" s="143"/>
      <c r="B682" s="168" t="s">
        <v>396</v>
      </c>
      <c r="C682" s="4"/>
      <c r="J682" s="235"/>
      <c r="K682" s="4"/>
      <c r="L682" s="142"/>
    </row>
    <row r="683" spans="1:13" x14ac:dyDescent="0.2">
      <c r="A683" s="143"/>
      <c r="B683" s="168" t="s">
        <v>397</v>
      </c>
      <c r="C683" s="4">
        <v>22</v>
      </c>
      <c r="D683" s="5">
        <f>+C683+C683*$J$3</f>
        <v>23.54</v>
      </c>
      <c r="E683" s="272">
        <f>+D683+D683*$E$3</f>
        <v>24.952399999999997</v>
      </c>
      <c r="F683" s="281">
        <f>+E683*$F$4</f>
        <v>3.4933359999999998</v>
      </c>
      <c r="G683" s="290">
        <f>SUM(E683:F683)</f>
        <v>28.445735999999997</v>
      </c>
      <c r="H683" s="290">
        <f>CEILING(G683,0.1)</f>
        <v>28.5</v>
      </c>
      <c r="I683" s="234">
        <v>24.95</v>
      </c>
      <c r="J683" s="256" t="s">
        <v>23</v>
      </c>
      <c r="K683" s="4">
        <f>SUM(I683:J683)</f>
        <v>24.95</v>
      </c>
      <c r="L683" s="142">
        <f>FLOOR(K683,0.05)</f>
        <v>24.950000000000003</v>
      </c>
    </row>
    <row r="684" spans="1:13" x14ac:dyDescent="0.2">
      <c r="A684" s="143"/>
      <c r="B684" s="168" t="s">
        <v>398</v>
      </c>
      <c r="C684" s="4">
        <v>5.5</v>
      </c>
      <c r="D684" s="5">
        <f>+C684+C684*$J$3</f>
        <v>5.8849999999999998</v>
      </c>
      <c r="E684" s="272">
        <f>+D684+D684*$E$3</f>
        <v>6.2380999999999993</v>
      </c>
      <c r="F684" s="281">
        <f>+E684*$F$4</f>
        <v>0.87333399999999994</v>
      </c>
      <c r="G684" s="290">
        <f>SUM(E684:F684)</f>
        <v>7.1114339999999991</v>
      </c>
      <c r="H684" s="290">
        <f>CEILING(G684,0.1)</f>
        <v>7.2</v>
      </c>
      <c r="I684" s="234">
        <v>6.25</v>
      </c>
      <c r="J684" s="256" t="s">
        <v>23</v>
      </c>
      <c r="K684" s="4">
        <f>SUM(I684:J684)</f>
        <v>6.25</v>
      </c>
      <c r="L684" s="142">
        <f>FLOOR(K684,0.05)</f>
        <v>6.25</v>
      </c>
    </row>
    <row r="685" spans="1:13" x14ac:dyDescent="0.2">
      <c r="A685" s="143"/>
      <c r="B685" s="168" t="s">
        <v>399</v>
      </c>
      <c r="C685" s="4">
        <v>2.2000000000000002</v>
      </c>
      <c r="D685" s="5">
        <f>+C685+C685*$J$3</f>
        <v>2.3540000000000001</v>
      </c>
      <c r="E685" s="272">
        <f>+D685+D685*$E$3</f>
        <v>2.4952399999999999</v>
      </c>
      <c r="F685" s="281">
        <f>+E685*$F$4</f>
        <v>0.34933360000000002</v>
      </c>
      <c r="G685" s="290">
        <f>SUM(E685:F685)</f>
        <v>2.8445735999999999</v>
      </c>
      <c r="H685" s="290">
        <f>CEILING(G685,0.1)</f>
        <v>2.9000000000000004</v>
      </c>
      <c r="I685" s="234">
        <v>2.5</v>
      </c>
      <c r="J685" s="235">
        <f>+I685*$J$5</f>
        <v>0.35000000000000003</v>
      </c>
      <c r="K685" s="4">
        <f>SUM(I685:J685)</f>
        <v>2.85</v>
      </c>
      <c r="L685" s="142">
        <f>FLOOR(K685,0.05)</f>
        <v>2.85</v>
      </c>
    </row>
    <row r="686" spans="1:13" x14ac:dyDescent="0.2">
      <c r="A686" s="143"/>
      <c r="B686" s="168"/>
      <c r="C686" s="4"/>
      <c r="J686" s="235"/>
      <c r="K686" s="4">
        <f>SUM(I686:J686)</f>
        <v>0</v>
      </c>
      <c r="L686" s="142"/>
    </row>
    <row r="687" spans="1:13" x14ac:dyDescent="0.2">
      <c r="A687" s="143"/>
      <c r="B687" s="168" t="s">
        <v>400</v>
      </c>
      <c r="C687" s="4">
        <v>1.1000000000000001</v>
      </c>
      <c r="D687" s="5">
        <f>+C687+C687*$J$3</f>
        <v>1.177</v>
      </c>
      <c r="E687" s="272">
        <f>+D687+D687*$E$3</f>
        <v>1.24762</v>
      </c>
      <c r="F687" s="281">
        <f>+E687*$F$4</f>
        <v>0.17466680000000001</v>
      </c>
      <c r="G687" s="290">
        <f>SUM(E687:F687)</f>
        <v>1.4222868</v>
      </c>
      <c r="H687" s="290">
        <f>CEILING(G687,0.1)</f>
        <v>1.5</v>
      </c>
      <c r="I687" s="234">
        <v>1.27</v>
      </c>
      <c r="J687" s="235">
        <f>+I687*$J$5</f>
        <v>0.17780000000000001</v>
      </c>
      <c r="K687" s="4">
        <f>SUM(I687:J687)</f>
        <v>1.4478</v>
      </c>
      <c r="L687" s="142">
        <f>FLOOR(K687,0.05)</f>
        <v>1.4000000000000001</v>
      </c>
    </row>
    <row r="688" spans="1:13" x14ac:dyDescent="0.2">
      <c r="A688" s="143"/>
      <c r="B688" s="168"/>
      <c r="C688" s="4"/>
      <c r="J688" s="235"/>
      <c r="K688" s="4"/>
      <c r="L688" s="142"/>
    </row>
    <row r="689" spans="1:13" x14ac:dyDescent="0.2">
      <c r="A689" s="143"/>
      <c r="B689" s="168" t="s">
        <v>401</v>
      </c>
      <c r="C689" s="4"/>
      <c r="J689" s="235"/>
      <c r="K689" s="4"/>
      <c r="L689" s="142"/>
    </row>
    <row r="690" spans="1:13" x14ac:dyDescent="0.2">
      <c r="A690" s="143"/>
      <c r="B690" s="168"/>
      <c r="C690" s="4"/>
      <c r="J690" s="235"/>
      <c r="K690" s="4"/>
      <c r="L690" s="142"/>
    </row>
    <row r="691" spans="1:13" x14ac:dyDescent="0.2">
      <c r="A691" s="143"/>
      <c r="B691" s="168" t="s">
        <v>403</v>
      </c>
      <c r="C691" s="4">
        <v>27.5</v>
      </c>
      <c r="D691" s="5">
        <f>+C691+C691*$J$3</f>
        <v>29.425000000000001</v>
      </c>
      <c r="E691" s="272">
        <f>+D691+D691*$E$3</f>
        <v>31.1905</v>
      </c>
      <c r="F691" s="281">
        <f>+E691*$F$4</f>
        <v>4.3666700000000001</v>
      </c>
      <c r="G691" s="290">
        <f>SUM(E691:F691)</f>
        <v>35.557169999999999</v>
      </c>
      <c r="H691" s="290">
        <f>CEILING(G691,0.1)</f>
        <v>35.6</v>
      </c>
      <c r="I691" s="234">
        <v>31.18</v>
      </c>
      <c r="J691" s="235">
        <f>+I691*$J$5</f>
        <v>4.3652000000000006</v>
      </c>
      <c r="K691" s="4">
        <f>SUM(I691:J691)</f>
        <v>35.545200000000001</v>
      </c>
      <c r="L691" s="142">
        <f>FLOOR(K691,0.05)</f>
        <v>35.5</v>
      </c>
    </row>
    <row r="692" spans="1:13" x14ac:dyDescent="0.2">
      <c r="A692" s="143"/>
      <c r="B692" s="168" t="s">
        <v>404</v>
      </c>
      <c r="C692" s="4">
        <v>11</v>
      </c>
      <c r="D692" s="5">
        <f>+C692+C692*$J$3</f>
        <v>11.77</v>
      </c>
      <c r="E692" s="272">
        <f>+D692+D692*$E$3</f>
        <v>12.476199999999999</v>
      </c>
      <c r="F692" s="281">
        <f>+E692*$F$4</f>
        <v>1.7466679999999999</v>
      </c>
      <c r="G692" s="290">
        <f>SUM(E692:F692)</f>
        <v>14.222867999999998</v>
      </c>
      <c r="H692" s="290">
        <f>CEILING(G692,0.1)</f>
        <v>14.3</v>
      </c>
      <c r="I692" s="234">
        <v>12.46</v>
      </c>
      <c r="J692" s="235">
        <f>+I692*$J$5</f>
        <v>1.7444000000000004</v>
      </c>
      <c r="K692" s="4">
        <f>SUM(I692:J692)</f>
        <v>14.204400000000001</v>
      </c>
      <c r="L692" s="142">
        <f>FLOOR(K692,0.05)</f>
        <v>14.200000000000001</v>
      </c>
    </row>
    <row r="693" spans="1:13" x14ac:dyDescent="0.2">
      <c r="A693" s="143"/>
      <c r="B693" s="168" t="s">
        <v>405</v>
      </c>
      <c r="C693" s="4">
        <v>22</v>
      </c>
      <c r="D693" s="5">
        <f>+C693+C693*$J$3</f>
        <v>23.54</v>
      </c>
      <c r="E693" s="272">
        <f>+D693+D693*$E$3</f>
        <v>24.952399999999997</v>
      </c>
      <c r="F693" s="281">
        <f>+E693*$F$4</f>
        <v>3.4933359999999998</v>
      </c>
      <c r="G693" s="290">
        <f>SUM(E693:F693)</f>
        <v>28.445735999999997</v>
      </c>
      <c r="H693" s="290">
        <f>CEILING(G693,0.1)</f>
        <v>28.5</v>
      </c>
      <c r="I693" s="234">
        <v>24.91</v>
      </c>
      <c r="J693" s="235">
        <f>+I693*$J$5</f>
        <v>3.4874000000000005</v>
      </c>
      <c r="K693" s="4">
        <f>SUM(I693:J693)</f>
        <v>28.397400000000001</v>
      </c>
      <c r="L693" s="142">
        <f>FLOOR(K693,0.05)</f>
        <v>28.35</v>
      </c>
    </row>
    <row r="694" spans="1:13" x14ac:dyDescent="0.2">
      <c r="A694" s="143"/>
      <c r="B694" s="168" t="s">
        <v>406</v>
      </c>
      <c r="C694" s="4"/>
      <c r="J694" s="235"/>
      <c r="K694" s="4"/>
      <c r="L694" s="142"/>
    </row>
    <row r="695" spans="1:13" x14ac:dyDescent="0.2">
      <c r="A695" s="143"/>
      <c r="B695" s="168"/>
      <c r="C695" s="4"/>
      <c r="J695" s="235"/>
      <c r="K695" s="4"/>
      <c r="L695" s="142"/>
    </row>
    <row r="696" spans="1:13" x14ac:dyDescent="0.2">
      <c r="A696" s="143"/>
      <c r="B696" s="168" t="s">
        <v>655</v>
      </c>
      <c r="C696" s="4"/>
      <c r="J696" s="235"/>
      <c r="K696" s="4"/>
      <c r="L696" s="142"/>
    </row>
    <row r="697" spans="1:13" x14ac:dyDescent="0.2">
      <c r="A697" s="143"/>
      <c r="B697" s="168" t="s">
        <v>407</v>
      </c>
      <c r="C697" s="4">
        <v>0.44</v>
      </c>
      <c r="D697" s="5">
        <f>+C697+C697*$J$3</f>
        <v>0.4708</v>
      </c>
      <c r="E697" s="272">
        <f>+D697+D697*$E$3</f>
        <v>0.49904799999999999</v>
      </c>
      <c r="F697" s="281">
        <f>+E697*$F$4</f>
        <v>6.9866720000000007E-2</v>
      </c>
      <c r="G697" s="290">
        <f>SUM(E697:F697)</f>
        <v>0.56891471999999998</v>
      </c>
      <c r="H697" s="290">
        <f>CEILING(G697,0.1)</f>
        <v>0.60000000000000009</v>
      </c>
      <c r="I697" s="234">
        <v>0.48</v>
      </c>
      <c r="J697" s="235">
        <f>+I697*$J$5</f>
        <v>6.720000000000001E-2</v>
      </c>
      <c r="K697" s="4">
        <f>SUM(I697:J697)</f>
        <v>0.54720000000000002</v>
      </c>
      <c r="L697" s="142">
        <f>FLOOR(K697,0.05)</f>
        <v>0.5</v>
      </c>
    </row>
    <row r="698" spans="1:13" x14ac:dyDescent="0.2">
      <c r="A698" s="143"/>
      <c r="B698" s="168" t="s">
        <v>408</v>
      </c>
      <c r="C698" s="4">
        <v>0.73</v>
      </c>
      <c r="D698" s="5">
        <f>+C698+C698*$J$3</f>
        <v>0.78110000000000002</v>
      </c>
      <c r="E698" s="272">
        <f>+D698+D698*$E$3</f>
        <v>0.82796599999999998</v>
      </c>
      <c r="F698" s="281">
        <f>+E698*$F$4</f>
        <v>0.11591524</v>
      </c>
      <c r="G698" s="290">
        <f>SUM(E698:F698)</f>
        <v>0.94388123999999995</v>
      </c>
      <c r="H698" s="290">
        <f>CEILING(G698,0.1)</f>
        <v>1</v>
      </c>
      <c r="I698" s="234">
        <v>0.83</v>
      </c>
      <c r="J698" s="235">
        <f>+I698*$J$5</f>
        <v>0.11620000000000001</v>
      </c>
      <c r="K698" s="4">
        <f>SUM(I698:J698)</f>
        <v>0.94619999999999993</v>
      </c>
      <c r="L698" s="142">
        <f>FLOOR(K698,0.05)</f>
        <v>0.9</v>
      </c>
    </row>
    <row r="699" spans="1:13" x14ac:dyDescent="0.2">
      <c r="A699" s="143"/>
      <c r="B699" s="168"/>
      <c r="C699" s="4"/>
      <c r="J699" s="235"/>
      <c r="K699" s="4"/>
      <c r="L699" s="142"/>
    </row>
    <row r="700" spans="1:13" x14ac:dyDescent="0.2">
      <c r="A700" s="143"/>
      <c r="B700" s="6" t="s">
        <v>409</v>
      </c>
      <c r="C700" s="4">
        <v>207.9</v>
      </c>
      <c r="D700" s="5">
        <f>+C700+C700*$J$3</f>
        <v>222.453</v>
      </c>
      <c r="E700" s="272">
        <f>+D700+D700*$E$3</f>
        <v>235.80018000000001</v>
      </c>
      <c r="F700" s="281">
        <f>+E700*$F$4</f>
        <v>33.012025200000004</v>
      </c>
      <c r="G700" s="290">
        <f>SUM(E700:F700)</f>
        <v>268.81220519999999</v>
      </c>
      <c r="H700" s="290">
        <f>CEILING(G700,0.1)</f>
        <v>268.90000000000003</v>
      </c>
      <c r="I700" s="234">
        <v>235.79</v>
      </c>
      <c r="J700" s="235">
        <f>+I700*$J$5</f>
        <v>33.010600000000004</v>
      </c>
      <c r="K700" s="4">
        <f>SUM(I700:J700)</f>
        <v>268.80059999999997</v>
      </c>
      <c r="L700" s="142">
        <v>253.6</v>
      </c>
    </row>
    <row r="701" spans="1:13" x14ac:dyDescent="0.2">
      <c r="A701" s="143"/>
      <c r="C701" s="20"/>
      <c r="J701" s="235"/>
      <c r="K701" s="4"/>
      <c r="L701" s="142"/>
    </row>
    <row r="702" spans="1:13" x14ac:dyDescent="0.2">
      <c r="A702" s="143"/>
      <c r="B702" s="170"/>
      <c r="C702" s="171"/>
      <c r="D702" s="171"/>
      <c r="E702" s="171"/>
      <c r="F702" s="171"/>
      <c r="G702" s="171"/>
      <c r="H702" s="171"/>
      <c r="I702" s="171"/>
      <c r="J702" s="171"/>
      <c r="K702" s="171"/>
      <c r="L702" s="171"/>
      <c r="M702" s="171"/>
    </row>
    <row r="703" spans="1:13" x14ac:dyDescent="0.2">
      <c r="A703" s="143"/>
      <c r="C703" s="20"/>
      <c r="J703" s="235"/>
      <c r="K703" s="4"/>
      <c r="L703" s="142"/>
    </row>
    <row r="704" spans="1:13" x14ac:dyDescent="0.2">
      <c r="A704" s="143">
        <v>164723</v>
      </c>
      <c r="B704" s="144" t="s">
        <v>410</v>
      </c>
      <c r="C704" s="20"/>
      <c r="J704" s="235"/>
      <c r="K704" s="4"/>
      <c r="L704" s="142"/>
    </row>
    <row r="705" spans="1:13" x14ac:dyDescent="0.2">
      <c r="A705" s="143"/>
      <c r="C705" s="20"/>
      <c r="J705" s="235"/>
      <c r="K705" s="4"/>
      <c r="L705" s="142"/>
    </row>
    <row r="706" spans="1:13" x14ac:dyDescent="0.2">
      <c r="A706" s="143"/>
      <c r="B706" s="168" t="s">
        <v>411</v>
      </c>
      <c r="C706" s="4">
        <v>266.64999999999998</v>
      </c>
      <c r="D706" s="5">
        <f>+C706+C706*$J$3</f>
        <v>285.31549999999999</v>
      </c>
      <c r="E706" s="272">
        <f>+D706+D706*$E$3</f>
        <v>302.43442999999996</v>
      </c>
      <c r="F706" s="281">
        <f>+E706*$F$4</f>
        <v>42.340820199999996</v>
      </c>
      <c r="G706" s="290">
        <f>SUM(E706:F706)</f>
        <v>344.77525019999996</v>
      </c>
      <c r="H706" s="290">
        <f>CEILING(G706,0.1)</f>
        <v>344.8</v>
      </c>
      <c r="I706" s="234">
        <v>302.41000000000003</v>
      </c>
      <c r="J706" s="235">
        <f>+I706*$J$5</f>
        <v>42.337400000000009</v>
      </c>
      <c r="K706" s="4">
        <f>SUM(I706:J706)</f>
        <v>344.74740000000003</v>
      </c>
      <c r="L706" s="142">
        <f>FLOOR(K706,0.05)</f>
        <v>344.70000000000005</v>
      </c>
    </row>
    <row r="707" spans="1:13" x14ac:dyDescent="0.2">
      <c r="A707" s="143"/>
      <c r="C707" s="4"/>
      <c r="J707" s="235"/>
      <c r="K707" s="4"/>
      <c r="L707" s="142"/>
    </row>
    <row r="708" spans="1:13" x14ac:dyDescent="0.2">
      <c r="A708" s="143"/>
      <c r="B708" s="168" t="s">
        <v>412</v>
      </c>
      <c r="C708" s="4">
        <v>5.94</v>
      </c>
      <c r="D708" s="5">
        <f>+C708+C708*$J$3</f>
        <v>6.3558000000000003</v>
      </c>
      <c r="E708" s="272">
        <f>+D708+D708*$E$3</f>
        <v>6.7371480000000004</v>
      </c>
      <c r="F708" s="281">
        <f>+E708*$F$4</f>
        <v>0.9432007200000001</v>
      </c>
      <c r="G708" s="290">
        <f>SUM(E708:F708)</f>
        <v>7.6803487200000005</v>
      </c>
      <c r="H708" s="290">
        <f>CEILING(G708,0.1)</f>
        <v>7.7</v>
      </c>
      <c r="I708" s="234">
        <v>6.71</v>
      </c>
      <c r="J708" s="235">
        <f>+I708*$J$5</f>
        <v>0.93940000000000012</v>
      </c>
      <c r="K708" s="4">
        <f>SUM(I708:J708)</f>
        <v>7.6494</v>
      </c>
      <c r="L708" s="142">
        <f>FLOOR(K708,0.05)</f>
        <v>7.6000000000000005</v>
      </c>
    </row>
    <row r="709" spans="1:13" x14ac:dyDescent="0.2">
      <c r="A709" s="143"/>
      <c r="B709" s="168"/>
      <c r="C709" s="4"/>
      <c r="J709" s="235"/>
      <c r="K709" s="4"/>
      <c r="L709" s="142"/>
    </row>
    <row r="710" spans="1:13" x14ac:dyDescent="0.2">
      <c r="A710" s="143"/>
      <c r="B710" s="168" t="s">
        <v>413</v>
      </c>
      <c r="C710" s="4">
        <v>59.43</v>
      </c>
      <c r="D710" s="5">
        <f>+C710+C710*$J$3</f>
        <v>63.5901</v>
      </c>
      <c r="E710" s="272">
        <f>+D710+D710*$E$3</f>
        <v>67.405506000000003</v>
      </c>
      <c r="F710" s="281">
        <f>+E710*$F$4</f>
        <v>9.4367708400000012</v>
      </c>
      <c r="G710" s="290">
        <f>SUM(E710:F710)</f>
        <v>76.842276840000011</v>
      </c>
      <c r="H710" s="290">
        <f>CEILING(G710,0.1)</f>
        <v>76.900000000000006</v>
      </c>
      <c r="I710" s="234">
        <v>67.41</v>
      </c>
      <c r="J710" s="235">
        <f>+I710*$J$5</f>
        <v>9.4374000000000002</v>
      </c>
      <c r="K710" s="4">
        <f>SUM(I710:J710)</f>
        <v>76.847399999999993</v>
      </c>
      <c r="L710" s="142">
        <f>FLOOR(K710,0.05)</f>
        <v>76.800000000000011</v>
      </c>
    </row>
    <row r="711" spans="1:13" x14ac:dyDescent="0.2">
      <c r="A711" s="143"/>
      <c r="B711" s="168"/>
      <c r="C711" s="4"/>
      <c r="J711" s="235"/>
      <c r="K711" s="4"/>
      <c r="L711" s="142"/>
    </row>
    <row r="712" spans="1:13" x14ac:dyDescent="0.2">
      <c r="A712" s="143"/>
      <c r="B712" s="170"/>
      <c r="C712" s="171"/>
      <c r="D712" s="171"/>
      <c r="E712" s="171"/>
      <c r="F712" s="171"/>
      <c r="G712" s="171"/>
      <c r="H712" s="171"/>
      <c r="I712" s="171"/>
      <c r="J712" s="171"/>
      <c r="K712" s="171"/>
      <c r="L712" s="171"/>
      <c r="M712" s="171"/>
    </row>
    <row r="713" spans="1:13" x14ac:dyDescent="0.2">
      <c r="A713" s="143"/>
      <c r="C713" s="20"/>
      <c r="J713" s="235"/>
      <c r="K713" s="4"/>
      <c r="L713" s="142"/>
    </row>
    <row r="714" spans="1:13" x14ac:dyDescent="0.2">
      <c r="A714" s="143">
        <v>163743</v>
      </c>
      <c r="B714" s="144" t="s">
        <v>414</v>
      </c>
      <c r="C714" s="20"/>
      <c r="J714" s="235"/>
      <c r="K714" s="4"/>
      <c r="L714" s="142"/>
    </row>
    <row r="715" spans="1:13" x14ac:dyDescent="0.2">
      <c r="A715" s="143"/>
      <c r="C715" s="20"/>
      <c r="J715" s="235"/>
      <c r="K715" s="4"/>
      <c r="L715" s="142"/>
    </row>
    <row r="716" spans="1:13" x14ac:dyDescent="0.2">
      <c r="A716" s="143"/>
      <c r="B716" s="175" t="s">
        <v>415</v>
      </c>
      <c r="C716" s="20"/>
      <c r="J716" s="235"/>
      <c r="K716" s="4"/>
      <c r="L716" s="142"/>
    </row>
    <row r="717" spans="1:13" x14ac:dyDescent="0.2">
      <c r="A717" s="143"/>
      <c r="B717" s="181" t="s">
        <v>416</v>
      </c>
      <c r="C717" s="20"/>
      <c r="J717" s="235"/>
      <c r="K717" s="4"/>
      <c r="L717" s="142"/>
    </row>
    <row r="718" spans="1:13" x14ac:dyDescent="0.2">
      <c r="A718" s="143"/>
      <c r="B718" s="168" t="s">
        <v>417</v>
      </c>
      <c r="C718" s="4">
        <v>4.57</v>
      </c>
      <c r="D718" s="5">
        <f>+C718+C718*$J$3</f>
        <v>4.8899000000000008</v>
      </c>
      <c r="E718" s="272">
        <f>+D718+D718*$E$3</f>
        <v>5.183294000000001</v>
      </c>
      <c r="F718" s="281">
        <f>+E718*$F$4</f>
        <v>0.72566116000000025</v>
      </c>
      <c r="G718" s="290">
        <f>SUM(E718:F718)</f>
        <v>5.9089551600000014</v>
      </c>
      <c r="H718" s="290">
        <f>CEILING(G718,0.1)</f>
        <v>6</v>
      </c>
      <c r="I718" s="234">
        <v>5.18</v>
      </c>
      <c r="J718" s="235">
        <v>0.72</v>
      </c>
      <c r="K718" s="4">
        <f>SUM(I718:J718)</f>
        <v>5.8999999999999995</v>
      </c>
      <c r="L718" s="142">
        <f>FLOOR(K718,0.05)</f>
        <v>5.9</v>
      </c>
    </row>
    <row r="719" spans="1:13" x14ac:dyDescent="0.2">
      <c r="A719" s="143"/>
      <c r="B719" s="6" t="s">
        <v>418</v>
      </c>
      <c r="C719" s="4">
        <v>3.05</v>
      </c>
      <c r="D719" s="5">
        <f>+C719+C719*$J$3</f>
        <v>3.2634999999999996</v>
      </c>
      <c r="E719" s="272">
        <f>+D719+D719*$E$3</f>
        <v>3.4593099999999994</v>
      </c>
      <c r="F719" s="281">
        <f>+E719*$F$4</f>
        <v>0.4843034</v>
      </c>
      <c r="G719" s="290">
        <f>SUM(E719:F719)</f>
        <v>3.9436133999999994</v>
      </c>
      <c r="H719" s="290">
        <f>CEILING(G719,0.1)</f>
        <v>4</v>
      </c>
      <c r="I719" s="234">
        <v>3.42</v>
      </c>
      <c r="J719" s="235">
        <f>+I719*$J$5</f>
        <v>0.47880000000000006</v>
      </c>
      <c r="K719" s="4">
        <f>SUM(I719:J719)</f>
        <v>3.8988</v>
      </c>
      <c r="L719" s="142">
        <f>FLOOR(K719,0.05)</f>
        <v>3.85</v>
      </c>
    </row>
    <row r="720" spans="1:13" x14ac:dyDescent="0.2">
      <c r="A720" s="143"/>
      <c r="C720" s="4"/>
      <c r="J720" s="235"/>
      <c r="K720" s="4"/>
      <c r="L720" s="142"/>
    </row>
    <row r="721" spans="1:12" x14ac:dyDescent="0.2">
      <c r="A721" s="143"/>
      <c r="B721" s="175" t="s">
        <v>419</v>
      </c>
      <c r="C721" s="4"/>
      <c r="J721" s="235"/>
      <c r="K721" s="4"/>
      <c r="L721" s="142"/>
    </row>
    <row r="722" spans="1:12" x14ac:dyDescent="0.2">
      <c r="A722" s="143"/>
      <c r="B722" s="168" t="s">
        <v>420</v>
      </c>
      <c r="C722" s="4">
        <v>83.8</v>
      </c>
      <c r="D722" s="5">
        <f>+C722+C722*$J$3</f>
        <v>89.665999999999997</v>
      </c>
      <c r="E722" s="272">
        <f>+D722+D722*$E$3</f>
        <v>95.045959999999994</v>
      </c>
      <c r="F722" s="281">
        <f>+E722*$F$4</f>
        <v>13.306434400000001</v>
      </c>
      <c r="G722" s="290">
        <f>SUM(E722:F722)</f>
        <v>108.35239439999999</v>
      </c>
      <c r="H722" s="290">
        <f>CEILING(G722,0.1)</f>
        <v>108.4</v>
      </c>
      <c r="I722" s="234">
        <v>95</v>
      </c>
      <c r="J722" s="235">
        <f>+I722*$J$5</f>
        <v>13.3</v>
      </c>
      <c r="K722" s="4">
        <f>SUM(I722:J722)</f>
        <v>108.3</v>
      </c>
      <c r="L722" s="142">
        <f>FLOOR(K722,0.05)</f>
        <v>108.30000000000001</v>
      </c>
    </row>
    <row r="723" spans="1:12" x14ac:dyDescent="0.2">
      <c r="A723" s="143"/>
      <c r="B723" s="6" t="s">
        <v>421</v>
      </c>
      <c r="C723" s="4">
        <v>67.040000000000006</v>
      </c>
      <c r="D723" s="5">
        <f>+C723+C723*$J$3</f>
        <v>71.732800000000012</v>
      </c>
      <c r="E723" s="272">
        <f>+D723+D723*$E$3</f>
        <v>76.036768000000009</v>
      </c>
      <c r="F723" s="281">
        <f>+E723*$F$4</f>
        <v>10.645147520000002</v>
      </c>
      <c r="G723" s="290">
        <f>SUM(E723:F723)</f>
        <v>86.681915520000018</v>
      </c>
      <c r="H723" s="290">
        <f>CEILING(G723,0.1)</f>
        <v>86.7</v>
      </c>
      <c r="I723" s="234">
        <v>76.010000000000005</v>
      </c>
      <c r="J723" s="235">
        <f>+I723*$J$5</f>
        <v>10.641400000000001</v>
      </c>
      <c r="K723" s="4">
        <f>SUM(I723:J723)</f>
        <v>86.65140000000001</v>
      </c>
      <c r="L723" s="142">
        <f>FLOOR(K723,0.05)</f>
        <v>86.65</v>
      </c>
    </row>
    <row r="724" spans="1:12" x14ac:dyDescent="0.2">
      <c r="A724" s="143"/>
      <c r="C724" s="4"/>
      <c r="J724" s="235"/>
      <c r="K724" s="4"/>
      <c r="L724" s="142"/>
    </row>
    <row r="725" spans="1:12" x14ac:dyDescent="0.2">
      <c r="A725" s="143"/>
      <c r="B725" s="175" t="s">
        <v>422</v>
      </c>
      <c r="C725" s="4"/>
      <c r="J725" s="235"/>
      <c r="K725" s="4"/>
      <c r="L725" s="142"/>
    </row>
    <row r="726" spans="1:12" x14ac:dyDescent="0.2">
      <c r="A726" s="143"/>
      <c r="B726" s="223" t="s">
        <v>423</v>
      </c>
      <c r="C726" s="4">
        <v>182.85</v>
      </c>
      <c r="D726" s="5">
        <f>+C726+C726*$J$3</f>
        <v>195.64949999999999</v>
      </c>
      <c r="E726" s="272">
        <f>+D726+D726*$E$3</f>
        <v>207.38846999999998</v>
      </c>
      <c r="G726" s="290">
        <f>SUM(E726:F726)</f>
        <v>207.38846999999998</v>
      </c>
      <c r="H726" s="290">
        <f>CEILING(G726,0.1)</f>
        <v>207.4</v>
      </c>
      <c r="I726" s="234">
        <v>207.4</v>
      </c>
      <c r="J726" s="256" t="s">
        <v>23</v>
      </c>
      <c r="K726" s="4">
        <f>SUM(I726:J726)</f>
        <v>207.4</v>
      </c>
      <c r="L726" s="142">
        <v>195.65</v>
      </c>
    </row>
    <row r="727" spans="1:12" x14ac:dyDescent="0.2">
      <c r="A727" s="143"/>
      <c r="B727" s="223"/>
      <c r="C727" s="4"/>
      <c r="J727" s="235"/>
      <c r="K727" s="4"/>
      <c r="L727" s="142"/>
    </row>
    <row r="728" spans="1:12" x14ac:dyDescent="0.2">
      <c r="A728" s="143"/>
      <c r="B728" s="224" t="s">
        <v>424</v>
      </c>
      <c r="C728" s="4"/>
      <c r="J728" s="235"/>
      <c r="K728" s="4"/>
      <c r="L728" s="142"/>
    </row>
    <row r="729" spans="1:12" x14ac:dyDescent="0.2">
      <c r="A729" s="143"/>
      <c r="B729" s="168" t="s">
        <v>425</v>
      </c>
      <c r="C729" s="4">
        <v>304.75</v>
      </c>
      <c r="D729" s="5">
        <f>+C729+C729*$J$3</f>
        <v>326.08249999999998</v>
      </c>
      <c r="E729" s="272">
        <f>+D729+D729*$E$3</f>
        <v>345.64744999999999</v>
      </c>
      <c r="F729" s="281">
        <f>+E729*$F$4</f>
        <v>48.390643000000004</v>
      </c>
      <c r="G729" s="290">
        <f>SUM(E729:F729)</f>
        <v>394.038093</v>
      </c>
      <c r="H729" s="290">
        <f>CEILING(G729,0.1)</f>
        <v>394.1</v>
      </c>
      <c r="I729" s="234">
        <v>345.61</v>
      </c>
      <c r="J729" s="235">
        <f>+I729*$J$5</f>
        <v>48.385400000000004</v>
      </c>
      <c r="K729" s="4">
        <f>SUM(I729:J729)</f>
        <v>393.99540000000002</v>
      </c>
      <c r="L729" s="142">
        <f>FLOOR(K729,0.05)</f>
        <v>393.95000000000005</v>
      </c>
    </row>
    <row r="730" spans="1:12" x14ac:dyDescent="0.2">
      <c r="A730" s="143"/>
      <c r="B730" s="168" t="s">
        <v>426</v>
      </c>
      <c r="C730" s="4">
        <v>350.45</v>
      </c>
      <c r="D730" s="5">
        <f>+C730+C730*$J$3</f>
        <v>374.98149999999998</v>
      </c>
      <c r="E730" s="272">
        <f>+D730+D730*$E$3</f>
        <v>397.48039</v>
      </c>
      <c r="F730" s="281">
        <f>+E730*$F$4</f>
        <v>55.647254600000004</v>
      </c>
      <c r="G730" s="290">
        <f>SUM(E730:F730)</f>
        <v>453.1276446</v>
      </c>
      <c r="H730" s="290">
        <f>CEILING(G730,0.1)</f>
        <v>453.20000000000005</v>
      </c>
      <c r="I730" s="234">
        <v>397.46</v>
      </c>
      <c r="J730" s="235">
        <f>+I730*$J$5</f>
        <v>55.644400000000005</v>
      </c>
      <c r="K730" s="4">
        <f>SUM(I730:J730)</f>
        <v>453.1044</v>
      </c>
      <c r="L730" s="142">
        <f>FLOOR(K730,0.05)</f>
        <v>453.1</v>
      </c>
    </row>
    <row r="731" spans="1:12" x14ac:dyDescent="0.2">
      <c r="A731" s="143"/>
      <c r="B731" s="168" t="s">
        <v>427</v>
      </c>
      <c r="C731" s="4">
        <v>426.64</v>
      </c>
      <c r="D731" s="5">
        <f>+C731+C731*$J$3</f>
        <v>456.50479999999999</v>
      </c>
      <c r="E731" s="272">
        <f>+D731+D731*$E$3</f>
        <v>483.89508799999999</v>
      </c>
      <c r="F731" s="281">
        <f>+E731*$F$4</f>
        <v>67.745312320000011</v>
      </c>
      <c r="G731" s="290">
        <f>SUM(E731:F731)</f>
        <v>551.64040032000003</v>
      </c>
      <c r="H731" s="290">
        <f>CEILING(G731,0.1)</f>
        <v>551.70000000000005</v>
      </c>
      <c r="I731" s="234">
        <v>483.86</v>
      </c>
      <c r="J731" s="235">
        <f>+I731*$J$5</f>
        <v>67.740400000000008</v>
      </c>
      <c r="K731" s="4">
        <f>SUM(I731:J731)</f>
        <v>551.60040000000004</v>
      </c>
      <c r="L731" s="142">
        <f>FLOOR(K731,0.05)</f>
        <v>551.6</v>
      </c>
    </row>
    <row r="732" spans="1:12" x14ac:dyDescent="0.2">
      <c r="A732" s="143"/>
      <c r="B732" s="168" t="s">
        <v>428</v>
      </c>
      <c r="C732" s="4">
        <v>106.67</v>
      </c>
      <c r="D732" s="5">
        <f>+C732+C732*$J$3</f>
        <v>114.1369</v>
      </c>
      <c r="E732" s="272">
        <f>+D732+D732*$E$3</f>
        <v>120.985114</v>
      </c>
      <c r="F732" s="281">
        <f>+E732*$F$4</f>
        <v>16.937915960000002</v>
      </c>
      <c r="G732" s="290">
        <f>SUM(E732:F732)</f>
        <v>137.92302996000001</v>
      </c>
      <c r="H732" s="290">
        <f>CEILING(G732,0.1)</f>
        <v>138</v>
      </c>
      <c r="I732" s="234">
        <v>120.97</v>
      </c>
      <c r="J732" s="235">
        <v>16.93</v>
      </c>
      <c r="K732" s="4">
        <f>SUM(I732:J732)</f>
        <v>137.9</v>
      </c>
      <c r="L732" s="142">
        <f>FLOOR(K732,0.05)</f>
        <v>137.9</v>
      </c>
    </row>
    <row r="733" spans="1:12" x14ac:dyDescent="0.2">
      <c r="A733" s="143"/>
      <c r="B733" s="168" t="s">
        <v>656</v>
      </c>
      <c r="C733" s="4"/>
      <c r="J733" s="235"/>
      <c r="K733" s="4"/>
      <c r="L733" s="142"/>
    </row>
    <row r="734" spans="1:12" x14ac:dyDescent="0.2">
      <c r="A734" s="143"/>
      <c r="C734" s="4"/>
      <c r="J734" s="235"/>
      <c r="K734" s="4"/>
      <c r="L734" s="142"/>
    </row>
    <row r="735" spans="1:12" x14ac:dyDescent="0.2">
      <c r="A735" s="143"/>
      <c r="B735" s="175" t="s">
        <v>429</v>
      </c>
      <c r="C735" s="4">
        <v>215.62</v>
      </c>
      <c r="D735" s="5">
        <f>+C735+C735*$J$3</f>
        <v>230.71340000000001</v>
      </c>
      <c r="E735" s="272">
        <f>+D735+D735*$E$3</f>
        <v>244.55620400000001</v>
      </c>
      <c r="F735" s="281">
        <f>+E735*$F$4</f>
        <v>34.237868560000003</v>
      </c>
      <c r="G735" s="290">
        <f>SUM(E735:F735)</f>
        <v>278.79407256000002</v>
      </c>
      <c r="H735" s="290">
        <f>CEILING(G735,0.1)</f>
        <v>278.8</v>
      </c>
      <c r="I735" s="234">
        <v>244.52</v>
      </c>
      <c r="J735" s="235">
        <v>34.229999999999997</v>
      </c>
      <c r="K735" s="4">
        <f>SUM(I735:J735)</f>
        <v>278.75</v>
      </c>
      <c r="L735" s="142">
        <f>FLOOR(K735,0.05)</f>
        <v>278.75</v>
      </c>
    </row>
    <row r="736" spans="1:12" x14ac:dyDescent="0.2">
      <c r="A736" s="143"/>
      <c r="B736" s="175"/>
      <c r="C736" s="4"/>
      <c r="J736" s="235"/>
      <c r="K736" s="4"/>
      <c r="L736" s="142"/>
    </row>
    <row r="737" spans="1:12" x14ac:dyDescent="0.2">
      <c r="A737" s="143"/>
      <c r="B737" s="175" t="s">
        <v>430</v>
      </c>
      <c r="C737" s="4"/>
      <c r="J737" s="235"/>
      <c r="K737" s="4"/>
      <c r="L737" s="142"/>
    </row>
    <row r="738" spans="1:12" x14ac:dyDescent="0.2">
      <c r="A738" s="143"/>
      <c r="B738" s="223" t="s">
        <v>423</v>
      </c>
      <c r="C738" s="4">
        <v>199.65</v>
      </c>
      <c r="D738" s="5">
        <f>+C738+C738*$J$3</f>
        <v>213.62550000000002</v>
      </c>
      <c r="E738" s="272">
        <f>+D738+D738*$E$3</f>
        <v>226.44303000000002</v>
      </c>
      <c r="G738" s="290">
        <f>SUM(E738:F738)</f>
        <v>226.44303000000002</v>
      </c>
      <c r="H738" s="290">
        <f>CEILING(G738,0.1)</f>
        <v>226.5</v>
      </c>
      <c r="I738" s="234">
        <v>226.45</v>
      </c>
      <c r="J738" s="235">
        <f>+I738*$J$5</f>
        <v>31.703000000000003</v>
      </c>
      <c r="K738" s="4">
        <f>SUM(I738:J738)</f>
        <v>258.15300000000002</v>
      </c>
      <c r="L738" s="142">
        <f>FLOOR(K738,0.05)</f>
        <v>258.15000000000003</v>
      </c>
    </row>
    <row r="739" spans="1:12" x14ac:dyDescent="0.2">
      <c r="A739" s="143"/>
      <c r="B739" s="223"/>
      <c r="C739" s="4"/>
      <c r="J739" s="235"/>
      <c r="K739" s="4"/>
      <c r="L739" s="142"/>
    </row>
    <row r="740" spans="1:12" x14ac:dyDescent="0.2">
      <c r="A740" s="143"/>
      <c r="B740" s="224" t="s">
        <v>424</v>
      </c>
      <c r="C740" s="4"/>
      <c r="J740" s="235"/>
      <c r="K740" s="4"/>
      <c r="L740" s="142"/>
    </row>
    <row r="741" spans="1:12" x14ac:dyDescent="0.2">
      <c r="A741" s="143"/>
      <c r="B741" s="168" t="s">
        <v>673</v>
      </c>
      <c r="C741" s="4"/>
      <c r="E741" s="272">
        <v>81.514954000000003</v>
      </c>
      <c r="F741" s="281">
        <f>+E741*$F$4</f>
        <v>11.412093560000001</v>
      </c>
      <c r="G741" s="290">
        <f>SUM(E741:F741)</f>
        <v>92.927047560000005</v>
      </c>
      <c r="H741" s="290">
        <f>CEILING(G741,0.1)</f>
        <v>93</v>
      </c>
      <c r="J741" s="235"/>
      <c r="K741" s="4"/>
      <c r="L741" s="142"/>
    </row>
    <row r="742" spans="1:12" x14ac:dyDescent="0.2">
      <c r="A742" s="143"/>
      <c r="B742" s="168" t="s">
        <v>431</v>
      </c>
      <c r="C742" s="4">
        <v>71.87</v>
      </c>
      <c r="D742" s="5">
        <f>+C742+C742*$J$3</f>
        <v>76.900900000000007</v>
      </c>
      <c r="E742" s="272">
        <f>+D742+D742*$E$3</f>
        <v>81.514954000000003</v>
      </c>
      <c r="F742" s="281">
        <f>+E742*$F$4</f>
        <v>11.412093560000001</v>
      </c>
      <c r="G742" s="290">
        <f>SUM(E742:F742)</f>
        <v>92.927047560000005</v>
      </c>
      <c r="H742" s="290">
        <f>CEILING(G742,0.1)</f>
        <v>93</v>
      </c>
      <c r="I742" s="234">
        <v>81.489999999999995</v>
      </c>
      <c r="J742" s="235">
        <f>+I742*$J$5</f>
        <v>11.4086</v>
      </c>
      <c r="K742" s="4">
        <f>SUM(I742:J742)</f>
        <v>92.898599999999988</v>
      </c>
      <c r="L742" s="142">
        <f>FLOOR(K742,0.05)</f>
        <v>92.850000000000009</v>
      </c>
    </row>
    <row r="743" spans="1:12" x14ac:dyDescent="0.2">
      <c r="A743" s="143"/>
      <c r="B743" s="168" t="s">
        <v>432</v>
      </c>
      <c r="C743" s="4">
        <v>152.37</v>
      </c>
      <c r="D743" s="5">
        <f>+C743+C743*$J$3</f>
        <v>163.0359</v>
      </c>
      <c r="E743" s="272">
        <f>+D743+D743*$E$3</f>
        <v>172.81805399999999</v>
      </c>
      <c r="F743" s="281">
        <f>+E743*$F$4</f>
        <v>24.194527560000001</v>
      </c>
      <c r="G743" s="290">
        <f>SUM(E743:F743)</f>
        <v>197.01258156</v>
      </c>
      <c r="H743" s="290">
        <f>CEILING(G743,0.1)</f>
        <v>197.10000000000002</v>
      </c>
      <c r="I743" s="234">
        <v>172.81</v>
      </c>
      <c r="J743" s="235">
        <f>+I743*$J$5</f>
        <v>24.193400000000004</v>
      </c>
      <c r="K743" s="4">
        <f>SUM(I743:J743)</f>
        <v>197.0034</v>
      </c>
      <c r="L743" s="142">
        <f>FLOOR(K743,0.05)</f>
        <v>197</v>
      </c>
    </row>
    <row r="744" spans="1:12" x14ac:dyDescent="0.2">
      <c r="A744" s="143"/>
      <c r="B744" s="168" t="s">
        <v>656</v>
      </c>
      <c r="C744" s="4"/>
      <c r="J744" s="235"/>
      <c r="K744" s="4"/>
      <c r="L744" s="142"/>
    </row>
    <row r="745" spans="1:12" x14ac:dyDescent="0.2">
      <c r="A745" s="143"/>
      <c r="C745" s="4"/>
      <c r="J745" s="235"/>
      <c r="K745" s="4"/>
      <c r="L745" s="142"/>
    </row>
    <row r="746" spans="1:12" x14ac:dyDescent="0.2">
      <c r="A746" s="143"/>
      <c r="B746" s="175" t="s">
        <v>433</v>
      </c>
      <c r="C746" s="4">
        <v>143.75</v>
      </c>
      <c r="D746" s="5">
        <f>+C746+C746*$J$3</f>
        <v>153.8125</v>
      </c>
      <c r="E746" s="272">
        <f>+D746+D746*$E$3</f>
        <v>163.04124999999999</v>
      </c>
      <c r="F746" s="281">
        <f>+E746*$F$4</f>
        <v>22.825775</v>
      </c>
      <c r="G746" s="290">
        <f>SUM(E746:F746)</f>
        <v>185.86702499999998</v>
      </c>
      <c r="H746" s="290">
        <f>CEILING(G746,0.1)</f>
        <v>185.9</v>
      </c>
      <c r="I746" s="234">
        <v>163.03</v>
      </c>
      <c r="J746" s="235">
        <f>+I746*14%</f>
        <v>22.824200000000001</v>
      </c>
      <c r="K746" s="4">
        <f>SUM(I746:J746)</f>
        <v>185.85419999999999</v>
      </c>
      <c r="L746" s="142">
        <f>FLOOR(K746,0.05)</f>
        <v>185.85000000000002</v>
      </c>
    </row>
    <row r="747" spans="1:12" x14ac:dyDescent="0.2">
      <c r="A747" s="143"/>
      <c r="C747" s="4"/>
      <c r="J747" s="235"/>
      <c r="K747" s="4"/>
      <c r="L747" s="142"/>
    </row>
    <row r="748" spans="1:12" x14ac:dyDescent="0.2">
      <c r="A748" s="143"/>
      <c r="B748" s="6" t="s">
        <v>434</v>
      </c>
      <c r="C748" s="4">
        <v>33.28</v>
      </c>
      <c r="D748" s="5">
        <f>+C748+C748*$J$3</f>
        <v>35.6096</v>
      </c>
      <c r="I748" s="234">
        <v>37.770000000000003</v>
      </c>
      <c r="J748" s="235">
        <v>5.28</v>
      </c>
      <c r="K748" s="4">
        <f>SUM(I748:J748)</f>
        <v>43.050000000000004</v>
      </c>
      <c r="L748" s="142">
        <f>FLOOR(K748,0.05)</f>
        <v>43.050000000000004</v>
      </c>
    </row>
    <row r="749" spans="1:12" x14ac:dyDescent="0.2">
      <c r="A749" s="143"/>
      <c r="C749" s="4"/>
      <c r="J749" s="235"/>
      <c r="K749" s="4"/>
      <c r="L749" s="142"/>
    </row>
    <row r="750" spans="1:12" x14ac:dyDescent="0.2">
      <c r="A750" s="143"/>
      <c r="B750" s="175" t="s">
        <v>435</v>
      </c>
      <c r="C750" s="4"/>
      <c r="J750" s="235"/>
      <c r="K750" s="4"/>
      <c r="L750" s="142"/>
    </row>
    <row r="751" spans="1:12" x14ac:dyDescent="0.2">
      <c r="A751" s="143"/>
      <c r="B751" s="224" t="s">
        <v>436</v>
      </c>
      <c r="C751" s="225"/>
      <c r="D751" s="226"/>
      <c r="I751" s="262"/>
      <c r="J751" s="263"/>
      <c r="K751" s="225"/>
      <c r="L751" s="214"/>
    </row>
    <row r="752" spans="1:12" x14ac:dyDescent="0.2">
      <c r="A752" s="143"/>
      <c r="B752" s="168" t="s">
        <v>437</v>
      </c>
      <c r="C752" s="4">
        <v>3.81</v>
      </c>
      <c r="D752" s="5">
        <f>+C752+C752*$J$3</f>
        <v>4.0766999999999998</v>
      </c>
      <c r="E752" s="272">
        <f>+D752+D752*$E$3</f>
        <v>4.3213019999999993</v>
      </c>
      <c r="F752" s="281">
        <f>+E752*$F$4</f>
        <v>0.60498227999999998</v>
      </c>
      <c r="G752" s="290">
        <f>SUM(E752:F752)</f>
        <v>4.9262842799999991</v>
      </c>
      <c r="H752" s="290">
        <f>CEILING(G752,0.1)</f>
        <v>5</v>
      </c>
      <c r="I752" s="234">
        <v>4.3</v>
      </c>
      <c r="J752" s="235">
        <f>+I752*$J$5</f>
        <v>0.60199999999999998</v>
      </c>
      <c r="K752" s="4">
        <f>SUM(I752:J752)</f>
        <v>4.9020000000000001</v>
      </c>
      <c r="L752" s="142">
        <f>FLOOR(K752,0.05)</f>
        <v>4.9000000000000004</v>
      </c>
    </row>
    <row r="753" spans="1:13" x14ac:dyDescent="0.2">
      <c r="A753" s="143"/>
      <c r="B753" s="168" t="s">
        <v>438</v>
      </c>
      <c r="C753" s="4">
        <v>4.57</v>
      </c>
      <c r="D753" s="5">
        <f>+C753+C753*$J$3</f>
        <v>4.8899000000000008</v>
      </c>
      <c r="E753" s="272">
        <f>+D753+D753*$E$3</f>
        <v>5.183294000000001</v>
      </c>
      <c r="F753" s="281">
        <f>+E753*$F$4</f>
        <v>0.72566116000000025</v>
      </c>
      <c r="G753" s="290">
        <f>SUM(E753:F753)</f>
        <v>5.9089551600000014</v>
      </c>
      <c r="H753" s="290">
        <f>CEILING(G753,0.1)</f>
        <v>6</v>
      </c>
      <c r="I753" s="234">
        <v>5.18</v>
      </c>
      <c r="J753" s="235">
        <v>0.72</v>
      </c>
      <c r="K753" s="4">
        <f>SUM(I753:J753)</f>
        <v>5.8999999999999995</v>
      </c>
      <c r="L753" s="142">
        <f>FLOOR(K753,0.05)</f>
        <v>5.9</v>
      </c>
    </row>
    <row r="754" spans="1:13" x14ac:dyDescent="0.2">
      <c r="A754" s="143"/>
      <c r="C754" s="4"/>
      <c r="J754" s="235"/>
      <c r="K754" s="4"/>
      <c r="L754" s="142"/>
    </row>
    <row r="755" spans="1:13" x14ac:dyDescent="0.2">
      <c r="A755" s="143"/>
      <c r="B755" s="170"/>
      <c r="C755" s="171"/>
      <c r="D755" s="171"/>
      <c r="E755" s="171"/>
      <c r="F755" s="171"/>
      <c r="G755" s="171"/>
      <c r="H755" s="171"/>
      <c r="I755" s="171"/>
      <c r="J755" s="171"/>
      <c r="K755" s="171"/>
      <c r="L755" s="171"/>
      <c r="M755" s="171"/>
    </row>
    <row r="756" spans="1:13" x14ac:dyDescent="0.2">
      <c r="A756" s="143"/>
      <c r="C756" s="20"/>
      <c r="J756" s="235"/>
      <c r="K756" s="4"/>
      <c r="L756" s="142"/>
    </row>
    <row r="757" spans="1:13" x14ac:dyDescent="0.2">
      <c r="A757" s="143">
        <v>163761</v>
      </c>
      <c r="B757" s="144" t="s">
        <v>439</v>
      </c>
      <c r="C757" s="20"/>
      <c r="J757" s="235"/>
      <c r="K757" s="4"/>
      <c r="L757" s="142"/>
    </row>
    <row r="758" spans="1:13" x14ac:dyDescent="0.2">
      <c r="A758" s="143"/>
      <c r="C758" s="20"/>
      <c r="J758" s="235"/>
      <c r="K758" s="4"/>
      <c r="L758" s="142"/>
    </row>
    <row r="759" spans="1:13" x14ac:dyDescent="0.2">
      <c r="A759" s="143"/>
      <c r="B759" s="175" t="s">
        <v>440</v>
      </c>
      <c r="C759" s="20"/>
      <c r="J759" s="235"/>
      <c r="K759" s="4"/>
      <c r="L759" s="142"/>
    </row>
    <row r="760" spans="1:13" x14ac:dyDescent="0.2">
      <c r="A760" s="143"/>
      <c r="B760" s="168" t="s">
        <v>441</v>
      </c>
      <c r="C760" s="4">
        <v>30.48</v>
      </c>
      <c r="D760" s="5">
        <f>+C760+C760*$J$3</f>
        <v>32.613599999999998</v>
      </c>
      <c r="E760" s="272">
        <f>+D760+D760*$E$3</f>
        <v>34.570415999999994</v>
      </c>
      <c r="F760" s="281">
        <f>+E760*$F$4</f>
        <v>4.8398582399999999</v>
      </c>
      <c r="G760" s="290">
        <f>SUM(E760:F760)</f>
        <v>39.410274239999993</v>
      </c>
      <c r="H760" s="290">
        <f>CEILING(G760,0.1)</f>
        <v>39.5</v>
      </c>
      <c r="I760" s="234">
        <v>34.57</v>
      </c>
      <c r="J760" s="235">
        <v>4.83</v>
      </c>
      <c r="K760" s="4">
        <f>SUM(I760:J760)</f>
        <v>39.4</v>
      </c>
      <c r="L760" s="142">
        <f>FLOOR(K760,0.05)</f>
        <v>39.400000000000006</v>
      </c>
    </row>
    <row r="761" spans="1:13" x14ac:dyDescent="0.2">
      <c r="A761" s="143"/>
      <c r="B761" s="168" t="s">
        <v>442</v>
      </c>
      <c r="C761" s="4">
        <v>4.57</v>
      </c>
      <c r="D761" s="5">
        <f>+C761+C761*$J$3</f>
        <v>4.8899000000000008</v>
      </c>
      <c r="E761" s="272">
        <f>+D761+D761*$E$3</f>
        <v>5.183294000000001</v>
      </c>
      <c r="F761" s="281">
        <f>+E761*$F$4</f>
        <v>0.72566116000000025</v>
      </c>
      <c r="G761" s="290">
        <f>SUM(E761:F761)</f>
        <v>5.9089551600000014</v>
      </c>
      <c r="H761" s="290">
        <f>CEILING(G761,0.1)</f>
        <v>6</v>
      </c>
      <c r="I761" s="234">
        <v>5.18</v>
      </c>
      <c r="J761" s="235">
        <v>0.72</v>
      </c>
      <c r="K761" s="4">
        <f>SUM(I761:J761)</f>
        <v>5.8999999999999995</v>
      </c>
      <c r="L761" s="142">
        <f>FLOOR(K761,0.05)</f>
        <v>5.9</v>
      </c>
    </row>
    <row r="762" spans="1:13" x14ac:dyDescent="0.2">
      <c r="A762" s="143"/>
      <c r="B762" s="168"/>
      <c r="C762" s="20"/>
      <c r="J762" s="235"/>
      <c r="K762" s="4"/>
      <c r="L762" s="142"/>
    </row>
    <row r="763" spans="1:13" x14ac:dyDescent="0.2">
      <c r="A763" s="143"/>
      <c r="B763" s="143" t="s">
        <v>443</v>
      </c>
      <c r="C763" s="20"/>
      <c r="J763" s="235"/>
      <c r="K763" s="4"/>
      <c r="L763" s="142"/>
    </row>
    <row r="764" spans="1:13" x14ac:dyDescent="0.2">
      <c r="A764" s="143"/>
      <c r="C764" s="20"/>
      <c r="J764" s="235"/>
      <c r="K764" s="4"/>
      <c r="L764" s="142"/>
    </row>
    <row r="765" spans="1:13" x14ac:dyDescent="0.2">
      <c r="A765" s="143"/>
      <c r="B765" s="175" t="s">
        <v>444</v>
      </c>
      <c r="C765" s="20"/>
      <c r="J765" s="235"/>
      <c r="K765" s="4"/>
      <c r="L765" s="142"/>
    </row>
    <row r="766" spans="1:13" x14ac:dyDescent="0.2">
      <c r="A766" s="143"/>
      <c r="B766" s="168" t="s">
        <v>445</v>
      </c>
      <c r="C766" s="4">
        <v>60.95</v>
      </c>
      <c r="D766" s="5">
        <f>+C766+C766*$J$3</f>
        <v>65.216499999999996</v>
      </c>
      <c r="E766" s="272">
        <f>+D766+D766*$E$3</f>
        <v>69.12948999999999</v>
      </c>
      <c r="F766" s="281">
        <f>+E766*$F$4</f>
        <v>9.6781285999999991</v>
      </c>
      <c r="G766" s="290">
        <f>SUM(E766:F766)</f>
        <v>78.807618599999984</v>
      </c>
      <c r="H766" s="290">
        <f>CEILING(G766,0.1)</f>
        <v>78.900000000000006</v>
      </c>
      <c r="I766" s="234">
        <v>69.12</v>
      </c>
      <c r="J766" s="235">
        <f>+I766*$J$5</f>
        <v>9.6768000000000018</v>
      </c>
      <c r="K766" s="4">
        <f>SUM(I766:J766)</f>
        <v>78.796800000000005</v>
      </c>
      <c r="L766" s="142">
        <f>FLOOR(K766,0.05)</f>
        <v>78.75</v>
      </c>
    </row>
    <row r="767" spans="1:13" x14ac:dyDescent="0.2">
      <c r="A767" s="143"/>
      <c r="B767" s="168" t="s">
        <v>446</v>
      </c>
      <c r="C767" s="4">
        <v>15.24</v>
      </c>
      <c r="D767" s="5">
        <f>+C767+C767*$J$3</f>
        <v>16.306799999999999</v>
      </c>
      <c r="E767" s="272">
        <f>+D767+D767*$E$3</f>
        <v>17.285207999999997</v>
      </c>
      <c r="F767" s="281">
        <f>+E767*$F$4</f>
        <v>2.4199291199999999</v>
      </c>
      <c r="G767" s="290">
        <f>SUM(E767:F767)</f>
        <v>19.705137119999996</v>
      </c>
      <c r="H767" s="290">
        <f>CEILING(G767,0.1)</f>
        <v>19.8</v>
      </c>
      <c r="I767" s="234">
        <v>17.28</v>
      </c>
      <c r="J767" s="235">
        <f>+I767*$J$5</f>
        <v>2.4192000000000005</v>
      </c>
      <c r="K767" s="4">
        <f>SUM(I767:J767)</f>
        <v>19.699200000000001</v>
      </c>
      <c r="L767" s="142">
        <f>FLOOR(K767,0.05)</f>
        <v>19.650000000000002</v>
      </c>
    </row>
    <row r="768" spans="1:13" x14ac:dyDescent="0.2">
      <c r="A768" s="143"/>
      <c r="C768" s="4"/>
      <c r="J768" s="235"/>
      <c r="K768" s="4"/>
      <c r="L768" s="142"/>
    </row>
    <row r="769" spans="1:13" x14ac:dyDescent="0.2">
      <c r="A769" s="143"/>
      <c r="B769" s="6" t="s">
        <v>447</v>
      </c>
      <c r="C769" s="4">
        <v>239.58</v>
      </c>
      <c r="D769" s="5">
        <f>+C769+C769*$J$3</f>
        <v>256.35059999999999</v>
      </c>
      <c r="E769" s="272">
        <f>+D769+D769*$E$3</f>
        <v>271.73163599999998</v>
      </c>
      <c r="F769" s="281">
        <f>+E769*$F$4</f>
        <v>38.042429040000002</v>
      </c>
      <c r="G769" s="290">
        <f>SUM(E769:F769)</f>
        <v>309.77406503999998</v>
      </c>
      <c r="H769" s="290">
        <f>CEILING(G769,0.1)</f>
        <v>309.8</v>
      </c>
      <c r="I769" s="234">
        <v>271.75</v>
      </c>
      <c r="J769" s="235">
        <f>+I769*$J$5</f>
        <v>38.045000000000002</v>
      </c>
      <c r="K769" s="4">
        <f>SUM(I769:J769)</f>
        <v>309.79500000000002</v>
      </c>
      <c r="L769" s="142">
        <f>FLOOR(K769,0.05)</f>
        <v>309.75</v>
      </c>
    </row>
    <row r="770" spans="1:13" x14ac:dyDescent="0.2">
      <c r="A770" s="143"/>
      <c r="C770" s="4"/>
      <c r="J770" s="235"/>
      <c r="K770" s="4"/>
      <c r="L770" s="142"/>
    </row>
    <row r="771" spans="1:13" x14ac:dyDescent="0.2">
      <c r="A771" s="143"/>
      <c r="B771" s="168" t="s">
        <v>448</v>
      </c>
      <c r="C771" s="4">
        <v>86.52</v>
      </c>
      <c r="D771" s="5">
        <f>+C771+C771*$J$3</f>
        <v>92.576399999999992</v>
      </c>
      <c r="E771" s="272">
        <f>+D771+D771*$E$3</f>
        <v>98.130983999999998</v>
      </c>
      <c r="F771" s="281">
        <f>+E771*$F$4</f>
        <v>13.73833776</v>
      </c>
      <c r="G771" s="290">
        <f>SUM(E771:F771)</f>
        <v>111.86932175999999</v>
      </c>
      <c r="H771" s="290">
        <f>CEILING(G771,0.1)</f>
        <v>111.9</v>
      </c>
      <c r="I771" s="234">
        <v>98.11</v>
      </c>
      <c r="J771" s="235">
        <f>+I771*$J$5</f>
        <v>13.735400000000002</v>
      </c>
      <c r="K771" s="4">
        <f>SUM(I771:J771)</f>
        <v>111.8454</v>
      </c>
      <c r="L771" s="142">
        <f>FLOOR(K771,0.05)</f>
        <v>111.80000000000001</v>
      </c>
    </row>
    <row r="772" spans="1:13" x14ac:dyDescent="0.2">
      <c r="A772" s="143"/>
      <c r="C772" s="4"/>
      <c r="J772" s="235"/>
      <c r="K772" s="4"/>
      <c r="L772" s="142"/>
    </row>
    <row r="773" spans="1:13" x14ac:dyDescent="0.2">
      <c r="A773" s="143"/>
      <c r="B773" s="168" t="s">
        <v>449</v>
      </c>
      <c r="C773" s="4"/>
      <c r="J773" s="235"/>
      <c r="K773" s="4"/>
      <c r="L773" s="142"/>
    </row>
    <row r="774" spans="1:13" x14ac:dyDescent="0.2">
      <c r="A774" s="143"/>
      <c r="B774" s="169" t="s">
        <v>450</v>
      </c>
      <c r="C774" s="4"/>
      <c r="J774" s="235"/>
      <c r="K774" s="4"/>
      <c r="L774" s="142"/>
    </row>
    <row r="775" spans="1:13" x14ac:dyDescent="0.2">
      <c r="A775" s="143"/>
      <c r="C775" s="20"/>
      <c r="J775" s="235"/>
      <c r="K775" s="4"/>
      <c r="L775" s="142"/>
    </row>
    <row r="776" spans="1:13" x14ac:dyDescent="0.2">
      <c r="A776" s="143"/>
      <c r="B776" s="170"/>
      <c r="C776" s="171"/>
      <c r="D776" s="171"/>
      <c r="E776" s="171"/>
      <c r="F776" s="171"/>
      <c r="G776" s="171"/>
      <c r="H776" s="171"/>
      <c r="I776" s="171"/>
      <c r="J776" s="171"/>
      <c r="K776" s="171"/>
      <c r="L776" s="171"/>
      <c r="M776" s="171"/>
    </row>
    <row r="777" spans="1:13" x14ac:dyDescent="0.2">
      <c r="A777" s="143"/>
      <c r="C777" s="20"/>
      <c r="J777" s="235"/>
      <c r="K777" s="4"/>
      <c r="L777" s="142"/>
    </row>
    <row r="778" spans="1:13" x14ac:dyDescent="0.2">
      <c r="A778" s="143">
        <v>161788</v>
      </c>
      <c r="B778" s="144" t="s">
        <v>451</v>
      </c>
      <c r="C778" s="20"/>
      <c r="J778" s="235"/>
      <c r="K778" s="4"/>
      <c r="L778" s="142"/>
    </row>
    <row r="779" spans="1:13" x14ac:dyDescent="0.2">
      <c r="A779" s="143"/>
      <c r="B779" s="6" t="s">
        <v>452</v>
      </c>
      <c r="C779" s="4"/>
      <c r="J779" s="235"/>
      <c r="K779" s="4"/>
      <c r="L779" s="142"/>
    </row>
    <row r="780" spans="1:13" x14ac:dyDescent="0.2">
      <c r="A780" s="143"/>
      <c r="C780" s="20"/>
      <c r="J780" s="235"/>
      <c r="K780" s="4"/>
      <c r="L780" s="142"/>
    </row>
    <row r="781" spans="1:13" x14ac:dyDescent="0.2">
      <c r="A781" s="143">
        <v>167788</v>
      </c>
      <c r="B781" s="144" t="s">
        <v>454</v>
      </c>
      <c r="C781" s="20"/>
      <c r="J781" s="235"/>
      <c r="K781" s="4"/>
      <c r="L781" s="142"/>
    </row>
    <row r="782" spans="1:13" x14ac:dyDescent="0.2">
      <c r="A782" s="143"/>
      <c r="B782" s="6" t="s">
        <v>455</v>
      </c>
      <c r="C782" s="4">
        <v>49.17</v>
      </c>
      <c r="D782" s="5">
        <f>+C782+C782*$J$3</f>
        <v>52.611900000000006</v>
      </c>
      <c r="E782" s="272">
        <f>+D782+D782*$E$3</f>
        <v>55.768614000000007</v>
      </c>
      <c r="F782" s="281">
        <f>+E782*$F$4</f>
        <v>7.8076059600000018</v>
      </c>
      <c r="G782" s="290">
        <f>SUM(E782:F782)</f>
        <v>63.57621996000001</v>
      </c>
      <c r="H782" s="290">
        <f>CEILING(G782,0.1)</f>
        <v>63.6</v>
      </c>
      <c r="I782" s="234">
        <v>55.79</v>
      </c>
      <c r="J782" s="235">
        <f>+I782*$J$5</f>
        <v>7.8106000000000009</v>
      </c>
      <c r="K782" s="4">
        <f>SUM(I782:J782)</f>
        <v>63.6006</v>
      </c>
      <c r="L782" s="142">
        <f>FLOOR(K782,0.05)</f>
        <v>63.6</v>
      </c>
    </row>
    <row r="783" spans="1:13" x14ac:dyDescent="0.2">
      <c r="A783" s="143"/>
      <c r="C783" s="20"/>
      <c r="J783" s="235"/>
      <c r="K783" s="4"/>
      <c r="L783" s="142"/>
    </row>
    <row r="784" spans="1:13" x14ac:dyDescent="0.2">
      <c r="A784" s="143">
        <v>154788</v>
      </c>
      <c r="B784" s="144" t="s">
        <v>456</v>
      </c>
      <c r="C784" s="20"/>
      <c r="J784" s="235"/>
      <c r="K784" s="4"/>
      <c r="L784" s="142"/>
    </row>
    <row r="785" spans="1:13" x14ac:dyDescent="0.2">
      <c r="A785" s="143"/>
      <c r="D785" s="6"/>
      <c r="I785" s="242"/>
      <c r="L785" s="142"/>
    </row>
    <row r="786" spans="1:13" x14ac:dyDescent="0.2">
      <c r="A786" s="143"/>
      <c r="B786" s="144" t="s">
        <v>657</v>
      </c>
      <c r="C786" s="224"/>
      <c r="D786" s="224"/>
      <c r="E786" s="326" t="s">
        <v>593</v>
      </c>
      <c r="I786" s="264"/>
      <c r="J786" s="264"/>
      <c r="K786" s="224"/>
      <c r="L786" s="227" t="s">
        <v>593</v>
      </c>
    </row>
    <row r="787" spans="1:13" x14ac:dyDescent="0.2">
      <c r="A787" s="143"/>
      <c r="B787" s="6" t="s">
        <v>457</v>
      </c>
      <c r="C787" s="4">
        <v>1742.4</v>
      </c>
      <c r="D787" s="5">
        <f t="shared" ref="D787:D797" si="63">+C787+C787*$J$3</f>
        <v>1864.3680000000002</v>
      </c>
      <c r="E787" s="272">
        <f t="shared" ref="E787:E797" si="64">+D787+D787*$E$3</f>
        <v>1976.2300800000003</v>
      </c>
      <c r="G787" s="290">
        <f t="shared" ref="G787:G797" si="65">SUM(E787:F787)</f>
        <v>1976.2300800000003</v>
      </c>
      <c r="H787" s="290">
        <f t="shared" ref="H787:H797" si="66">CEILING(G787,0.1)</f>
        <v>1976.3000000000002</v>
      </c>
      <c r="I787" s="234">
        <v>1976.23</v>
      </c>
      <c r="J787" s="235">
        <f t="shared" ref="J787:J797" si="67">+I787*$J$5</f>
        <v>276.67220000000003</v>
      </c>
      <c r="K787" s="4">
        <f t="shared" ref="K787:K797" si="68">SUM(I787:J787)</f>
        <v>2252.9022</v>
      </c>
      <c r="L787" s="142">
        <v>2125.35</v>
      </c>
    </row>
    <row r="788" spans="1:13" x14ac:dyDescent="0.2">
      <c r="A788" s="143"/>
      <c r="B788" s="6" t="s">
        <v>458</v>
      </c>
      <c r="C788" s="4">
        <v>1742.4</v>
      </c>
      <c r="D788" s="5">
        <f t="shared" si="63"/>
        <v>1864.3680000000002</v>
      </c>
      <c r="E788" s="272">
        <f t="shared" si="64"/>
        <v>1976.2300800000003</v>
      </c>
      <c r="G788" s="290">
        <f t="shared" si="65"/>
        <v>1976.2300800000003</v>
      </c>
      <c r="H788" s="290">
        <f t="shared" si="66"/>
        <v>1976.3000000000002</v>
      </c>
      <c r="I788" s="234">
        <v>1976.23</v>
      </c>
      <c r="J788" s="235">
        <f t="shared" si="67"/>
        <v>276.67220000000003</v>
      </c>
      <c r="K788" s="4">
        <f t="shared" si="68"/>
        <v>2252.9022</v>
      </c>
      <c r="L788" s="142">
        <v>2125.35</v>
      </c>
    </row>
    <row r="789" spans="1:13" x14ac:dyDescent="0.2">
      <c r="A789" s="143"/>
      <c r="B789" s="6" t="s">
        <v>459</v>
      </c>
      <c r="C789" s="4">
        <v>2202.1999999999998</v>
      </c>
      <c r="D789" s="5">
        <f t="shared" si="63"/>
        <v>2356.3539999999998</v>
      </c>
      <c r="E789" s="272">
        <f t="shared" si="64"/>
        <v>2497.73524</v>
      </c>
      <c r="G789" s="290">
        <f t="shared" si="65"/>
        <v>2497.73524</v>
      </c>
      <c r="H789" s="290">
        <f t="shared" si="66"/>
        <v>2497.8000000000002</v>
      </c>
      <c r="I789" s="234">
        <v>2497.7199999999998</v>
      </c>
      <c r="J789" s="235">
        <f t="shared" si="67"/>
        <v>349.68080000000003</v>
      </c>
      <c r="K789" s="4">
        <f t="shared" si="68"/>
        <v>2847.4007999999999</v>
      </c>
      <c r="L789" s="142">
        <v>2686.2</v>
      </c>
    </row>
    <row r="790" spans="1:13" x14ac:dyDescent="0.2">
      <c r="A790" s="143"/>
      <c r="B790" s="6" t="s">
        <v>460</v>
      </c>
      <c r="C790" s="4">
        <v>2202.1999999999998</v>
      </c>
      <c r="D790" s="5">
        <f t="shared" si="63"/>
        <v>2356.3539999999998</v>
      </c>
      <c r="E790" s="272">
        <f t="shared" si="64"/>
        <v>2497.73524</v>
      </c>
      <c r="G790" s="290">
        <f t="shared" si="65"/>
        <v>2497.73524</v>
      </c>
      <c r="H790" s="290">
        <f t="shared" si="66"/>
        <v>2497.8000000000002</v>
      </c>
      <c r="I790" s="234">
        <v>2497.7199999999998</v>
      </c>
      <c r="J790" s="235">
        <f t="shared" si="67"/>
        <v>349.68080000000003</v>
      </c>
      <c r="K790" s="4">
        <f t="shared" si="68"/>
        <v>2847.4007999999999</v>
      </c>
      <c r="L790" s="142">
        <v>2686.2</v>
      </c>
    </row>
    <row r="791" spans="1:13" x14ac:dyDescent="0.2">
      <c r="A791" s="143"/>
      <c r="B791" s="6" t="s">
        <v>461</v>
      </c>
      <c r="C791" s="4">
        <v>2202.1999999999998</v>
      </c>
      <c r="D791" s="5">
        <f t="shared" si="63"/>
        <v>2356.3539999999998</v>
      </c>
      <c r="E791" s="272">
        <f t="shared" si="64"/>
        <v>2497.73524</v>
      </c>
      <c r="G791" s="290">
        <f t="shared" si="65"/>
        <v>2497.73524</v>
      </c>
      <c r="H791" s="290">
        <f t="shared" si="66"/>
        <v>2497.8000000000002</v>
      </c>
      <c r="I791" s="234">
        <v>2497.7199999999998</v>
      </c>
      <c r="J791" s="235">
        <f t="shared" si="67"/>
        <v>349.68080000000003</v>
      </c>
      <c r="K791" s="4">
        <f t="shared" si="68"/>
        <v>2847.4007999999999</v>
      </c>
      <c r="L791" s="142">
        <v>2686.2</v>
      </c>
    </row>
    <row r="792" spans="1:13" x14ac:dyDescent="0.2">
      <c r="A792" s="143"/>
      <c r="B792" s="6" t="s">
        <v>462</v>
      </c>
      <c r="C792" s="4">
        <v>266.2</v>
      </c>
      <c r="D792" s="5">
        <f t="shared" si="63"/>
        <v>284.834</v>
      </c>
      <c r="E792" s="272">
        <f t="shared" si="64"/>
        <v>301.92403999999999</v>
      </c>
      <c r="G792" s="290">
        <f t="shared" si="65"/>
        <v>301.92403999999999</v>
      </c>
      <c r="H792" s="290">
        <f t="shared" si="66"/>
        <v>302</v>
      </c>
      <c r="I792" s="234">
        <v>301.93</v>
      </c>
      <c r="J792" s="235">
        <f t="shared" si="67"/>
        <v>42.270200000000003</v>
      </c>
      <c r="K792" s="4">
        <f t="shared" si="68"/>
        <v>344.2002</v>
      </c>
      <c r="L792" s="142">
        <v>324.7</v>
      </c>
    </row>
    <row r="793" spans="1:13" x14ac:dyDescent="0.2">
      <c r="A793" s="143"/>
      <c r="B793" s="6" t="s">
        <v>463</v>
      </c>
      <c r="C793" s="4">
        <v>968</v>
      </c>
      <c r="D793" s="5">
        <f t="shared" si="63"/>
        <v>1035.76</v>
      </c>
      <c r="E793" s="272">
        <f t="shared" si="64"/>
        <v>1097.9056</v>
      </c>
      <c r="G793" s="290">
        <f t="shared" si="65"/>
        <v>1097.9056</v>
      </c>
      <c r="H793" s="290">
        <f t="shared" si="66"/>
        <v>1098</v>
      </c>
      <c r="I793" s="234">
        <v>1097.94</v>
      </c>
      <c r="J793" s="235">
        <f t="shared" si="67"/>
        <v>153.71160000000003</v>
      </c>
      <c r="K793" s="4">
        <f t="shared" si="68"/>
        <v>1251.6516000000001</v>
      </c>
      <c r="L793" s="142">
        <v>1180.75</v>
      </c>
    </row>
    <row r="794" spans="1:13" x14ac:dyDescent="0.2">
      <c r="A794" s="143"/>
      <c r="B794" s="6" t="s">
        <v>464</v>
      </c>
      <c r="C794" s="4">
        <v>1548.8</v>
      </c>
      <c r="D794" s="5">
        <f t="shared" si="63"/>
        <v>1657.2159999999999</v>
      </c>
      <c r="E794" s="272">
        <f t="shared" si="64"/>
        <v>1756.64896</v>
      </c>
      <c r="G794" s="290">
        <f t="shared" si="65"/>
        <v>1756.64896</v>
      </c>
      <c r="H794" s="290">
        <f t="shared" si="66"/>
        <v>1756.7</v>
      </c>
      <c r="I794" s="234">
        <v>1756.67</v>
      </c>
      <c r="J794" s="235">
        <f t="shared" si="67"/>
        <v>245.93380000000005</v>
      </c>
      <c r="K794" s="4">
        <f t="shared" si="68"/>
        <v>2002.6038000000001</v>
      </c>
      <c r="L794" s="142">
        <v>1889.2</v>
      </c>
    </row>
    <row r="795" spans="1:13" x14ac:dyDescent="0.2">
      <c r="A795" s="143"/>
      <c r="B795" s="6" t="s">
        <v>465</v>
      </c>
      <c r="C795" s="4">
        <v>2244.5500000000002</v>
      </c>
      <c r="D795" s="5">
        <f t="shared" si="63"/>
        <v>2401.6685000000002</v>
      </c>
      <c r="E795" s="272">
        <f t="shared" si="64"/>
        <v>2545.7686100000001</v>
      </c>
      <c r="G795" s="290">
        <f t="shared" si="65"/>
        <v>2545.7686100000001</v>
      </c>
      <c r="H795" s="290">
        <f t="shared" si="66"/>
        <v>2545.8000000000002</v>
      </c>
      <c r="I795" s="234">
        <v>2545.79</v>
      </c>
      <c r="J795" s="235">
        <f t="shared" si="67"/>
        <v>356.41060000000004</v>
      </c>
      <c r="K795" s="4">
        <f t="shared" si="68"/>
        <v>2902.2006000000001</v>
      </c>
      <c r="L795" s="142">
        <v>2737.9</v>
      </c>
    </row>
    <row r="796" spans="1:13" x14ac:dyDescent="0.2">
      <c r="A796" s="143"/>
      <c r="B796" s="6" t="s">
        <v>466</v>
      </c>
      <c r="C796" s="4">
        <v>484</v>
      </c>
      <c r="D796" s="5">
        <f t="shared" si="63"/>
        <v>517.88</v>
      </c>
      <c r="E796" s="272">
        <f t="shared" si="64"/>
        <v>548.95280000000002</v>
      </c>
      <c r="G796" s="290">
        <f t="shared" si="65"/>
        <v>548.95280000000002</v>
      </c>
      <c r="H796" s="290">
        <f t="shared" si="66"/>
        <v>549</v>
      </c>
      <c r="I796" s="234">
        <v>548.95000000000005</v>
      </c>
      <c r="J796" s="235">
        <f t="shared" si="67"/>
        <v>76.853000000000009</v>
      </c>
      <c r="K796" s="4">
        <f t="shared" si="68"/>
        <v>625.80300000000011</v>
      </c>
      <c r="L796" s="142">
        <v>5903.35</v>
      </c>
    </row>
    <row r="797" spans="1:13" x14ac:dyDescent="0.2">
      <c r="A797" s="143"/>
      <c r="B797" s="6" t="s">
        <v>467</v>
      </c>
      <c r="C797" s="4">
        <v>344.85</v>
      </c>
      <c r="D797" s="5">
        <f t="shared" si="63"/>
        <v>368.98950000000002</v>
      </c>
      <c r="E797" s="272">
        <f t="shared" si="64"/>
        <v>391.12887000000001</v>
      </c>
      <c r="G797" s="290">
        <f t="shared" si="65"/>
        <v>391.12887000000001</v>
      </c>
      <c r="H797" s="290">
        <f t="shared" si="66"/>
        <v>391.20000000000005</v>
      </c>
      <c r="I797" s="234">
        <v>391.14</v>
      </c>
      <c r="J797" s="235">
        <f t="shared" si="67"/>
        <v>54.759600000000006</v>
      </c>
      <c r="K797" s="4">
        <f t="shared" si="68"/>
        <v>445.89959999999996</v>
      </c>
      <c r="L797" s="142">
        <v>420.6</v>
      </c>
    </row>
    <row r="798" spans="1:13" x14ac:dyDescent="0.2">
      <c r="A798" s="143"/>
      <c r="C798" s="4"/>
      <c r="J798" s="235"/>
      <c r="K798" s="4"/>
      <c r="L798" s="142"/>
    </row>
    <row r="799" spans="1:13" s="122" customFormat="1" ht="25.5" x14ac:dyDescent="0.2">
      <c r="A799" s="169"/>
      <c r="B799" s="228" t="s">
        <v>678</v>
      </c>
      <c r="C799" s="194"/>
      <c r="D799" s="209"/>
      <c r="E799" s="272"/>
      <c r="F799" s="281"/>
      <c r="G799" s="290"/>
      <c r="H799" s="290"/>
      <c r="I799" s="257"/>
      <c r="J799" s="260"/>
      <c r="K799" s="194"/>
      <c r="L799" s="142"/>
      <c r="M799" s="271"/>
    </row>
    <row r="800" spans="1:13" x14ac:dyDescent="0.2">
      <c r="A800" s="143"/>
      <c r="C800" s="4"/>
      <c r="J800" s="235"/>
      <c r="K800" s="4"/>
      <c r="L800" s="142"/>
    </row>
    <row r="801" spans="1:12" x14ac:dyDescent="0.2">
      <c r="A801" s="143"/>
      <c r="B801" s="143" t="s">
        <v>469</v>
      </c>
      <c r="C801" s="4"/>
      <c r="J801" s="235"/>
      <c r="K801" s="4"/>
      <c r="L801" s="142"/>
    </row>
    <row r="802" spans="1:12" x14ac:dyDescent="0.2">
      <c r="A802" s="143"/>
      <c r="B802" s="6" t="s">
        <v>658</v>
      </c>
      <c r="C802" s="4"/>
      <c r="J802" s="235"/>
      <c r="K802" s="4"/>
      <c r="L802" s="142"/>
    </row>
    <row r="803" spans="1:12" x14ac:dyDescent="0.2">
      <c r="A803" s="143"/>
      <c r="B803" s="6" t="s">
        <v>677</v>
      </c>
      <c r="C803" s="4"/>
      <c r="J803" s="235"/>
      <c r="K803" s="4"/>
      <c r="L803" s="142"/>
    </row>
    <row r="804" spans="1:12" x14ac:dyDescent="0.2">
      <c r="A804" s="143"/>
      <c r="C804" s="4"/>
      <c r="J804" s="235"/>
      <c r="K804" s="4"/>
      <c r="L804" s="142"/>
    </row>
    <row r="805" spans="1:12" x14ac:dyDescent="0.2">
      <c r="A805" s="143"/>
      <c r="B805" s="6" t="s">
        <v>682</v>
      </c>
      <c r="C805" s="4">
        <v>280.89999999999998</v>
      </c>
      <c r="J805" s="235"/>
      <c r="K805" s="4"/>
      <c r="L805" s="142"/>
    </row>
    <row r="806" spans="1:12" x14ac:dyDescent="0.2">
      <c r="A806" s="143"/>
      <c r="B806" s="6" t="s">
        <v>679</v>
      </c>
      <c r="C806" s="4">
        <v>39.32</v>
      </c>
      <c r="I806" s="234" t="s">
        <v>609</v>
      </c>
      <c r="J806" s="235"/>
      <c r="K806" s="4" t="s">
        <v>609</v>
      </c>
      <c r="L806" s="142"/>
    </row>
    <row r="807" spans="1:12" x14ac:dyDescent="0.2">
      <c r="A807" s="143"/>
      <c r="B807" s="6" t="s">
        <v>680</v>
      </c>
      <c r="C807" s="4">
        <v>368.49</v>
      </c>
      <c r="I807" s="234" t="s">
        <v>609</v>
      </c>
      <c r="J807" s="235"/>
      <c r="K807" s="4" t="s">
        <v>609</v>
      </c>
      <c r="L807" s="142"/>
    </row>
    <row r="808" spans="1:12" ht="14.25" x14ac:dyDescent="0.2">
      <c r="A808" s="143"/>
      <c r="B808" s="143" t="s">
        <v>687</v>
      </c>
      <c r="C808" s="229">
        <v>642.9</v>
      </c>
      <c r="K808" s="4"/>
      <c r="L808" s="142"/>
    </row>
    <row r="809" spans="1:12" x14ac:dyDescent="0.2">
      <c r="A809" s="143"/>
      <c r="B809" s="143"/>
      <c r="C809" s="4"/>
      <c r="J809" s="235"/>
      <c r="K809" s="4"/>
      <c r="L809" s="142"/>
    </row>
    <row r="810" spans="1:12" x14ac:dyDescent="0.2">
      <c r="A810" s="143"/>
      <c r="B810" s="6" t="s">
        <v>659</v>
      </c>
      <c r="C810" s="4"/>
      <c r="J810" s="235"/>
      <c r="K810" s="4"/>
      <c r="L810" s="142"/>
    </row>
    <row r="811" spans="1:12" x14ac:dyDescent="0.2">
      <c r="A811" s="143"/>
      <c r="B811" s="6" t="s">
        <v>681</v>
      </c>
      <c r="C811" s="4"/>
      <c r="J811" s="235"/>
      <c r="K811" s="4"/>
      <c r="L811" s="142"/>
    </row>
    <row r="812" spans="1:12" x14ac:dyDescent="0.2">
      <c r="A812" s="143"/>
      <c r="C812" s="4"/>
      <c r="J812" s="235"/>
      <c r="K812" s="4"/>
      <c r="L812" s="142"/>
    </row>
    <row r="813" spans="1:12" x14ac:dyDescent="0.2">
      <c r="A813" s="143"/>
      <c r="B813" s="6" t="s">
        <v>683</v>
      </c>
      <c r="C813" s="4"/>
      <c r="J813" s="235"/>
      <c r="K813" s="4"/>
      <c r="L813" s="142"/>
    </row>
    <row r="814" spans="1:12" x14ac:dyDescent="0.2">
      <c r="A814" s="143"/>
      <c r="B814" s="6" t="s">
        <v>684</v>
      </c>
      <c r="C814" s="4"/>
      <c r="J814" s="235"/>
      <c r="K814" s="4"/>
      <c r="L814" s="142"/>
    </row>
    <row r="815" spans="1:12" x14ac:dyDescent="0.2">
      <c r="A815" s="143"/>
      <c r="B815" s="6" t="s">
        <v>685</v>
      </c>
      <c r="C815" s="4"/>
      <c r="J815" s="235"/>
      <c r="K815" s="4"/>
      <c r="L815" s="142"/>
    </row>
    <row r="816" spans="1:12" ht="14.25" x14ac:dyDescent="0.2">
      <c r="A816" s="143"/>
      <c r="B816" s="143" t="s">
        <v>686</v>
      </c>
      <c r="K816" s="4"/>
      <c r="L816" s="142"/>
    </row>
    <row r="817" spans="1:13" x14ac:dyDescent="0.2">
      <c r="A817" s="143"/>
      <c r="B817" s="143"/>
      <c r="C817" s="4"/>
      <c r="J817" s="235"/>
      <c r="K817" s="4"/>
      <c r="L817" s="142"/>
    </row>
    <row r="818" spans="1:13" x14ac:dyDescent="0.2">
      <c r="A818" s="143"/>
      <c r="B818" s="175" t="s">
        <v>472</v>
      </c>
      <c r="C818" s="4"/>
      <c r="J818" s="235"/>
      <c r="K818" s="4"/>
      <c r="L818" s="142"/>
    </row>
    <row r="819" spans="1:13" x14ac:dyDescent="0.2">
      <c r="A819" s="143"/>
      <c r="B819" s="143"/>
      <c r="C819" s="4"/>
      <c r="J819" s="235"/>
      <c r="K819" s="4"/>
      <c r="L819" s="142"/>
    </row>
    <row r="820" spans="1:13" ht="25.5" x14ac:dyDescent="0.2">
      <c r="A820" s="230"/>
      <c r="B820" s="231" t="s">
        <v>473</v>
      </c>
      <c r="C820" s="231"/>
      <c r="D820" s="231"/>
      <c r="I820" s="265"/>
      <c r="J820" s="265"/>
      <c r="K820" s="231"/>
      <c r="L820" s="200"/>
    </row>
    <row r="821" spans="1:13" x14ac:dyDescent="0.2">
      <c r="A821" s="143"/>
      <c r="B821" s="143"/>
      <c r="C821" s="4"/>
      <c r="J821" s="235"/>
      <c r="K821" s="4"/>
      <c r="L821" s="142"/>
    </row>
    <row r="822" spans="1:13" x14ac:dyDescent="0.2">
      <c r="A822" s="143"/>
      <c r="B822" s="6" t="s">
        <v>474</v>
      </c>
      <c r="C822" s="4">
        <v>1210</v>
      </c>
      <c r="D822" s="5">
        <f t="shared" ref="D822:D827" si="69">+C822+C822*$J$3</f>
        <v>1294.7</v>
      </c>
      <c r="E822" s="272">
        <f t="shared" ref="E822:E827" si="70">+D822+D822*$E$3</f>
        <v>1372.3820000000001</v>
      </c>
      <c r="F822" s="281">
        <f t="shared" ref="F822:F850" si="71">+E822*$F$4</f>
        <v>192.13348000000002</v>
      </c>
      <c r="G822" s="290">
        <f t="shared" ref="G822:G827" si="72">SUM(E822:F822)</f>
        <v>1564.51548</v>
      </c>
      <c r="H822" s="290">
        <f t="shared" ref="H822:H827" si="73">CEILING(G822,0.1)</f>
        <v>1564.6000000000001</v>
      </c>
      <c r="I822" s="234">
        <v>1372.37</v>
      </c>
      <c r="J822" s="235">
        <f t="shared" ref="J822:J827" si="74">+I822*$J$5</f>
        <v>192.1318</v>
      </c>
      <c r="K822" s="4">
        <f t="shared" ref="K822:K827" si="75">SUM(I822:J822)</f>
        <v>1564.5018</v>
      </c>
      <c r="L822" s="142">
        <f t="shared" ref="L822:L827" si="76">FLOOR(K822,0.05)</f>
        <v>1564.5</v>
      </c>
    </row>
    <row r="823" spans="1:13" x14ac:dyDescent="0.2">
      <c r="A823" s="143"/>
      <c r="B823" s="6" t="s">
        <v>475</v>
      </c>
      <c r="C823" s="4">
        <v>1210</v>
      </c>
      <c r="D823" s="5">
        <f t="shared" si="69"/>
        <v>1294.7</v>
      </c>
      <c r="E823" s="272">
        <f t="shared" si="70"/>
        <v>1372.3820000000001</v>
      </c>
      <c r="F823" s="281">
        <f t="shared" si="71"/>
        <v>192.13348000000002</v>
      </c>
      <c r="G823" s="290">
        <f t="shared" si="72"/>
        <v>1564.51548</v>
      </c>
      <c r="H823" s="290">
        <f t="shared" si="73"/>
        <v>1564.6000000000001</v>
      </c>
      <c r="I823" s="234">
        <v>1372.37</v>
      </c>
      <c r="J823" s="235">
        <f t="shared" si="74"/>
        <v>192.1318</v>
      </c>
      <c r="K823" s="4">
        <f t="shared" si="75"/>
        <v>1564.5018</v>
      </c>
      <c r="L823" s="142">
        <f t="shared" si="76"/>
        <v>1564.5</v>
      </c>
    </row>
    <row r="824" spans="1:13" x14ac:dyDescent="0.2">
      <c r="A824" s="143"/>
      <c r="B824" s="6" t="s">
        <v>476</v>
      </c>
      <c r="C824" s="4">
        <v>1210</v>
      </c>
      <c r="D824" s="5">
        <f t="shared" si="69"/>
        <v>1294.7</v>
      </c>
      <c r="E824" s="272">
        <f t="shared" si="70"/>
        <v>1372.3820000000001</v>
      </c>
      <c r="F824" s="281">
        <f t="shared" si="71"/>
        <v>192.13348000000002</v>
      </c>
      <c r="G824" s="290">
        <f t="shared" si="72"/>
        <v>1564.51548</v>
      </c>
      <c r="H824" s="290">
        <f t="shared" si="73"/>
        <v>1564.6000000000001</v>
      </c>
      <c r="I824" s="234">
        <v>1372.37</v>
      </c>
      <c r="J824" s="235">
        <f t="shared" si="74"/>
        <v>192.1318</v>
      </c>
      <c r="K824" s="4">
        <f t="shared" si="75"/>
        <v>1564.5018</v>
      </c>
      <c r="L824" s="142">
        <f t="shared" si="76"/>
        <v>1564.5</v>
      </c>
    </row>
    <row r="825" spans="1:13" x14ac:dyDescent="0.2">
      <c r="A825" s="143"/>
      <c r="B825" s="6" t="s">
        <v>477</v>
      </c>
      <c r="C825" s="4">
        <v>605</v>
      </c>
      <c r="D825" s="5">
        <f t="shared" si="69"/>
        <v>647.35</v>
      </c>
      <c r="E825" s="272">
        <f t="shared" si="70"/>
        <v>686.19100000000003</v>
      </c>
      <c r="F825" s="281">
        <f t="shared" si="71"/>
        <v>96.06674000000001</v>
      </c>
      <c r="G825" s="290">
        <f t="shared" si="72"/>
        <v>782.25774000000001</v>
      </c>
      <c r="H825" s="290">
        <f t="shared" si="73"/>
        <v>782.30000000000007</v>
      </c>
      <c r="I825" s="234">
        <v>686.23</v>
      </c>
      <c r="J825" s="235">
        <f t="shared" si="74"/>
        <v>96.072200000000009</v>
      </c>
      <c r="K825" s="4">
        <f t="shared" si="75"/>
        <v>782.30220000000008</v>
      </c>
      <c r="L825" s="142">
        <f t="shared" si="76"/>
        <v>782.30000000000007</v>
      </c>
    </row>
    <row r="826" spans="1:13" s="184" customFormat="1" x14ac:dyDescent="0.2">
      <c r="A826" s="183"/>
      <c r="B826" s="6" t="s">
        <v>478</v>
      </c>
      <c r="C826" s="4">
        <v>24.2</v>
      </c>
      <c r="D826" s="5">
        <f t="shared" si="69"/>
        <v>25.893999999999998</v>
      </c>
      <c r="E826" s="272">
        <f t="shared" si="70"/>
        <v>27.44764</v>
      </c>
      <c r="F826" s="281">
        <f t="shared" si="71"/>
        <v>3.8426696000000002</v>
      </c>
      <c r="G826" s="290">
        <f t="shared" si="72"/>
        <v>31.290309600000001</v>
      </c>
      <c r="H826" s="290">
        <f t="shared" si="73"/>
        <v>31.3</v>
      </c>
      <c r="I826" s="234">
        <v>27.46</v>
      </c>
      <c r="J826" s="235">
        <f t="shared" si="74"/>
        <v>3.8444000000000007</v>
      </c>
      <c r="K826" s="4">
        <f t="shared" si="75"/>
        <v>31.304400000000001</v>
      </c>
      <c r="L826" s="142">
        <f t="shared" si="76"/>
        <v>31.3</v>
      </c>
      <c r="M826" s="270"/>
    </row>
    <row r="827" spans="1:13" s="184" customFormat="1" x14ac:dyDescent="0.2">
      <c r="A827" s="183"/>
      <c r="B827" s="6" t="s">
        <v>479</v>
      </c>
      <c r="C827" s="4">
        <v>141.08000000000001</v>
      </c>
      <c r="D827" s="5">
        <f t="shared" si="69"/>
        <v>150.9556</v>
      </c>
      <c r="E827" s="272">
        <f t="shared" si="70"/>
        <v>160.012936</v>
      </c>
      <c r="F827" s="281">
        <f t="shared" si="71"/>
        <v>22.401811040000002</v>
      </c>
      <c r="G827" s="290">
        <f t="shared" si="72"/>
        <v>182.41474704000001</v>
      </c>
      <c r="H827" s="290">
        <f t="shared" si="73"/>
        <v>182.5</v>
      </c>
      <c r="I827" s="234">
        <v>160.04</v>
      </c>
      <c r="J827" s="235">
        <f t="shared" si="74"/>
        <v>22.4056</v>
      </c>
      <c r="K827" s="4">
        <f t="shared" si="75"/>
        <v>182.44559999999998</v>
      </c>
      <c r="L827" s="142">
        <f t="shared" si="76"/>
        <v>182.4</v>
      </c>
      <c r="M827" s="270"/>
    </row>
    <row r="828" spans="1:13" x14ac:dyDescent="0.2">
      <c r="A828" s="143"/>
      <c r="B828" s="6" t="s">
        <v>480</v>
      </c>
      <c r="C828" s="4"/>
      <c r="J828" s="235"/>
      <c r="K828" s="4"/>
      <c r="L828" s="142"/>
    </row>
    <row r="829" spans="1:13" x14ac:dyDescent="0.2">
      <c r="A829" s="143"/>
      <c r="C829" s="4"/>
      <c r="J829" s="235"/>
      <c r="K829" s="4"/>
      <c r="L829" s="142"/>
    </row>
    <row r="830" spans="1:13" x14ac:dyDescent="0.2">
      <c r="A830" s="143">
        <v>145788</v>
      </c>
      <c r="B830" s="175" t="s">
        <v>481</v>
      </c>
      <c r="C830" s="4"/>
      <c r="J830" s="235"/>
      <c r="K830" s="4"/>
      <c r="L830" s="142"/>
    </row>
    <row r="831" spans="1:13" x14ac:dyDescent="0.2">
      <c r="A831" s="143"/>
      <c r="B831" s="168" t="s">
        <v>407</v>
      </c>
      <c r="C831" s="4">
        <v>0.92</v>
      </c>
      <c r="D831" s="5">
        <f>+C831+C831*$J$3</f>
        <v>0.98440000000000005</v>
      </c>
      <c r="E831" s="272">
        <f>+D831+D831*$E$3</f>
        <v>1.0434639999999999</v>
      </c>
      <c r="G831" s="290">
        <f>SUM(E831:F831)</f>
        <v>1.0434639999999999</v>
      </c>
      <c r="H831" s="290">
        <f>CEILING(G831,0.1)</f>
        <v>1.1000000000000001</v>
      </c>
      <c r="I831" s="234">
        <v>1.05</v>
      </c>
      <c r="J831" s="235">
        <f>+I831*$J$5</f>
        <v>0.14700000000000002</v>
      </c>
      <c r="K831" s="4">
        <f>SUM(I831:J831)</f>
        <v>1.1970000000000001</v>
      </c>
      <c r="L831" s="142">
        <f>FLOOR(K831,0.05)</f>
        <v>1.1500000000000001</v>
      </c>
    </row>
    <row r="832" spans="1:13" x14ac:dyDescent="0.2">
      <c r="A832" s="143"/>
      <c r="B832" s="168" t="s">
        <v>408</v>
      </c>
      <c r="C832" s="4">
        <v>1.52</v>
      </c>
      <c r="D832" s="5">
        <f>+C832+C832*$J$3</f>
        <v>1.6264000000000001</v>
      </c>
      <c r="E832" s="272">
        <f>+D832+D832*$E$3</f>
        <v>1.7239840000000002</v>
      </c>
      <c r="G832" s="290">
        <f>SUM(E832:F832)</f>
        <v>1.7239840000000002</v>
      </c>
      <c r="H832" s="290">
        <f>CEILING(G832,0.1)</f>
        <v>1.8</v>
      </c>
      <c r="I832" s="234">
        <v>1.71</v>
      </c>
      <c r="J832" s="235">
        <f>+I832*$J$5</f>
        <v>0.23940000000000003</v>
      </c>
      <c r="K832" s="4">
        <f>SUM(I832:J832)</f>
        <v>1.9494</v>
      </c>
      <c r="L832" s="142">
        <f>FLOOR(K832,0.05)</f>
        <v>1.9000000000000001</v>
      </c>
    </row>
    <row r="833" spans="1:13" x14ac:dyDescent="0.2">
      <c r="A833" s="143"/>
      <c r="B833" s="143"/>
      <c r="C833" s="4"/>
      <c r="J833" s="235"/>
      <c r="K833" s="4"/>
      <c r="L833" s="142"/>
    </row>
    <row r="834" spans="1:13" x14ac:dyDescent="0.2">
      <c r="A834" s="143">
        <v>145788</v>
      </c>
      <c r="B834" s="175" t="s">
        <v>482</v>
      </c>
      <c r="C834" s="4"/>
      <c r="J834" s="235"/>
      <c r="K834" s="4"/>
      <c r="L834" s="142"/>
    </row>
    <row r="835" spans="1:13" x14ac:dyDescent="0.2">
      <c r="A835" s="143"/>
      <c r="B835" s="168" t="s">
        <v>483</v>
      </c>
      <c r="C835" s="4">
        <v>1.21</v>
      </c>
      <c r="D835" s="5">
        <f>+C835+C835*$J$3</f>
        <v>1.2947</v>
      </c>
      <c r="E835" s="272">
        <f>+D835+D835*$E$3</f>
        <v>1.372382</v>
      </c>
      <c r="F835" s="281">
        <f t="shared" si="71"/>
        <v>0.19213348000000002</v>
      </c>
      <c r="G835" s="290">
        <f>SUM(E835:F835)</f>
        <v>1.5645154800000001</v>
      </c>
      <c r="H835" s="290">
        <f>CEILING(G835,0.1)</f>
        <v>1.6</v>
      </c>
      <c r="I835" s="234">
        <v>1.36</v>
      </c>
      <c r="J835" s="235">
        <f>+I835*$J$5</f>
        <v>0.19040000000000004</v>
      </c>
      <c r="K835" s="4">
        <f>SUM(I835:J835)</f>
        <v>1.5504000000000002</v>
      </c>
      <c r="L835" s="142">
        <f>FLOOR(K835,0.05)</f>
        <v>1.55</v>
      </c>
    </row>
    <row r="836" spans="1:13" x14ac:dyDescent="0.2">
      <c r="A836" s="143"/>
      <c r="B836" s="168" t="s">
        <v>484</v>
      </c>
      <c r="C836" s="4">
        <v>2.66</v>
      </c>
      <c r="D836" s="5">
        <f>+C836+C836*$J$3</f>
        <v>2.8462000000000001</v>
      </c>
      <c r="E836" s="272">
        <f>+D836+D836*$E$3</f>
        <v>3.016972</v>
      </c>
      <c r="F836" s="281">
        <f t="shared" si="71"/>
        <v>0.42237608000000004</v>
      </c>
      <c r="G836" s="290">
        <f>SUM(E836:F836)</f>
        <v>3.4393480800000003</v>
      </c>
      <c r="H836" s="290">
        <f>CEILING(G836,0.1)</f>
        <v>3.5</v>
      </c>
      <c r="I836" s="234">
        <v>3.03</v>
      </c>
      <c r="J836" s="235">
        <f>+I836*$J$5</f>
        <v>0.42420000000000002</v>
      </c>
      <c r="K836" s="4">
        <f>SUM(I836:J836)</f>
        <v>3.4541999999999997</v>
      </c>
      <c r="L836" s="142">
        <f>FLOOR(K836,0.05)</f>
        <v>3.45</v>
      </c>
    </row>
    <row r="837" spans="1:13" x14ac:dyDescent="0.2">
      <c r="A837" s="143"/>
      <c r="B837" s="168"/>
      <c r="C837" s="4"/>
      <c r="J837" s="235"/>
      <c r="K837" s="4"/>
      <c r="L837" s="142"/>
    </row>
    <row r="838" spans="1:13" x14ac:dyDescent="0.2">
      <c r="A838" s="143">
        <v>145788</v>
      </c>
      <c r="B838" s="6" t="s">
        <v>485</v>
      </c>
      <c r="C838" s="4">
        <v>121</v>
      </c>
      <c r="D838" s="5">
        <f>+C838+C838*$J$3</f>
        <v>129.47</v>
      </c>
      <c r="E838" s="272">
        <f>+D838+D838*$E$3</f>
        <v>137.23820000000001</v>
      </c>
      <c r="F838" s="281">
        <f t="shared" si="71"/>
        <v>19.213348000000003</v>
      </c>
      <c r="G838" s="290">
        <f>SUM(E838:F838)</f>
        <v>156.451548</v>
      </c>
      <c r="H838" s="290">
        <f>CEILING(G838,0.1)</f>
        <v>156.5</v>
      </c>
      <c r="I838" s="234">
        <v>137.24</v>
      </c>
      <c r="J838" s="235">
        <f>+I838*$J$5</f>
        <v>19.213600000000003</v>
      </c>
      <c r="K838" s="4">
        <f>SUM(I838:J838)</f>
        <v>156.45360000000002</v>
      </c>
      <c r="L838" s="142">
        <v>147.6</v>
      </c>
    </row>
    <row r="839" spans="1:13" x14ac:dyDescent="0.2">
      <c r="A839" s="143"/>
      <c r="B839" s="184"/>
      <c r="C839" s="205"/>
      <c r="D839" s="207"/>
      <c r="I839" s="255"/>
      <c r="J839" s="266"/>
      <c r="K839" s="205"/>
      <c r="L839" s="208"/>
    </row>
    <row r="840" spans="1:13" x14ac:dyDescent="0.2">
      <c r="A840" s="143"/>
      <c r="C840" s="4"/>
      <c r="J840" s="235"/>
      <c r="K840" s="4"/>
      <c r="L840" s="142"/>
    </row>
    <row r="841" spans="1:13" x14ac:dyDescent="0.2">
      <c r="A841" s="143">
        <v>145788</v>
      </c>
      <c r="B841" s="6" t="s">
        <v>486</v>
      </c>
      <c r="C841" s="4">
        <v>121</v>
      </c>
      <c r="D841" s="5">
        <f>+C841+C841*$J$3</f>
        <v>129.47</v>
      </c>
      <c r="E841" s="272">
        <f>+D841+D841*$E$3</f>
        <v>137.23820000000001</v>
      </c>
      <c r="F841" s="281">
        <f t="shared" si="71"/>
        <v>19.213348000000003</v>
      </c>
      <c r="G841" s="290">
        <f>SUM(E841:F841)</f>
        <v>156.451548</v>
      </c>
      <c r="H841" s="290">
        <f>CEILING(G841,0.1)</f>
        <v>156.5</v>
      </c>
      <c r="I841" s="234">
        <v>137.24</v>
      </c>
      <c r="J841" s="235">
        <f>+I841*$J$5</f>
        <v>19.213600000000003</v>
      </c>
      <c r="K841" s="4">
        <f>SUM(I841:J841)</f>
        <v>156.45360000000002</v>
      </c>
      <c r="L841" s="142">
        <v>147.6</v>
      </c>
    </row>
    <row r="842" spans="1:13" x14ac:dyDescent="0.2">
      <c r="A842" s="143">
        <v>145788</v>
      </c>
      <c r="B842" s="6" t="s">
        <v>487</v>
      </c>
      <c r="C842" s="4">
        <v>13.31</v>
      </c>
      <c r="D842" s="5">
        <f>+C842+C842*$J$3</f>
        <v>14.2417</v>
      </c>
      <c r="E842" s="272">
        <f>+D842+D842*$E$3</f>
        <v>15.096202</v>
      </c>
      <c r="F842" s="281">
        <f t="shared" si="71"/>
        <v>2.1134682800000002</v>
      </c>
      <c r="G842" s="290">
        <f>SUM(E842:F842)</f>
        <v>17.209670280000001</v>
      </c>
      <c r="H842" s="290">
        <f>CEILING(G842,0.1)</f>
        <v>17.3</v>
      </c>
      <c r="I842" s="234">
        <v>15.09</v>
      </c>
      <c r="J842" s="235">
        <f>+I842*$J$5</f>
        <v>2.1126</v>
      </c>
      <c r="K842" s="4">
        <f>SUM(I842:J842)</f>
        <v>17.2026</v>
      </c>
      <c r="L842" s="142">
        <f>FLOOR(K842,0.05)</f>
        <v>17.2</v>
      </c>
    </row>
    <row r="843" spans="1:13" x14ac:dyDescent="0.2">
      <c r="A843" s="143">
        <v>145788</v>
      </c>
      <c r="B843" s="6" t="s">
        <v>488</v>
      </c>
      <c r="C843" s="4">
        <v>60.5</v>
      </c>
      <c r="D843" s="5">
        <f>+C843+C843*$J$3</f>
        <v>64.734999999999999</v>
      </c>
      <c r="E843" s="272">
        <f>+D843+D843*$E$3</f>
        <v>68.619100000000003</v>
      </c>
      <c r="F843" s="281">
        <f t="shared" si="71"/>
        <v>9.6066740000000017</v>
      </c>
      <c r="G843" s="290">
        <f>SUM(E843:F843)</f>
        <v>78.225774000000001</v>
      </c>
      <c r="H843" s="290">
        <f>CEILING(G843,0.1)</f>
        <v>78.300000000000011</v>
      </c>
      <c r="I843" s="234">
        <v>68.64</v>
      </c>
      <c r="J843" s="235">
        <f>+I843*$J$5</f>
        <v>9.6096000000000004</v>
      </c>
      <c r="K843" s="4">
        <f>SUM(I843:J843)</f>
        <v>78.249600000000001</v>
      </c>
      <c r="L843" s="142">
        <v>73.8</v>
      </c>
    </row>
    <row r="844" spans="1:13" x14ac:dyDescent="0.2">
      <c r="A844" s="143">
        <v>145788</v>
      </c>
      <c r="B844" s="6" t="s">
        <v>489</v>
      </c>
      <c r="C844" s="4">
        <v>90.75</v>
      </c>
      <c r="D844" s="5">
        <f>+C844+C844*$J$3</f>
        <v>97.102500000000006</v>
      </c>
      <c r="E844" s="272">
        <f>+D844+D844*$E$3</f>
        <v>102.92865</v>
      </c>
      <c r="F844" s="281">
        <f t="shared" si="71"/>
        <v>14.410011000000003</v>
      </c>
      <c r="G844" s="290">
        <f>SUM(E844:F844)</f>
        <v>117.338661</v>
      </c>
      <c r="H844" s="290">
        <f>CEILING(G844,0.1)</f>
        <v>117.4</v>
      </c>
      <c r="I844" s="234">
        <v>102.94</v>
      </c>
      <c r="J844" s="235">
        <f>+I844*$J$5</f>
        <v>14.411600000000002</v>
      </c>
      <c r="K844" s="4">
        <f>SUM(I844:J844)</f>
        <v>117.3516</v>
      </c>
      <c r="L844" s="142">
        <v>110.7</v>
      </c>
    </row>
    <row r="845" spans="1:13" x14ac:dyDescent="0.2">
      <c r="A845" s="143"/>
      <c r="B845" s="143"/>
      <c r="C845" s="4"/>
      <c r="J845" s="235"/>
      <c r="K845" s="4" t="s">
        <v>609</v>
      </c>
      <c r="L845" s="142"/>
    </row>
    <row r="846" spans="1:13" x14ac:dyDescent="0.2">
      <c r="A846" s="143"/>
      <c r="B846" s="232"/>
      <c r="C846" s="196"/>
      <c r="D846" s="196"/>
      <c r="E846" s="196"/>
      <c r="F846" s="196"/>
      <c r="G846" s="196"/>
      <c r="H846" s="171"/>
      <c r="I846" s="196"/>
      <c r="J846" s="196"/>
      <c r="K846" s="196"/>
      <c r="L846" s="196"/>
      <c r="M846" s="196"/>
    </row>
    <row r="847" spans="1:13" x14ac:dyDescent="0.2">
      <c r="A847" s="143"/>
      <c r="C847" s="20"/>
      <c r="J847" s="235"/>
      <c r="K847" s="4"/>
      <c r="L847" s="142"/>
    </row>
    <row r="848" spans="1:13" x14ac:dyDescent="0.2">
      <c r="A848" s="143">
        <v>161781</v>
      </c>
      <c r="B848" s="144" t="s">
        <v>490</v>
      </c>
      <c r="C848" s="20"/>
      <c r="J848" s="235"/>
      <c r="K848" s="4"/>
      <c r="L848" s="142"/>
    </row>
    <row r="849" spans="1:13" x14ac:dyDescent="0.2">
      <c r="A849" s="143"/>
      <c r="C849" s="20"/>
      <c r="J849" s="235"/>
      <c r="K849" s="4"/>
      <c r="L849" s="142"/>
    </row>
    <row r="850" spans="1:13" x14ac:dyDescent="0.2">
      <c r="A850" s="143"/>
      <c r="B850" s="6" t="s">
        <v>491</v>
      </c>
      <c r="C850" s="4">
        <v>7.19</v>
      </c>
      <c r="D850" s="5">
        <f>+C850+C850*$J$3</f>
        <v>7.6933000000000007</v>
      </c>
      <c r="E850" s="272">
        <f>+D850+D850*$E$3</f>
        <v>8.1548980000000011</v>
      </c>
      <c r="F850" s="281">
        <f t="shared" si="71"/>
        <v>1.1416857200000003</v>
      </c>
      <c r="G850" s="290">
        <f>SUM(E850:F850)</f>
        <v>9.296583720000001</v>
      </c>
      <c r="H850" s="290">
        <f>CEILING(G850,0.1)</f>
        <v>9.3000000000000007</v>
      </c>
      <c r="I850" s="234">
        <v>8.16</v>
      </c>
      <c r="J850" s="235">
        <f>+I850*$J$5</f>
        <v>1.1424000000000001</v>
      </c>
      <c r="K850" s="4">
        <f>SUM(I850:J850)</f>
        <v>9.3024000000000004</v>
      </c>
      <c r="L850" s="142">
        <f>FLOOR(K850,0.05)</f>
        <v>9.3000000000000007</v>
      </c>
    </row>
    <row r="851" spans="1:13" x14ac:dyDescent="0.2">
      <c r="A851" s="143"/>
      <c r="C851" s="20"/>
      <c r="J851" s="235"/>
      <c r="K851" s="4"/>
      <c r="L851" s="142"/>
    </row>
    <row r="852" spans="1:13" x14ac:dyDescent="0.2">
      <c r="A852" s="143"/>
      <c r="B852" s="170"/>
      <c r="C852" s="171"/>
      <c r="D852" s="171"/>
      <c r="E852" s="171"/>
      <c r="F852" s="171"/>
      <c r="G852" s="171"/>
      <c r="H852" s="171"/>
      <c r="I852" s="171"/>
      <c r="J852" s="171"/>
      <c r="K852" s="171"/>
      <c r="L852" s="171"/>
      <c r="M852" s="171"/>
    </row>
    <row r="853" spans="1:13" x14ac:dyDescent="0.2">
      <c r="A853" s="143"/>
      <c r="C853" s="20"/>
      <c r="J853" s="235"/>
      <c r="K853" s="4"/>
      <c r="L853" s="142"/>
    </row>
    <row r="854" spans="1:13" x14ac:dyDescent="0.2">
      <c r="A854" s="143"/>
      <c r="B854" s="144" t="s">
        <v>492</v>
      </c>
      <c r="C854" s="20"/>
      <c r="J854" s="235"/>
      <c r="K854" s="4"/>
      <c r="L854" s="142"/>
    </row>
    <row r="855" spans="1:13" x14ac:dyDescent="0.2">
      <c r="A855" s="143"/>
      <c r="C855" s="20"/>
      <c r="J855" s="235"/>
      <c r="K855" s="4"/>
      <c r="L855" s="142"/>
    </row>
    <row r="856" spans="1:13" x14ac:dyDescent="0.2">
      <c r="A856" s="143" t="s">
        <v>81</v>
      </c>
      <c r="B856" s="175" t="s">
        <v>493</v>
      </c>
      <c r="C856" s="20"/>
      <c r="J856" s="235"/>
      <c r="K856" s="4"/>
      <c r="L856" s="142"/>
    </row>
    <row r="857" spans="1:13" x14ac:dyDescent="0.2">
      <c r="A857" s="143"/>
      <c r="B857" s="175"/>
      <c r="C857" s="20"/>
      <c r="J857" s="235"/>
      <c r="K857" s="4"/>
      <c r="L857" s="142"/>
    </row>
    <row r="858" spans="1:13" x14ac:dyDescent="0.2">
      <c r="A858" s="143"/>
      <c r="B858" s="6" t="s">
        <v>494</v>
      </c>
      <c r="C858" s="4">
        <v>605</v>
      </c>
      <c r="D858" s="5">
        <f t="shared" ref="D858:D864" si="77">+C858+C858*$J$3</f>
        <v>647.35</v>
      </c>
      <c r="E858" s="272">
        <f t="shared" ref="E858:E914" si="78">+D858+D858*$E$3</f>
        <v>686.19100000000003</v>
      </c>
      <c r="G858" s="290">
        <f t="shared" ref="G858:G914" si="79">SUM(E858:F858)</f>
        <v>686.19100000000003</v>
      </c>
      <c r="H858" s="290">
        <f t="shared" ref="H858:H864" si="80">CEILING(G858,0.1)</f>
        <v>686.2</v>
      </c>
      <c r="I858" s="234">
        <v>686.2</v>
      </c>
      <c r="J858" s="235"/>
      <c r="K858" s="4">
        <f t="shared" ref="K858:K864" si="81">SUM(I858:J858)</f>
        <v>686.2</v>
      </c>
      <c r="L858" s="142">
        <f t="shared" ref="L858:L864" si="82">FLOOR(K858,0.05)</f>
        <v>686.2</v>
      </c>
    </row>
    <row r="859" spans="1:13" x14ac:dyDescent="0.2">
      <c r="A859" s="143"/>
      <c r="B859" s="6" t="s">
        <v>495</v>
      </c>
      <c r="C859" s="4">
        <v>363</v>
      </c>
      <c r="D859" s="5">
        <f t="shared" si="77"/>
        <v>388.41</v>
      </c>
      <c r="E859" s="272">
        <f t="shared" si="78"/>
        <v>411.71460000000002</v>
      </c>
      <c r="G859" s="290">
        <f t="shared" si="79"/>
        <v>411.71460000000002</v>
      </c>
      <c r="H859" s="290">
        <f t="shared" si="80"/>
        <v>411.8</v>
      </c>
      <c r="I859" s="234">
        <v>411.7</v>
      </c>
      <c r="J859" s="235"/>
      <c r="K859" s="4">
        <f t="shared" si="81"/>
        <v>411.7</v>
      </c>
      <c r="L859" s="142">
        <f t="shared" si="82"/>
        <v>411.70000000000005</v>
      </c>
    </row>
    <row r="860" spans="1:13" x14ac:dyDescent="0.2">
      <c r="A860" s="143"/>
      <c r="B860" s="233" t="s">
        <v>496</v>
      </c>
      <c r="C860" s="4">
        <v>363</v>
      </c>
      <c r="D860" s="5">
        <f t="shared" si="77"/>
        <v>388.41</v>
      </c>
      <c r="E860" s="272">
        <f t="shared" si="78"/>
        <v>411.71460000000002</v>
      </c>
      <c r="G860" s="290">
        <f t="shared" si="79"/>
        <v>411.71460000000002</v>
      </c>
      <c r="H860" s="290">
        <f t="shared" si="80"/>
        <v>411.8</v>
      </c>
      <c r="I860" s="234">
        <v>411.7</v>
      </c>
      <c r="J860" s="235"/>
      <c r="K860" s="4">
        <f t="shared" si="81"/>
        <v>411.7</v>
      </c>
      <c r="L860" s="142">
        <f t="shared" si="82"/>
        <v>411.70000000000005</v>
      </c>
    </row>
    <row r="861" spans="1:13" x14ac:dyDescent="0.2">
      <c r="A861" s="143"/>
      <c r="B861" s="168" t="s">
        <v>497</v>
      </c>
      <c r="C861" s="4">
        <v>363</v>
      </c>
      <c r="D861" s="5">
        <f t="shared" si="77"/>
        <v>388.41</v>
      </c>
      <c r="E861" s="272">
        <f t="shared" si="78"/>
        <v>411.71460000000002</v>
      </c>
      <c r="G861" s="290">
        <f t="shared" si="79"/>
        <v>411.71460000000002</v>
      </c>
      <c r="H861" s="290">
        <f t="shared" si="80"/>
        <v>411.8</v>
      </c>
      <c r="I861" s="234">
        <v>411.7</v>
      </c>
      <c r="J861" s="235"/>
      <c r="K861" s="4">
        <f t="shared" si="81"/>
        <v>411.7</v>
      </c>
      <c r="L861" s="142">
        <f t="shared" si="82"/>
        <v>411.70000000000005</v>
      </c>
    </row>
    <row r="862" spans="1:13" x14ac:dyDescent="0.2">
      <c r="A862" s="143"/>
      <c r="B862" s="168" t="s">
        <v>498</v>
      </c>
      <c r="C862" s="4">
        <v>121</v>
      </c>
      <c r="D862" s="5">
        <f t="shared" si="77"/>
        <v>129.47</v>
      </c>
      <c r="E862" s="272">
        <f t="shared" si="78"/>
        <v>137.23820000000001</v>
      </c>
      <c r="G862" s="290">
        <f t="shared" si="79"/>
        <v>137.23820000000001</v>
      </c>
      <c r="H862" s="290">
        <f t="shared" si="80"/>
        <v>137.30000000000001</v>
      </c>
      <c r="I862" s="234">
        <v>137.19999999999999</v>
      </c>
      <c r="J862" s="235"/>
      <c r="K862" s="4">
        <f t="shared" si="81"/>
        <v>137.19999999999999</v>
      </c>
      <c r="L862" s="142">
        <f t="shared" si="82"/>
        <v>137.20000000000002</v>
      </c>
    </row>
    <row r="863" spans="1:13" x14ac:dyDescent="0.2">
      <c r="A863" s="143"/>
      <c r="B863" s="168" t="s">
        <v>499</v>
      </c>
      <c r="C863" s="4">
        <v>181.5</v>
      </c>
      <c r="D863" s="5">
        <f t="shared" si="77"/>
        <v>194.20500000000001</v>
      </c>
      <c r="E863" s="272">
        <f t="shared" si="78"/>
        <v>205.85730000000001</v>
      </c>
      <c r="G863" s="290">
        <f t="shared" si="79"/>
        <v>205.85730000000001</v>
      </c>
      <c r="H863" s="290">
        <f t="shared" si="80"/>
        <v>205.9</v>
      </c>
      <c r="I863" s="234">
        <v>205.85</v>
      </c>
      <c r="J863" s="235"/>
      <c r="K863" s="4">
        <f t="shared" si="81"/>
        <v>205.85</v>
      </c>
      <c r="L863" s="142">
        <f t="shared" si="82"/>
        <v>205.85000000000002</v>
      </c>
    </row>
    <row r="864" spans="1:13" x14ac:dyDescent="0.2">
      <c r="A864" s="143"/>
      <c r="B864" s="168" t="s">
        <v>500</v>
      </c>
      <c r="C864" s="4">
        <v>484</v>
      </c>
      <c r="D864" s="5">
        <f t="shared" si="77"/>
        <v>517.88</v>
      </c>
      <c r="E864" s="272">
        <f t="shared" si="78"/>
        <v>548.95280000000002</v>
      </c>
      <c r="G864" s="290">
        <f t="shared" si="79"/>
        <v>548.95280000000002</v>
      </c>
      <c r="H864" s="290">
        <f t="shared" si="80"/>
        <v>549</v>
      </c>
      <c r="I864" s="234">
        <v>548.9</v>
      </c>
      <c r="J864" s="235"/>
      <c r="K864" s="4">
        <f t="shared" si="81"/>
        <v>548.9</v>
      </c>
      <c r="L864" s="142">
        <f t="shared" si="82"/>
        <v>548.9</v>
      </c>
    </row>
    <row r="865" spans="1:12" x14ac:dyDescent="0.2">
      <c r="A865" s="143"/>
      <c r="B865" s="175"/>
      <c r="C865" s="20"/>
      <c r="J865" s="235"/>
      <c r="K865" s="4"/>
      <c r="L865" s="142"/>
    </row>
    <row r="866" spans="1:12" x14ac:dyDescent="0.2">
      <c r="A866" s="143">
        <v>154769</v>
      </c>
      <c r="B866" s="175" t="s">
        <v>501</v>
      </c>
      <c r="C866" s="4">
        <v>3.3</v>
      </c>
      <c r="D866" s="5">
        <f>+C866+C866*$J$3</f>
        <v>3.5309999999999997</v>
      </c>
      <c r="E866" s="272">
        <f t="shared" si="78"/>
        <v>3.7428599999999999</v>
      </c>
      <c r="F866" s="281">
        <f t="shared" ref="F866:F914" si="83">+E866*$F$4</f>
        <v>0.52400040000000003</v>
      </c>
      <c r="G866" s="290">
        <f t="shared" si="79"/>
        <v>4.2668603999999997</v>
      </c>
      <c r="H866" s="290">
        <f>CEILING(G866,0.1)</f>
        <v>4.3</v>
      </c>
      <c r="I866" s="234">
        <v>3.73</v>
      </c>
      <c r="J866" s="235">
        <f>+I866*$J$5</f>
        <v>0.5222</v>
      </c>
      <c r="K866" s="4">
        <f>SUM(I866:J866)</f>
        <v>4.2522000000000002</v>
      </c>
      <c r="L866" s="142">
        <f>FLOOR(K866,0.05)</f>
        <v>4.25</v>
      </c>
    </row>
    <row r="867" spans="1:12" x14ac:dyDescent="0.2">
      <c r="A867" s="143"/>
      <c r="C867" s="20"/>
      <c r="J867" s="235"/>
      <c r="K867" s="4"/>
      <c r="L867" s="142"/>
    </row>
    <row r="868" spans="1:12" x14ac:dyDescent="0.2">
      <c r="A868" s="143"/>
      <c r="B868" s="143" t="s">
        <v>502</v>
      </c>
      <c r="C868" s="20"/>
      <c r="J868" s="235"/>
      <c r="K868" s="4"/>
      <c r="L868" s="142"/>
    </row>
    <row r="869" spans="1:12" x14ac:dyDescent="0.2">
      <c r="A869" s="143"/>
      <c r="C869" s="20"/>
      <c r="J869" s="235"/>
      <c r="K869" s="4"/>
      <c r="L869" s="142"/>
    </row>
    <row r="870" spans="1:12" x14ac:dyDescent="0.2">
      <c r="A870" s="143">
        <v>154769</v>
      </c>
      <c r="B870" s="175" t="s">
        <v>503</v>
      </c>
      <c r="C870" s="20"/>
      <c r="J870" s="235"/>
      <c r="K870" s="4"/>
      <c r="L870" s="142"/>
    </row>
    <row r="871" spans="1:12" x14ac:dyDescent="0.2">
      <c r="A871" s="143"/>
      <c r="C871" s="20"/>
      <c r="J871" s="235"/>
      <c r="K871" s="4"/>
      <c r="L871" s="142"/>
    </row>
    <row r="872" spans="1:12" x14ac:dyDescent="0.2">
      <c r="A872" s="143"/>
      <c r="B872" s="181" t="s">
        <v>504</v>
      </c>
      <c r="C872" s="20"/>
      <c r="J872" s="235"/>
      <c r="K872" s="4"/>
      <c r="L872" s="142"/>
    </row>
    <row r="873" spans="1:12" x14ac:dyDescent="0.2">
      <c r="A873" s="143"/>
      <c r="B873" s="181"/>
      <c r="C873" s="20"/>
      <c r="J873" s="235"/>
      <c r="K873" s="4"/>
      <c r="L873" s="142"/>
    </row>
    <row r="874" spans="1:12" x14ac:dyDescent="0.2">
      <c r="A874" s="143"/>
      <c r="B874" s="168" t="s">
        <v>505</v>
      </c>
      <c r="C874" s="4">
        <v>242</v>
      </c>
      <c r="D874" s="5">
        <f>+C874+C874*$J$3</f>
        <v>258.94</v>
      </c>
      <c r="E874" s="272">
        <f t="shared" si="78"/>
        <v>274.47640000000001</v>
      </c>
      <c r="F874" s="281">
        <f t="shared" si="83"/>
        <v>38.426696000000007</v>
      </c>
      <c r="G874" s="290">
        <f t="shared" si="79"/>
        <v>312.90309600000001</v>
      </c>
      <c r="H874" s="290">
        <f>CEILING(G874,0.1)</f>
        <v>313</v>
      </c>
      <c r="I874" s="234">
        <v>274.47000000000003</v>
      </c>
      <c r="J874" s="235">
        <f>+I874*$J$5</f>
        <v>38.42580000000001</v>
      </c>
      <c r="K874" s="4">
        <f>SUM(I874:J874)</f>
        <v>312.89580000000001</v>
      </c>
      <c r="L874" s="142">
        <f>FLOOR(K874,0.05)</f>
        <v>312.85000000000002</v>
      </c>
    </row>
    <row r="875" spans="1:12" x14ac:dyDescent="0.2">
      <c r="A875" s="143"/>
      <c r="B875" s="168" t="s">
        <v>506</v>
      </c>
      <c r="C875" s="4">
        <v>181.5</v>
      </c>
      <c r="D875" s="5">
        <f>+C875+C875*$J$3</f>
        <v>194.20500000000001</v>
      </c>
      <c r="E875" s="272">
        <f t="shared" si="78"/>
        <v>205.85730000000001</v>
      </c>
      <c r="F875" s="281">
        <f t="shared" si="83"/>
        <v>28.820022000000005</v>
      </c>
      <c r="G875" s="290">
        <f t="shared" si="79"/>
        <v>234.677322</v>
      </c>
      <c r="H875" s="290">
        <f>CEILING(G875,0.1)</f>
        <v>234.70000000000002</v>
      </c>
      <c r="I875" s="234">
        <v>205.88</v>
      </c>
      <c r="J875" s="235">
        <f>+I875*$J$5</f>
        <v>28.823200000000003</v>
      </c>
      <c r="K875" s="4">
        <f>SUM(I875:J875)</f>
        <v>234.70320000000001</v>
      </c>
      <c r="L875" s="142">
        <f>FLOOR(K875,0.05)</f>
        <v>234.70000000000002</v>
      </c>
    </row>
    <row r="876" spans="1:12" x14ac:dyDescent="0.2">
      <c r="A876" s="143"/>
      <c r="B876" s="168" t="s">
        <v>507</v>
      </c>
      <c r="C876" s="4">
        <v>181.5</v>
      </c>
      <c r="D876" s="5">
        <f>+C876+C876*$J$3</f>
        <v>194.20500000000001</v>
      </c>
      <c r="E876" s="272">
        <f t="shared" si="78"/>
        <v>205.85730000000001</v>
      </c>
      <c r="F876" s="281">
        <f t="shared" si="83"/>
        <v>28.820022000000005</v>
      </c>
      <c r="G876" s="290">
        <f t="shared" si="79"/>
        <v>234.677322</v>
      </c>
      <c r="H876" s="290">
        <f>CEILING(G876,0.1)</f>
        <v>234.70000000000002</v>
      </c>
      <c r="I876" s="234">
        <v>205.88</v>
      </c>
      <c r="J876" s="235">
        <f>+I876*$J$5</f>
        <v>28.823200000000003</v>
      </c>
      <c r="K876" s="4">
        <f>SUM(I876:J876)</f>
        <v>234.70320000000001</v>
      </c>
      <c r="L876" s="142">
        <f>FLOOR(K876,0.05)</f>
        <v>234.70000000000002</v>
      </c>
    </row>
    <row r="877" spans="1:12" x14ac:dyDescent="0.2">
      <c r="A877" s="143"/>
      <c r="B877" s="168" t="s">
        <v>508</v>
      </c>
      <c r="C877" s="20"/>
      <c r="J877" s="235"/>
      <c r="K877" s="4"/>
      <c r="L877" s="142"/>
    </row>
    <row r="878" spans="1:12" x14ac:dyDescent="0.2">
      <c r="A878" s="143"/>
      <c r="B878" s="168" t="s">
        <v>510</v>
      </c>
      <c r="C878" s="4">
        <v>181.5</v>
      </c>
      <c r="D878" s="5">
        <f>+C878+C878*$J$3</f>
        <v>194.20500000000001</v>
      </c>
      <c r="E878" s="272">
        <f t="shared" si="78"/>
        <v>205.85730000000001</v>
      </c>
      <c r="F878" s="281">
        <f t="shared" si="83"/>
        <v>28.820022000000005</v>
      </c>
      <c r="G878" s="290">
        <f t="shared" si="79"/>
        <v>234.677322</v>
      </c>
      <c r="H878" s="290">
        <f>CEILING(G878,0.1)</f>
        <v>234.70000000000002</v>
      </c>
      <c r="I878" s="234">
        <v>205.88</v>
      </c>
      <c r="J878" s="235">
        <f>+I878*$J$5</f>
        <v>28.823200000000003</v>
      </c>
      <c r="K878" s="4">
        <f>SUM(I878:J878)</f>
        <v>234.70320000000001</v>
      </c>
      <c r="L878" s="142">
        <f>FLOOR(K878,0.05)</f>
        <v>234.70000000000002</v>
      </c>
    </row>
    <row r="879" spans="1:12" x14ac:dyDescent="0.2">
      <c r="A879" s="143"/>
      <c r="B879" s="168"/>
      <c r="C879" s="20"/>
      <c r="J879" s="235"/>
      <c r="K879" s="4"/>
      <c r="L879" s="142"/>
    </row>
    <row r="880" spans="1:12" x14ac:dyDescent="0.2">
      <c r="A880" s="143"/>
      <c r="B880" s="143" t="s">
        <v>511</v>
      </c>
      <c r="C880" s="20"/>
      <c r="J880" s="235"/>
      <c r="K880" s="4"/>
      <c r="L880" s="142"/>
    </row>
    <row r="881" spans="1:12" x14ac:dyDescent="0.2">
      <c r="A881" s="143"/>
      <c r="B881" s="168" t="s">
        <v>505</v>
      </c>
      <c r="C881" s="4">
        <v>605</v>
      </c>
      <c r="D881" s="5">
        <f>+C881+C881*$J$3</f>
        <v>647.35</v>
      </c>
      <c r="E881" s="272">
        <f t="shared" si="78"/>
        <v>686.19100000000003</v>
      </c>
      <c r="F881" s="281">
        <f t="shared" si="83"/>
        <v>96.06674000000001</v>
      </c>
      <c r="G881" s="290">
        <f t="shared" si="79"/>
        <v>782.25774000000001</v>
      </c>
      <c r="H881" s="290">
        <f>CEILING(G881,0.1)</f>
        <v>782.30000000000007</v>
      </c>
      <c r="I881" s="234">
        <v>686.18</v>
      </c>
      <c r="J881" s="235">
        <f>+I881*$J$5</f>
        <v>96.065200000000004</v>
      </c>
      <c r="K881" s="4">
        <f>SUM(I881:J881)</f>
        <v>782.24519999999995</v>
      </c>
      <c r="L881" s="142">
        <f>FLOOR(K881,0.05)</f>
        <v>782.2</v>
      </c>
    </row>
    <row r="882" spans="1:12" x14ac:dyDescent="0.2">
      <c r="A882" s="143"/>
      <c r="B882" s="168" t="s">
        <v>506</v>
      </c>
      <c r="C882" s="4">
        <v>242</v>
      </c>
      <c r="D882" s="5">
        <f>+C882+C882*$J$3</f>
        <v>258.94</v>
      </c>
      <c r="E882" s="272">
        <f t="shared" si="78"/>
        <v>274.47640000000001</v>
      </c>
      <c r="F882" s="281">
        <f t="shared" si="83"/>
        <v>38.426696000000007</v>
      </c>
      <c r="G882" s="290">
        <f t="shared" si="79"/>
        <v>312.90309600000001</v>
      </c>
      <c r="H882" s="290">
        <f>CEILING(G882,0.1)</f>
        <v>313</v>
      </c>
      <c r="I882" s="234">
        <v>274.47000000000003</v>
      </c>
      <c r="J882" s="235">
        <f>+I882*$J$5</f>
        <v>38.42580000000001</v>
      </c>
      <c r="K882" s="4">
        <f>SUM(I882:J882)</f>
        <v>312.89580000000001</v>
      </c>
      <c r="L882" s="142">
        <f>FLOOR(K882,0.05)</f>
        <v>312.85000000000002</v>
      </c>
    </row>
    <row r="883" spans="1:12" x14ac:dyDescent="0.2">
      <c r="A883" s="143"/>
      <c r="B883" s="168" t="s">
        <v>507</v>
      </c>
      <c r="C883" s="4">
        <v>242</v>
      </c>
      <c r="D883" s="5">
        <f>+C883+C883*$J$3</f>
        <v>258.94</v>
      </c>
      <c r="E883" s="272">
        <f t="shared" si="78"/>
        <v>274.47640000000001</v>
      </c>
      <c r="F883" s="281">
        <f t="shared" si="83"/>
        <v>38.426696000000007</v>
      </c>
      <c r="G883" s="290">
        <f t="shared" si="79"/>
        <v>312.90309600000001</v>
      </c>
      <c r="H883" s="290">
        <f>CEILING(G883,0.1)</f>
        <v>313</v>
      </c>
      <c r="I883" s="234">
        <v>274.47000000000003</v>
      </c>
      <c r="J883" s="235">
        <f>+I883*$J$5</f>
        <v>38.42580000000001</v>
      </c>
      <c r="K883" s="4">
        <f>SUM(I883:J883)</f>
        <v>312.89580000000001</v>
      </c>
      <c r="L883" s="142">
        <f>FLOOR(K883,0.05)</f>
        <v>312.85000000000002</v>
      </c>
    </row>
    <row r="884" spans="1:12" x14ac:dyDescent="0.2">
      <c r="A884" s="143"/>
      <c r="B884" s="168" t="s">
        <v>508</v>
      </c>
      <c r="C884" s="20"/>
      <c r="J884" s="235"/>
      <c r="K884" s="4"/>
      <c r="L884" s="142"/>
    </row>
    <row r="885" spans="1:12" x14ac:dyDescent="0.2">
      <c r="A885" s="143"/>
      <c r="B885" s="168" t="s">
        <v>510</v>
      </c>
      <c r="C885" s="4">
        <v>605</v>
      </c>
      <c r="D885" s="5">
        <f>+C885+C885*$J$3</f>
        <v>647.35</v>
      </c>
      <c r="E885" s="272">
        <f t="shared" si="78"/>
        <v>686.19100000000003</v>
      </c>
      <c r="F885" s="281">
        <f t="shared" si="83"/>
        <v>96.06674000000001</v>
      </c>
      <c r="G885" s="290">
        <f t="shared" si="79"/>
        <v>782.25774000000001</v>
      </c>
      <c r="H885" s="290">
        <f>CEILING(G885,0.1)</f>
        <v>782.30000000000007</v>
      </c>
      <c r="I885" s="234">
        <v>686.18</v>
      </c>
      <c r="J885" s="235">
        <f>+I885*$J$5</f>
        <v>96.065200000000004</v>
      </c>
      <c r="K885" s="4">
        <f>SUM(I885:J885)</f>
        <v>782.24519999999995</v>
      </c>
      <c r="L885" s="142">
        <f>FLOOR(K885,0.05)</f>
        <v>782.2</v>
      </c>
    </row>
    <row r="886" spans="1:12" x14ac:dyDescent="0.2">
      <c r="A886" s="143"/>
      <c r="B886" s="168"/>
      <c r="C886" s="20"/>
      <c r="J886" s="235"/>
      <c r="K886" s="4"/>
      <c r="L886" s="142"/>
    </row>
    <row r="887" spans="1:12" x14ac:dyDescent="0.2">
      <c r="A887" s="143"/>
      <c r="B887" s="181" t="s">
        <v>513</v>
      </c>
      <c r="C887" s="20"/>
      <c r="J887" s="235"/>
      <c r="K887" s="4"/>
      <c r="L887" s="142"/>
    </row>
    <row r="888" spans="1:12" x14ac:dyDescent="0.2">
      <c r="A888" s="143"/>
      <c r="B888" s="168" t="s">
        <v>505</v>
      </c>
      <c r="C888" s="4">
        <v>242</v>
      </c>
      <c r="D888" s="5">
        <f>+C888+C888*$J$3</f>
        <v>258.94</v>
      </c>
      <c r="E888" s="272">
        <f t="shared" si="78"/>
        <v>274.47640000000001</v>
      </c>
      <c r="F888" s="281">
        <f t="shared" si="83"/>
        <v>38.426696000000007</v>
      </c>
      <c r="G888" s="290">
        <f t="shared" si="79"/>
        <v>312.90309600000001</v>
      </c>
      <c r="H888" s="290">
        <f>CEILING(G888,0.1)</f>
        <v>313</v>
      </c>
      <c r="I888" s="234">
        <v>274.47000000000003</v>
      </c>
      <c r="J888" s="235">
        <f>+I888*$J$5</f>
        <v>38.42580000000001</v>
      </c>
      <c r="K888" s="4">
        <f>SUM(I888:J888)</f>
        <v>312.89580000000001</v>
      </c>
      <c r="L888" s="142">
        <f>FLOOR(K888,0.05)</f>
        <v>312.85000000000002</v>
      </c>
    </row>
    <row r="889" spans="1:12" x14ac:dyDescent="0.2">
      <c r="A889" s="143"/>
      <c r="B889" s="168" t="s">
        <v>506</v>
      </c>
      <c r="C889" s="4">
        <v>181.5</v>
      </c>
      <c r="D889" s="5">
        <f>+C889+C889*$J$3</f>
        <v>194.20500000000001</v>
      </c>
      <c r="E889" s="272">
        <f t="shared" si="78"/>
        <v>205.85730000000001</v>
      </c>
      <c r="F889" s="281">
        <f t="shared" si="83"/>
        <v>28.820022000000005</v>
      </c>
      <c r="G889" s="290">
        <f t="shared" si="79"/>
        <v>234.677322</v>
      </c>
      <c r="H889" s="290">
        <f>CEILING(G889,0.1)</f>
        <v>234.70000000000002</v>
      </c>
      <c r="I889" s="234">
        <v>205.88</v>
      </c>
      <c r="J889" s="235">
        <f>+I889*$J$5</f>
        <v>28.823200000000003</v>
      </c>
      <c r="K889" s="4">
        <f>SUM(I889:J889)</f>
        <v>234.70320000000001</v>
      </c>
      <c r="L889" s="142">
        <f>FLOOR(K889,0.05)</f>
        <v>234.70000000000002</v>
      </c>
    </row>
    <row r="890" spans="1:12" x14ac:dyDescent="0.2">
      <c r="A890" s="143"/>
      <c r="B890" s="168" t="s">
        <v>507</v>
      </c>
      <c r="C890" s="4">
        <v>181.5</v>
      </c>
      <c r="D890" s="5">
        <f>+C890+C890*$J$3</f>
        <v>194.20500000000001</v>
      </c>
      <c r="E890" s="272">
        <f t="shared" si="78"/>
        <v>205.85730000000001</v>
      </c>
      <c r="F890" s="281">
        <f t="shared" si="83"/>
        <v>28.820022000000005</v>
      </c>
      <c r="G890" s="290">
        <f t="shared" si="79"/>
        <v>234.677322</v>
      </c>
      <c r="H890" s="290">
        <f>CEILING(G890,0.1)</f>
        <v>234.70000000000002</v>
      </c>
      <c r="I890" s="234">
        <v>205.88</v>
      </c>
      <c r="J890" s="235">
        <f>+I890*$J$5</f>
        <v>28.823200000000003</v>
      </c>
      <c r="K890" s="4">
        <f>SUM(I890:J890)</f>
        <v>234.70320000000001</v>
      </c>
      <c r="L890" s="142">
        <f>FLOOR(K890,0.05)</f>
        <v>234.70000000000002</v>
      </c>
    </row>
    <row r="891" spans="1:12" x14ac:dyDescent="0.2">
      <c r="A891" s="143"/>
      <c r="B891" s="168" t="s">
        <v>508</v>
      </c>
      <c r="C891" s="20"/>
      <c r="J891" s="235"/>
      <c r="K891" s="4"/>
      <c r="L891" s="142"/>
    </row>
    <row r="892" spans="1:12" x14ac:dyDescent="0.2">
      <c r="A892" s="143"/>
      <c r="B892" s="168" t="s">
        <v>510</v>
      </c>
      <c r="C892" s="4">
        <v>181.5</v>
      </c>
      <c r="D892" s="5">
        <f>+C892+C892*$J$3</f>
        <v>194.20500000000001</v>
      </c>
      <c r="E892" s="272">
        <f t="shared" si="78"/>
        <v>205.85730000000001</v>
      </c>
      <c r="F892" s="281">
        <f t="shared" si="83"/>
        <v>28.820022000000005</v>
      </c>
      <c r="G892" s="290">
        <f t="shared" si="79"/>
        <v>234.677322</v>
      </c>
      <c r="H892" s="290">
        <f>CEILING(G892,0.1)</f>
        <v>234.70000000000002</v>
      </c>
      <c r="I892" s="234">
        <v>205.88</v>
      </c>
      <c r="J892" s="235">
        <f>+I892*$J$5</f>
        <v>28.823200000000003</v>
      </c>
      <c r="K892" s="4">
        <f>SUM(I892:J892)</f>
        <v>234.70320000000001</v>
      </c>
      <c r="L892" s="142">
        <f>FLOOR(K892,0.05)</f>
        <v>234.70000000000002</v>
      </c>
    </row>
    <row r="893" spans="1:12" x14ac:dyDescent="0.2">
      <c r="A893" s="143"/>
      <c r="C893" s="20"/>
      <c r="J893" s="235"/>
      <c r="K893" s="4"/>
      <c r="L893" s="142"/>
    </row>
    <row r="894" spans="1:12" x14ac:dyDescent="0.2">
      <c r="A894" s="143"/>
      <c r="B894" s="181" t="s">
        <v>515</v>
      </c>
      <c r="C894" s="20"/>
      <c r="J894" s="235"/>
      <c r="K894" s="4"/>
      <c r="L894" s="142"/>
    </row>
    <row r="895" spans="1:12" x14ac:dyDescent="0.2">
      <c r="A895" s="143"/>
      <c r="B895" s="168" t="s">
        <v>505</v>
      </c>
      <c r="C895" s="4">
        <v>302.5</v>
      </c>
      <c r="D895" s="5">
        <f>+C895+C895*$J$3</f>
        <v>323.67500000000001</v>
      </c>
      <c r="E895" s="272">
        <f t="shared" si="78"/>
        <v>343.09550000000002</v>
      </c>
      <c r="F895" s="281">
        <f t="shared" si="83"/>
        <v>48.033370000000005</v>
      </c>
      <c r="G895" s="290">
        <f t="shared" si="79"/>
        <v>391.12887000000001</v>
      </c>
      <c r="H895" s="290">
        <f>CEILING(G895,0.1)</f>
        <v>391.20000000000005</v>
      </c>
      <c r="I895" s="234">
        <v>343.07</v>
      </c>
      <c r="J895" s="235">
        <f>+I895*$J$5</f>
        <v>48.029800000000002</v>
      </c>
      <c r="K895" s="4">
        <f>SUM(I895:J895)</f>
        <v>391.09980000000002</v>
      </c>
      <c r="L895" s="142">
        <f>FLOOR(K895,0.05)</f>
        <v>391.05</v>
      </c>
    </row>
    <row r="896" spans="1:12" x14ac:dyDescent="0.2">
      <c r="A896" s="143"/>
      <c r="B896" s="168" t="s">
        <v>506</v>
      </c>
      <c r="C896" s="4">
        <v>181.5</v>
      </c>
      <c r="D896" s="5">
        <f>+C896+C896*$J$3</f>
        <v>194.20500000000001</v>
      </c>
      <c r="E896" s="272">
        <f t="shared" si="78"/>
        <v>205.85730000000001</v>
      </c>
      <c r="F896" s="281">
        <f t="shared" si="83"/>
        <v>28.820022000000005</v>
      </c>
      <c r="G896" s="290">
        <f t="shared" si="79"/>
        <v>234.677322</v>
      </c>
      <c r="H896" s="290">
        <f>CEILING(G896,0.1)</f>
        <v>234.70000000000002</v>
      </c>
      <c r="I896" s="234">
        <v>205.88</v>
      </c>
      <c r="J896" s="235">
        <f>+I896*$J$5</f>
        <v>28.823200000000003</v>
      </c>
      <c r="K896" s="4">
        <f>SUM(I896:J896)</f>
        <v>234.70320000000001</v>
      </c>
      <c r="L896" s="142">
        <f>FLOOR(K896,0.05)</f>
        <v>234.70000000000002</v>
      </c>
    </row>
    <row r="897" spans="1:12" x14ac:dyDescent="0.2">
      <c r="A897" s="143"/>
      <c r="B897" s="168" t="s">
        <v>507</v>
      </c>
      <c r="C897" s="4">
        <v>181.5</v>
      </c>
      <c r="D897" s="5">
        <f>+C897+C897*$J$3</f>
        <v>194.20500000000001</v>
      </c>
      <c r="E897" s="272">
        <f t="shared" si="78"/>
        <v>205.85730000000001</v>
      </c>
      <c r="F897" s="281">
        <f t="shared" si="83"/>
        <v>28.820022000000005</v>
      </c>
      <c r="G897" s="290">
        <f t="shared" si="79"/>
        <v>234.677322</v>
      </c>
      <c r="H897" s="290">
        <f>CEILING(G897,0.1)</f>
        <v>234.70000000000002</v>
      </c>
      <c r="I897" s="234">
        <v>205.88</v>
      </c>
      <c r="J897" s="235">
        <f>+I897*$J$5</f>
        <v>28.823200000000003</v>
      </c>
      <c r="K897" s="4">
        <f>SUM(I897:J897)</f>
        <v>234.70320000000001</v>
      </c>
      <c r="L897" s="142">
        <f>FLOOR(K897,0.05)</f>
        <v>234.70000000000002</v>
      </c>
    </row>
    <row r="898" spans="1:12" x14ac:dyDescent="0.2">
      <c r="A898" s="143"/>
      <c r="B898" s="168" t="s">
        <v>508</v>
      </c>
      <c r="C898" s="20"/>
      <c r="J898" s="235"/>
      <c r="K898" s="4"/>
      <c r="L898" s="142"/>
    </row>
    <row r="899" spans="1:12" x14ac:dyDescent="0.2">
      <c r="A899" s="143"/>
      <c r="B899" s="168" t="s">
        <v>510</v>
      </c>
      <c r="C899" s="4">
        <v>302.5</v>
      </c>
      <c r="D899" s="5">
        <f>+C899+C899*$J$3</f>
        <v>323.67500000000001</v>
      </c>
      <c r="E899" s="272">
        <f t="shared" si="78"/>
        <v>343.09550000000002</v>
      </c>
      <c r="F899" s="281">
        <f t="shared" si="83"/>
        <v>48.033370000000005</v>
      </c>
      <c r="G899" s="290">
        <f t="shared" si="79"/>
        <v>391.12887000000001</v>
      </c>
      <c r="H899" s="290">
        <f>CEILING(G899,0.1)</f>
        <v>391.20000000000005</v>
      </c>
      <c r="I899" s="234">
        <v>343.07</v>
      </c>
      <c r="J899" s="235">
        <f>+I899*$J$5</f>
        <v>48.029800000000002</v>
      </c>
      <c r="K899" s="4">
        <f>SUM(I899:J899)</f>
        <v>391.09980000000002</v>
      </c>
      <c r="L899" s="142">
        <f>FLOOR(K899,0.05)</f>
        <v>391.05</v>
      </c>
    </row>
    <row r="900" spans="1:12" x14ac:dyDescent="0.2">
      <c r="A900" s="143"/>
      <c r="C900" s="20"/>
      <c r="J900" s="235"/>
      <c r="K900" s="4"/>
      <c r="L900" s="142"/>
    </row>
    <row r="901" spans="1:12" x14ac:dyDescent="0.2">
      <c r="A901" s="143"/>
      <c r="B901" s="181" t="s">
        <v>517</v>
      </c>
      <c r="C901" s="20"/>
      <c r="J901" s="235"/>
      <c r="K901" s="4"/>
      <c r="L901" s="142"/>
    </row>
    <row r="902" spans="1:12" x14ac:dyDescent="0.2">
      <c r="A902" s="143"/>
      <c r="B902" s="168" t="s">
        <v>505</v>
      </c>
      <c r="C902" s="4">
        <v>181.5</v>
      </c>
      <c r="D902" s="5">
        <f t="shared" ref="D902:D907" si="84">+C902+C902*$J$3</f>
        <v>194.20500000000001</v>
      </c>
      <c r="E902" s="272">
        <f t="shared" si="78"/>
        <v>205.85730000000001</v>
      </c>
      <c r="F902" s="281">
        <f t="shared" si="83"/>
        <v>28.820022000000005</v>
      </c>
      <c r="G902" s="290">
        <f t="shared" si="79"/>
        <v>234.677322</v>
      </c>
      <c r="H902" s="290">
        <f t="shared" ref="H902:H907" si="85">CEILING(G902,0.1)</f>
        <v>234.70000000000002</v>
      </c>
      <c r="I902" s="234">
        <v>205.88</v>
      </c>
      <c r="J902" s="235">
        <f t="shared" ref="J902:J907" si="86">+I902*$J$5</f>
        <v>28.823200000000003</v>
      </c>
      <c r="K902" s="4">
        <f t="shared" ref="K902:K907" si="87">SUM(I902:J902)</f>
        <v>234.70320000000001</v>
      </c>
      <c r="L902" s="142">
        <f t="shared" ref="L902:L907" si="88">FLOOR(K902,0.05)</f>
        <v>234.70000000000002</v>
      </c>
    </row>
    <row r="903" spans="1:12" x14ac:dyDescent="0.2">
      <c r="A903" s="143"/>
      <c r="B903" s="168" t="s">
        <v>506</v>
      </c>
      <c r="C903" s="4">
        <v>121</v>
      </c>
      <c r="D903" s="5">
        <f t="shared" si="84"/>
        <v>129.47</v>
      </c>
      <c r="E903" s="272">
        <f t="shared" si="78"/>
        <v>137.23820000000001</v>
      </c>
      <c r="F903" s="281">
        <f t="shared" si="83"/>
        <v>19.213348000000003</v>
      </c>
      <c r="G903" s="290">
        <f t="shared" si="79"/>
        <v>156.451548</v>
      </c>
      <c r="H903" s="290">
        <f t="shared" si="85"/>
        <v>156.5</v>
      </c>
      <c r="I903" s="234">
        <v>137.24</v>
      </c>
      <c r="J903" s="235">
        <f t="shared" si="86"/>
        <v>19.213600000000003</v>
      </c>
      <c r="K903" s="4">
        <f t="shared" si="87"/>
        <v>156.45360000000002</v>
      </c>
      <c r="L903" s="142">
        <v>147.6</v>
      </c>
    </row>
    <row r="904" spans="1:12" x14ac:dyDescent="0.2">
      <c r="A904" s="143"/>
      <c r="B904" s="168" t="s">
        <v>507</v>
      </c>
      <c r="C904" s="4">
        <v>121</v>
      </c>
      <c r="D904" s="5">
        <f t="shared" si="84"/>
        <v>129.47</v>
      </c>
      <c r="E904" s="272">
        <f t="shared" si="78"/>
        <v>137.23820000000001</v>
      </c>
      <c r="F904" s="281">
        <f t="shared" si="83"/>
        <v>19.213348000000003</v>
      </c>
      <c r="G904" s="290">
        <f t="shared" si="79"/>
        <v>156.451548</v>
      </c>
      <c r="H904" s="290">
        <f t="shared" si="85"/>
        <v>156.5</v>
      </c>
      <c r="I904" s="234">
        <v>137.24</v>
      </c>
      <c r="J904" s="235">
        <f t="shared" si="86"/>
        <v>19.213600000000003</v>
      </c>
      <c r="K904" s="4">
        <f t="shared" si="87"/>
        <v>156.45360000000002</v>
      </c>
      <c r="L904" s="142">
        <f t="shared" si="88"/>
        <v>156.45000000000002</v>
      </c>
    </row>
    <row r="905" spans="1:12" x14ac:dyDescent="0.2">
      <c r="A905" s="143"/>
      <c r="B905" s="168" t="s">
        <v>508</v>
      </c>
      <c r="C905" s="4">
        <v>121</v>
      </c>
      <c r="D905" s="5">
        <f t="shared" si="84"/>
        <v>129.47</v>
      </c>
      <c r="E905" s="272">
        <f t="shared" si="78"/>
        <v>137.23820000000001</v>
      </c>
      <c r="F905" s="281">
        <f t="shared" si="83"/>
        <v>19.213348000000003</v>
      </c>
      <c r="G905" s="290">
        <f t="shared" si="79"/>
        <v>156.451548</v>
      </c>
      <c r="H905" s="290">
        <f t="shared" si="85"/>
        <v>156.5</v>
      </c>
      <c r="I905" s="234">
        <v>137.24</v>
      </c>
      <c r="J905" s="235">
        <f t="shared" si="86"/>
        <v>19.213600000000003</v>
      </c>
      <c r="K905" s="4">
        <f t="shared" si="87"/>
        <v>156.45360000000002</v>
      </c>
      <c r="L905" s="142">
        <v>147.6</v>
      </c>
    </row>
    <row r="906" spans="1:12" x14ac:dyDescent="0.2">
      <c r="A906" s="143"/>
      <c r="B906" s="168" t="s">
        <v>510</v>
      </c>
      <c r="C906" s="4">
        <v>145.19999999999999</v>
      </c>
      <c r="D906" s="5">
        <f t="shared" si="84"/>
        <v>155.36399999999998</v>
      </c>
      <c r="E906" s="272">
        <f t="shared" si="78"/>
        <v>164.68583999999998</v>
      </c>
      <c r="F906" s="281">
        <f t="shared" si="83"/>
        <v>23.056017600000001</v>
      </c>
      <c r="G906" s="290">
        <f t="shared" si="79"/>
        <v>187.74185759999997</v>
      </c>
      <c r="H906" s="290">
        <f t="shared" si="85"/>
        <v>187.8</v>
      </c>
      <c r="I906" s="234">
        <v>164.69</v>
      </c>
      <c r="J906" s="235">
        <f t="shared" si="86"/>
        <v>23.056600000000003</v>
      </c>
      <c r="K906" s="4">
        <f t="shared" si="87"/>
        <v>187.7466</v>
      </c>
      <c r="L906" s="142">
        <f t="shared" si="88"/>
        <v>187.70000000000002</v>
      </c>
    </row>
    <row r="907" spans="1:12" x14ac:dyDescent="0.2">
      <c r="A907" s="143"/>
      <c r="B907" s="6" t="s">
        <v>518</v>
      </c>
      <c r="C907" s="4">
        <v>30.48</v>
      </c>
      <c r="D907" s="5">
        <f t="shared" si="84"/>
        <v>32.613599999999998</v>
      </c>
      <c r="E907" s="272">
        <f t="shared" si="78"/>
        <v>34.570415999999994</v>
      </c>
      <c r="F907" s="281">
        <f t="shared" si="83"/>
        <v>4.8398582399999999</v>
      </c>
      <c r="G907" s="290">
        <f t="shared" si="79"/>
        <v>39.410274239999993</v>
      </c>
      <c r="H907" s="290">
        <f t="shared" si="85"/>
        <v>39.5</v>
      </c>
      <c r="I907" s="234">
        <v>34.56</v>
      </c>
      <c r="J907" s="235">
        <f t="shared" si="86"/>
        <v>4.8384000000000009</v>
      </c>
      <c r="K907" s="4">
        <f t="shared" si="87"/>
        <v>39.398400000000002</v>
      </c>
      <c r="L907" s="142">
        <f t="shared" si="88"/>
        <v>39.35</v>
      </c>
    </row>
    <row r="908" spans="1:12" x14ac:dyDescent="0.2">
      <c r="A908" s="143"/>
      <c r="C908" s="20"/>
      <c r="J908" s="235"/>
      <c r="K908" s="4"/>
      <c r="L908" s="142"/>
    </row>
    <row r="909" spans="1:12" x14ac:dyDescent="0.2">
      <c r="A909" s="143"/>
      <c r="B909" s="181" t="s">
        <v>519</v>
      </c>
      <c r="C909" s="20"/>
      <c r="J909" s="235"/>
      <c r="K909" s="4"/>
      <c r="L909" s="142"/>
    </row>
    <row r="910" spans="1:12" x14ac:dyDescent="0.2">
      <c r="A910" s="143"/>
      <c r="B910" s="168" t="s">
        <v>505</v>
      </c>
      <c r="C910" s="4">
        <v>605</v>
      </c>
      <c r="D910" s="5">
        <f>+C910+C910*$J$3</f>
        <v>647.35</v>
      </c>
      <c r="E910" s="272">
        <f t="shared" si="78"/>
        <v>686.19100000000003</v>
      </c>
      <c r="F910" s="281">
        <f t="shared" si="83"/>
        <v>96.06674000000001</v>
      </c>
      <c r="G910" s="290">
        <f t="shared" si="79"/>
        <v>782.25774000000001</v>
      </c>
      <c r="H910" s="290">
        <f>CEILING(G910,0.1)</f>
        <v>782.30000000000007</v>
      </c>
      <c r="I910" s="234">
        <v>686.18</v>
      </c>
      <c r="J910" s="235">
        <f>+I910*$J$5</f>
        <v>96.065200000000004</v>
      </c>
      <c r="K910" s="4">
        <f>SUM(I910:J910)</f>
        <v>782.24519999999995</v>
      </c>
      <c r="L910" s="142">
        <f>FLOOR(K910,0.05)</f>
        <v>782.2</v>
      </c>
    </row>
    <row r="911" spans="1:12" x14ac:dyDescent="0.2">
      <c r="A911" s="143"/>
      <c r="B911" s="168" t="s">
        <v>506</v>
      </c>
      <c r="C911" s="4">
        <v>181.5</v>
      </c>
      <c r="D911" s="5">
        <f>+C911+C911*$J$3</f>
        <v>194.20500000000001</v>
      </c>
      <c r="E911" s="272">
        <f t="shared" si="78"/>
        <v>205.85730000000001</v>
      </c>
      <c r="F911" s="281">
        <f t="shared" si="83"/>
        <v>28.820022000000005</v>
      </c>
      <c r="G911" s="290">
        <f t="shared" si="79"/>
        <v>234.677322</v>
      </c>
      <c r="H911" s="290">
        <f>CEILING(G911,0.1)</f>
        <v>234.70000000000002</v>
      </c>
      <c r="I911" s="234">
        <v>205.88</v>
      </c>
      <c r="J911" s="235">
        <f>+I911*$J$5</f>
        <v>28.823200000000003</v>
      </c>
      <c r="K911" s="4">
        <f>SUM(I911:J911)</f>
        <v>234.70320000000001</v>
      </c>
      <c r="L911" s="142">
        <f>FLOOR(K911,0.05)</f>
        <v>234.70000000000002</v>
      </c>
    </row>
    <row r="912" spans="1:12" x14ac:dyDescent="0.2">
      <c r="A912" s="143"/>
      <c r="B912" s="168" t="s">
        <v>507</v>
      </c>
      <c r="C912" s="4">
        <v>181.5</v>
      </c>
      <c r="D912" s="5">
        <f>+C912+C912*$J$3</f>
        <v>194.20500000000001</v>
      </c>
      <c r="E912" s="272">
        <f t="shared" si="78"/>
        <v>205.85730000000001</v>
      </c>
      <c r="F912" s="281">
        <f t="shared" si="83"/>
        <v>28.820022000000005</v>
      </c>
      <c r="G912" s="290">
        <f t="shared" si="79"/>
        <v>234.677322</v>
      </c>
      <c r="H912" s="290">
        <f>CEILING(G912,0.1)</f>
        <v>234.70000000000002</v>
      </c>
      <c r="I912" s="234">
        <v>205.88</v>
      </c>
      <c r="J912" s="235">
        <f>+I912*$J$5</f>
        <v>28.823200000000003</v>
      </c>
      <c r="K912" s="4">
        <f>SUM(I912:J912)</f>
        <v>234.70320000000001</v>
      </c>
      <c r="L912" s="142">
        <f>FLOOR(K912,0.05)</f>
        <v>234.70000000000002</v>
      </c>
    </row>
    <row r="913" spans="1:12" x14ac:dyDescent="0.2">
      <c r="A913" s="143"/>
      <c r="B913" s="168" t="s">
        <v>508</v>
      </c>
      <c r="C913" s="4">
        <v>181.5</v>
      </c>
      <c r="D913" s="5">
        <f>+C913+C913*$J$3</f>
        <v>194.20500000000001</v>
      </c>
      <c r="E913" s="272">
        <f t="shared" si="78"/>
        <v>205.85730000000001</v>
      </c>
      <c r="F913" s="281">
        <f t="shared" si="83"/>
        <v>28.820022000000005</v>
      </c>
      <c r="G913" s="290">
        <f t="shared" si="79"/>
        <v>234.677322</v>
      </c>
      <c r="H913" s="290">
        <f>CEILING(G913,0.1)</f>
        <v>234.70000000000002</v>
      </c>
      <c r="I913" s="234">
        <v>205.88</v>
      </c>
      <c r="J913" s="235">
        <f>+I913*$J$5</f>
        <v>28.823200000000003</v>
      </c>
      <c r="K913" s="4">
        <f>SUM(I913:J913)</f>
        <v>234.70320000000001</v>
      </c>
      <c r="L913" s="142">
        <f>FLOOR(K913,0.05)</f>
        <v>234.70000000000002</v>
      </c>
    </row>
    <row r="914" spans="1:12" x14ac:dyDescent="0.2">
      <c r="A914" s="143"/>
      <c r="B914" s="168" t="s">
        <v>510</v>
      </c>
      <c r="C914" s="4">
        <v>605</v>
      </c>
      <c r="D914" s="5">
        <f>+C914+C914*$J$3</f>
        <v>647.35</v>
      </c>
      <c r="E914" s="272">
        <f t="shared" si="78"/>
        <v>686.19100000000003</v>
      </c>
      <c r="F914" s="281">
        <f t="shared" si="83"/>
        <v>96.06674000000001</v>
      </c>
      <c r="G914" s="290">
        <f t="shared" si="79"/>
        <v>782.25774000000001</v>
      </c>
      <c r="H914" s="290">
        <f>CEILING(G914,0.1)</f>
        <v>782.30000000000007</v>
      </c>
      <c r="I914" s="234">
        <v>686.18</v>
      </c>
      <c r="J914" s="235">
        <f>+I914*$J$5</f>
        <v>96.065200000000004</v>
      </c>
      <c r="K914" s="4">
        <f>SUM(I914:J914)</f>
        <v>782.24519999999995</v>
      </c>
      <c r="L914" s="142">
        <f>FLOOR(K914,0.05)</f>
        <v>782.2</v>
      </c>
    </row>
    <row r="915" spans="1:12" x14ac:dyDescent="0.2">
      <c r="A915" s="143"/>
      <c r="C915" s="20"/>
      <c r="J915" s="235"/>
      <c r="K915" s="4"/>
      <c r="L915" s="142"/>
    </row>
    <row r="916" spans="1:12" x14ac:dyDescent="0.2">
      <c r="A916" s="143"/>
      <c r="B916" s="181" t="s">
        <v>520</v>
      </c>
      <c r="C916" s="20"/>
      <c r="J916" s="235"/>
      <c r="K916" s="4"/>
      <c r="L916" s="142"/>
    </row>
    <row r="917" spans="1:12" x14ac:dyDescent="0.2">
      <c r="A917" s="143"/>
      <c r="B917" s="168" t="s">
        <v>505</v>
      </c>
      <c r="C917" s="4">
        <v>181.5</v>
      </c>
      <c r="D917" s="5">
        <f>+C917+C917*$J$3</f>
        <v>194.20500000000001</v>
      </c>
      <c r="E917" s="272">
        <f t="shared" ref="E917:E951" si="89">+D917+D917*$E$3</f>
        <v>205.85730000000001</v>
      </c>
      <c r="F917" s="281">
        <f t="shared" ref="F917:F951" si="90">+E917*$F$4</f>
        <v>28.820022000000005</v>
      </c>
      <c r="G917" s="290">
        <f t="shared" ref="G917:G951" si="91">SUM(E917:F917)</f>
        <v>234.677322</v>
      </c>
      <c r="H917" s="290">
        <f>CEILING(G917,0.1)</f>
        <v>234.70000000000002</v>
      </c>
      <c r="I917" s="234">
        <v>205.88</v>
      </c>
      <c r="J917" s="235">
        <f>+I917*$J$5</f>
        <v>28.823200000000003</v>
      </c>
      <c r="K917" s="4">
        <f>SUM(I917:J917)</f>
        <v>234.70320000000001</v>
      </c>
      <c r="L917" s="142">
        <f>FLOOR(K917,0.05)</f>
        <v>234.70000000000002</v>
      </c>
    </row>
    <row r="918" spans="1:12" x14ac:dyDescent="0.2">
      <c r="A918" s="143"/>
      <c r="B918" s="168" t="s">
        <v>506</v>
      </c>
      <c r="C918" s="4">
        <v>121</v>
      </c>
      <c r="D918" s="5">
        <f>+C918+C918*$J$3</f>
        <v>129.47</v>
      </c>
      <c r="E918" s="272">
        <f t="shared" si="89"/>
        <v>137.23820000000001</v>
      </c>
      <c r="F918" s="281">
        <f t="shared" si="90"/>
        <v>19.213348000000003</v>
      </c>
      <c r="G918" s="290">
        <f t="shared" si="91"/>
        <v>156.451548</v>
      </c>
      <c r="H918" s="290">
        <f>CEILING(G918,0.1)</f>
        <v>156.5</v>
      </c>
      <c r="I918" s="234">
        <v>137.24</v>
      </c>
      <c r="J918" s="235">
        <f>+I918*$J$5</f>
        <v>19.213600000000003</v>
      </c>
      <c r="K918" s="4">
        <f>SUM(I918:J918)</f>
        <v>156.45360000000002</v>
      </c>
      <c r="L918" s="142">
        <v>147.6</v>
      </c>
    </row>
    <row r="919" spans="1:12" x14ac:dyDescent="0.2">
      <c r="A919" s="143"/>
      <c r="B919" s="168" t="s">
        <v>507</v>
      </c>
      <c r="C919" s="4">
        <v>121</v>
      </c>
      <c r="D919" s="5">
        <f>+C919+C919*$J$3</f>
        <v>129.47</v>
      </c>
      <c r="E919" s="272">
        <f t="shared" si="89"/>
        <v>137.23820000000001</v>
      </c>
      <c r="F919" s="281">
        <f t="shared" si="90"/>
        <v>19.213348000000003</v>
      </c>
      <c r="G919" s="290">
        <f t="shared" si="91"/>
        <v>156.451548</v>
      </c>
      <c r="H919" s="290">
        <f>CEILING(G919,0.1)</f>
        <v>156.5</v>
      </c>
      <c r="I919" s="234">
        <v>137.24</v>
      </c>
      <c r="J919" s="235">
        <f>+I919*$J$5</f>
        <v>19.213600000000003</v>
      </c>
      <c r="K919" s="4">
        <f>SUM(I919:J919)</f>
        <v>156.45360000000002</v>
      </c>
      <c r="L919" s="142">
        <v>147.6</v>
      </c>
    </row>
    <row r="920" spans="1:12" x14ac:dyDescent="0.2">
      <c r="A920" s="143"/>
      <c r="B920" s="168" t="s">
        <v>508</v>
      </c>
      <c r="C920" s="4">
        <v>121</v>
      </c>
      <c r="D920" s="5">
        <f>+C920+C920*$J$3</f>
        <v>129.47</v>
      </c>
      <c r="E920" s="272">
        <f t="shared" si="89"/>
        <v>137.23820000000001</v>
      </c>
      <c r="F920" s="281">
        <f t="shared" si="90"/>
        <v>19.213348000000003</v>
      </c>
      <c r="G920" s="290">
        <f t="shared" si="91"/>
        <v>156.451548</v>
      </c>
      <c r="H920" s="290">
        <f>CEILING(G920,0.1)</f>
        <v>156.5</v>
      </c>
      <c r="I920" s="234">
        <v>137.24</v>
      </c>
      <c r="J920" s="235">
        <f>+I920*$J$5</f>
        <v>19.213600000000003</v>
      </c>
      <c r="K920" s="4">
        <f>SUM(I920:J920)</f>
        <v>156.45360000000002</v>
      </c>
      <c r="L920" s="142">
        <v>147.6</v>
      </c>
    </row>
    <row r="921" spans="1:12" x14ac:dyDescent="0.2">
      <c r="A921" s="143"/>
      <c r="B921" s="168" t="s">
        <v>510</v>
      </c>
      <c r="C921" s="4">
        <v>145.19999999999999</v>
      </c>
      <c r="D921" s="5">
        <f>+C921+C921*$J$3</f>
        <v>155.36399999999998</v>
      </c>
      <c r="E921" s="272">
        <f t="shared" si="89"/>
        <v>164.68583999999998</v>
      </c>
      <c r="F921" s="281">
        <f t="shared" si="90"/>
        <v>23.056017600000001</v>
      </c>
      <c r="G921" s="290">
        <f t="shared" si="91"/>
        <v>187.74185759999997</v>
      </c>
      <c r="H921" s="290">
        <f>CEILING(G921,0.1)</f>
        <v>187.8</v>
      </c>
      <c r="I921" s="234">
        <v>164.69</v>
      </c>
      <c r="J921" s="235">
        <f>+I921*$J$5</f>
        <v>23.056600000000003</v>
      </c>
      <c r="K921" s="4">
        <f>SUM(I921:J921)</f>
        <v>187.7466</v>
      </c>
      <c r="L921" s="142">
        <f>FLOOR(K921,0.05)</f>
        <v>187.70000000000002</v>
      </c>
    </row>
    <row r="922" spans="1:12" x14ac:dyDescent="0.2">
      <c r="A922" s="143"/>
      <c r="C922" s="20"/>
      <c r="J922" s="235"/>
      <c r="K922" s="4"/>
      <c r="L922" s="142"/>
    </row>
    <row r="923" spans="1:12" x14ac:dyDescent="0.2">
      <c r="A923" s="143"/>
      <c r="B923" s="181" t="s">
        <v>521</v>
      </c>
      <c r="C923" s="4">
        <v>242</v>
      </c>
      <c r="D923" s="5">
        <f>+C923+C923*$J$3</f>
        <v>258.94</v>
      </c>
      <c r="E923" s="272">
        <f t="shared" si="89"/>
        <v>274.47640000000001</v>
      </c>
      <c r="F923" s="281">
        <f t="shared" si="90"/>
        <v>38.426696000000007</v>
      </c>
      <c r="G923" s="290">
        <f t="shared" si="91"/>
        <v>312.90309600000001</v>
      </c>
      <c r="H923" s="290">
        <f>CEILING(G923,0.1)</f>
        <v>313</v>
      </c>
      <c r="I923" s="234">
        <v>274.47000000000003</v>
      </c>
      <c r="J923" s="235">
        <f>+I923*$J$5</f>
        <v>38.42580000000001</v>
      </c>
      <c r="K923" s="4">
        <f>SUM(I923:J923)</f>
        <v>312.89580000000001</v>
      </c>
      <c r="L923" s="142">
        <f>FLOOR(K923,0.05)</f>
        <v>312.85000000000002</v>
      </c>
    </row>
    <row r="924" spans="1:12" x14ac:dyDescent="0.2">
      <c r="A924" s="143"/>
      <c r="C924" s="4"/>
      <c r="J924" s="235"/>
      <c r="K924" s="4"/>
      <c r="L924" s="142"/>
    </row>
    <row r="925" spans="1:12" x14ac:dyDescent="0.2">
      <c r="A925" s="143"/>
      <c r="B925" s="181" t="s">
        <v>674</v>
      </c>
      <c r="C925" s="4"/>
      <c r="J925" s="235"/>
      <c r="K925" s="4"/>
      <c r="L925" s="142"/>
    </row>
    <row r="926" spans="1:12" x14ac:dyDescent="0.2">
      <c r="A926" s="143"/>
      <c r="B926" s="6" t="s">
        <v>675</v>
      </c>
      <c r="C926" s="4"/>
      <c r="H926" s="290">
        <v>686.2</v>
      </c>
      <c r="J926" s="235"/>
      <c r="K926" s="4"/>
      <c r="L926" s="142"/>
    </row>
    <row r="927" spans="1:12" x14ac:dyDescent="0.2">
      <c r="A927" s="143"/>
      <c r="B927" s="6" t="s">
        <v>676</v>
      </c>
      <c r="C927" s="4"/>
      <c r="F927" s="281">
        <f>H927/1.14</f>
        <v>219.2982456140351</v>
      </c>
      <c r="G927" s="290">
        <f>F927*0.14</f>
        <v>30.701754385964918</v>
      </c>
      <c r="H927" s="290">
        <f>250</f>
        <v>250</v>
      </c>
      <c r="J927" s="235"/>
      <c r="K927" s="4"/>
      <c r="L927" s="142"/>
    </row>
    <row r="928" spans="1:12" x14ac:dyDescent="0.2">
      <c r="A928" s="143"/>
      <c r="B928" s="175"/>
      <c r="C928" s="4"/>
      <c r="J928" s="235"/>
      <c r="K928" s="4"/>
      <c r="L928" s="142"/>
    </row>
    <row r="929" spans="1:12" x14ac:dyDescent="0.2">
      <c r="A929" s="143"/>
      <c r="B929" s="143" t="s">
        <v>522</v>
      </c>
      <c r="C929" s="4">
        <v>278.3</v>
      </c>
      <c r="D929" s="5">
        <f>+C929+C929*$J$3</f>
        <v>297.78100000000001</v>
      </c>
      <c r="E929" s="272">
        <f t="shared" si="89"/>
        <v>315.64785999999998</v>
      </c>
      <c r="F929" s="281">
        <f t="shared" si="90"/>
        <v>44.190700400000004</v>
      </c>
      <c r="G929" s="290">
        <f t="shared" si="91"/>
        <v>359.83856040000001</v>
      </c>
      <c r="H929" s="290">
        <f>CEILING(G929,0.1)</f>
        <v>359.90000000000003</v>
      </c>
      <c r="I929" s="234">
        <v>315.66000000000003</v>
      </c>
      <c r="J929" s="235">
        <f>+I929*$J$5</f>
        <v>44.192400000000006</v>
      </c>
      <c r="K929" s="4">
        <f>SUM(I929:J929)</f>
        <v>359.85240000000005</v>
      </c>
      <c r="L929" s="142">
        <f>FLOOR(K929,0.05)</f>
        <v>359.85</v>
      </c>
    </row>
    <row r="930" spans="1:12" x14ac:dyDescent="0.2">
      <c r="A930" s="143"/>
      <c r="C930" s="20"/>
      <c r="J930" s="235"/>
      <c r="K930" s="4"/>
      <c r="L930" s="142"/>
    </row>
    <row r="931" spans="1:12" x14ac:dyDescent="0.2">
      <c r="A931" s="143">
        <v>154769</v>
      </c>
      <c r="B931" s="175" t="s">
        <v>523</v>
      </c>
      <c r="C931" s="20"/>
      <c r="J931" s="235"/>
      <c r="K931" s="4"/>
      <c r="L931" s="142"/>
    </row>
    <row r="932" spans="1:12" x14ac:dyDescent="0.2">
      <c r="A932" s="143"/>
      <c r="C932" s="20"/>
      <c r="J932" s="235"/>
      <c r="K932" s="4"/>
      <c r="L932" s="142"/>
    </row>
    <row r="933" spans="1:12" x14ac:dyDescent="0.2">
      <c r="A933" s="143"/>
      <c r="B933" s="6" t="s">
        <v>524</v>
      </c>
      <c r="C933" s="4">
        <v>36.299999999999997</v>
      </c>
      <c r="D933" s="5">
        <f t="shared" ref="D933:D938" si="92">+C933+C933*$J$3</f>
        <v>38.840999999999994</v>
      </c>
      <c r="E933" s="272">
        <f t="shared" si="89"/>
        <v>41.171459999999996</v>
      </c>
      <c r="F933" s="281">
        <f t="shared" si="90"/>
        <v>5.7640044000000001</v>
      </c>
      <c r="G933" s="290">
        <f t="shared" si="91"/>
        <v>46.935464399999994</v>
      </c>
      <c r="H933" s="290">
        <f t="shared" ref="H933:H938" si="93">CEILING(G933,0.1)</f>
        <v>47</v>
      </c>
      <c r="I933" s="234">
        <v>41.18</v>
      </c>
      <c r="J933" s="235">
        <f t="shared" ref="J933:J938" si="94">+I933*$J$5</f>
        <v>5.7652000000000001</v>
      </c>
      <c r="K933" s="4">
        <f t="shared" ref="K933:K938" si="95">SUM(I933:J933)</f>
        <v>46.9452</v>
      </c>
      <c r="L933" s="142">
        <f t="shared" ref="L933:L938" si="96">FLOOR(K933,0.05)</f>
        <v>46.900000000000006</v>
      </c>
    </row>
    <row r="934" spans="1:12" x14ac:dyDescent="0.2">
      <c r="A934" s="143"/>
      <c r="B934" s="6" t="s">
        <v>525</v>
      </c>
      <c r="C934" s="4">
        <v>2.42</v>
      </c>
      <c r="D934" s="5">
        <f t="shared" si="92"/>
        <v>2.5893999999999999</v>
      </c>
      <c r="E934" s="272">
        <f t="shared" si="89"/>
        <v>2.744764</v>
      </c>
      <c r="F934" s="281">
        <f t="shared" si="90"/>
        <v>0.38426696000000005</v>
      </c>
      <c r="G934" s="290">
        <f t="shared" si="91"/>
        <v>3.1290309600000001</v>
      </c>
      <c r="H934" s="290">
        <f t="shared" si="93"/>
        <v>3.2</v>
      </c>
      <c r="I934" s="234">
        <v>2.76</v>
      </c>
      <c r="J934" s="235">
        <f t="shared" si="94"/>
        <v>0.38640000000000002</v>
      </c>
      <c r="K934" s="4">
        <f t="shared" si="95"/>
        <v>3.1463999999999999</v>
      </c>
      <c r="L934" s="142">
        <f t="shared" si="96"/>
        <v>3.1</v>
      </c>
    </row>
    <row r="935" spans="1:12" x14ac:dyDescent="0.2">
      <c r="A935" s="143"/>
      <c r="B935" s="6" t="s">
        <v>526</v>
      </c>
      <c r="C935" s="4">
        <v>2.42</v>
      </c>
      <c r="D935" s="5">
        <f t="shared" si="92"/>
        <v>2.5893999999999999</v>
      </c>
      <c r="E935" s="272">
        <f t="shared" si="89"/>
        <v>2.744764</v>
      </c>
      <c r="F935" s="281">
        <f t="shared" si="90"/>
        <v>0.38426696000000005</v>
      </c>
      <c r="G935" s="290">
        <f t="shared" si="91"/>
        <v>3.1290309600000001</v>
      </c>
      <c r="H935" s="290">
        <f t="shared" si="93"/>
        <v>3.2</v>
      </c>
      <c r="I935" s="234">
        <v>2.76</v>
      </c>
      <c r="J935" s="235">
        <f t="shared" si="94"/>
        <v>0.38640000000000002</v>
      </c>
      <c r="K935" s="4">
        <f t="shared" si="95"/>
        <v>3.1463999999999999</v>
      </c>
      <c r="L935" s="142">
        <f t="shared" si="96"/>
        <v>3.1</v>
      </c>
    </row>
    <row r="936" spans="1:12" x14ac:dyDescent="0.2">
      <c r="A936" s="143"/>
      <c r="B936" s="6" t="s">
        <v>527</v>
      </c>
      <c r="C936" s="4">
        <v>18.149999999999999</v>
      </c>
      <c r="D936" s="5">
        <f t="shared" si="92"/>
        <v>19.420499999999997</v>
      </c>
      <c r="E936" s="272">
        <f t="shared" si="89"/>
        <v>20.585729999999998</v>
      </c>
      <c r="F936" s="281">
        <f t="shared" si="90"/>
        <v>2.8820022000000001</v>
      </c>
      <c r="G936" s="290">
        <f t="shared" si="91"/>
        <v>23.467732199999997</v>
      </c>
      <c r="H936" s="290">
        <f t="shared" si="93"/>
        <v>23.5</v>
      </c>
      <c r="I936" s="234">
        <v>20.57</v>
      </c>
      <c r="J936" s="235">
        <f t="shared" si="94"/>
        <v>2.8798000000000004</v>
      </c>
      <c r="K936" s="4">
        <f t="shared" si="95"/>
        <v>23.4498</v>
      </c>
      <c r="L936" s="142">
        <f t="shared" si="96"/>
        <v>23.400000000000002</v>
      </c>
    </row>
    <row r="937" spans="1:12" x14ac:dyDescent="0.2">
      <c r="A937" s="143"/>
      <c r="B937" s="6" t="s">
        <v>528</v>
      </c>
      <c r="C937" s="4">
        <v>6.05</v>
      </c>
      <c r="D937" s="5">
        <f t="shared" si="92"/>
        <v>6.4734999999999996</v>
      </c>
      <c r="E937" s="272">
        <f t="shared" si="89"/>
        <v>6.86191</v>
      </c>
      <c r="F937" s="281">
        <f t="shared" si="90"/>
        <v>0.96066740000000006</v>
      </c>
      <c r="G937" s="290">
        <f t="shared" si="91"/>
        <v>7.8225774000000001</v>
      </c>
      <c r="H937" s="290">
        <f t="shared" si="93"/>
        <v>7.9</v>
      </c>
      <c r="I937" s="234">
        <v>6.84</v>
      </c>
      <c r="J937" s="235">
        <f t="shared" si="94"/>
        <v>0.95760000000000012</v>
      </c>
      <c r="K937" s="4">
        <f t="shared" si="95"/>
        <v>7.7976000000000001</v>
      </c>
      <c r="L937" s="142">
        <f t="shared" si="96"/>
        <v>7.75</v>
      </c>
    </row>
    <row r="938" spans="1:12" x14ac:dyDescent="0.2">
      <c r="A938" s="143"/>
      <c r="B938" s="6" t="s">
        <v>529</v>
      </c>
      <c r="C938" s="4">
        <v>3.63</v>
      </c>
      <c r="D938" s="5">
        <f t="shared" si="92"/>
        <v>3.8841000000000001</v>
      </c>
      <c r="E938" s="272">
        <f t="shared" si="89"/>
        <v>4.117146</v>
      </c>
      <c r="F938" s="281">
        <f t="shared" si="90"/>
        <v>0.57640044000000001</v>
      </c>
      <c r="G938" s="290">
        <f t="shared" si="91"/>
        <v>4.6935464400000004</v>
      </c>
      <c r="H938" s="290">
        <f t="shared" si="93"/>
        <v>4.7</v>
      </c>
      <c r="I938" s="234">
        <v>4.12</v>
      </c>
      <c r="J938" s="235">
        <f t="shared" si="94"/>
        <v>0.57680000000000009</v>
      </c>
      <c r="K938" s="4">
        <f t="shared" si="95"/>
        <v>4.6968000000000005</v>
      </c>
      <c r="L938" s="142">
        <f t="shared" si="96"/>
        <v>4.6500000000000004</v>
      </c>
    </row>
    <row r="939" spans="1:12" x14ac:dyDescent="0.2">
      <c r="A939" s="143"/>
      <c r="B939" s="6" t="s">
        <v>530</v>
      </c>
      <c r="C939" s="4"/>
      <c r="J939" s="235"/>
      <c r="K939" s="4"/>
      <c r="L939" s="142"/>
    </row>
    <row r="940" spans="1:12" x14ac:dyDescent="0.2">
      <c r="A940" s="143"/>
      <c r="B940" s="168" t="s">
        <v>531</v>
      </c>
      <c r="C940" s="4">
        <v>6.05</v>
      </c>
      <c r="D940" s="5">
        <f t="shared" ref="D940:D946" si="97">+C940+C940*$J$3</f>
        <v>6.4734999999999996</v>
      </c>
      <c r="E940" s="272">
        <f t="shared" si="89"/>
        <v>6.86191</v>
      </c>
      <c r="F940" s="281">
        <f t="shared" si="90"/>
        <v>0.96066740000000006</v>
      </c>
      <c r="G940" s="290">
        <f t="shared" si="91"/>
        <v>7.8225774000000001</v>
      </c>
      <c r="H940" s="290">
        <f t="shared" ref="H940:H946" si="98">CEILING(G940,0.1)</f>
        <v>7.9</v>
      </c>
      <c r="I940" s="234">
        <v>6.84</v>
      </c>
      <c r="J940" s="235">
        <f t="shared" ref="J940:J946" si="99">+I940*$J$5</f>
        <v>0.95760000000000012</v>
      </c>
      <c r="K940" s="4">
        <f t="shared" ref="K940:K946" si="100">SUM(I940:J940)</f>
        <v>7.7976000000000001</v>
      </c>
      <c r="L940" s="142">
        <f t="shared" ref="L940:L946" si="101">FLOOR(K940,0.05)</f>
        <v>7.75</v>
      </c>
    </row>
    <row r="941" spans="1:12" x14ac:dyDescent="0.2">
      <c r="A941" s="143"/>
      <c r="B941" s="168" t="s">
        <v>532</v>
      </c>
      <c r="C941" s="4">
        <v>3.03</v>
      </c>
      <c r="D941" s="5">
        <f t="shared" si="97"/>
        <v>3.2420999999999998</v>
      </c>
      <c r="E941" s="272">
        <f t="shared" si="89"/>
        <v>3.4366259999999995</v>
      </c>
      <c r="F941" s="281">
        <f t="shared" si="90"/>
        <v>0.48112763999999997</v>
      </c>
      <c r="G941" s="290">
        <f t="shared" si="91"/>
        <v>3.9177536399999995</v>
      </c>
      <c r="H941" s="290">
        <f t="shared" si="98"/>
        <v>4</v>
      </c>
      <c r="I941" s="234">
        <v>3.42</v>
      </c>
      <c r="J941" s="235">
        <f t="shared" si="99"/>
        <v>0.47880000000000006</v>
      </c>
      <c r="K941" s="4">
        <f t="shared" si="100"/>
        <v>3.8988</v>
      </c>
      <c r="L941" s="142">
        <f t="shared" si="101"/>
        <v>3.85</v>
      </c>
    </row>
    <row r="942" spans="1:12" x14ac:dyDescent="0.2">
      <c r="A942" s="143"/>
      <c r="B942" s="168" t="s">
        <v>533</v>
      </c>
      <c r="C942" s="4">
        <v>3.03</v>
      </c>
      <c r="D942" s="5">
        <f t="shared" si="97"/>
        <v>3.2420999999999998</v>
      </c>
      <c r="E942" s="272">
        <f t="shared" si="89"/>
        <v>3.4366259999999995</v>
      </c>
      <c r="F942" s="281">
        <f t="shared" si="90"/>
        <v>0.48112763999999997</v>
      </c>
      <c r="G942" s="290">
        <f t="shared" si="91"/>
        <v>3.9177536399999995</v>
      </c>
      <c r="H942" s="290">
        <f t="shared" si="98"/>
        <v>4</v>
      </c>
      <c r="I942" s="234">
        <v>3.42</v>
      </c>
      <c r="J942" s="235">
        <f t="shared" si="99"/>
        <v>0.47880000000000006</v>
      </c>
      <c r="K942" s="4">
        <f t="shared" si="100"/>
        <v>3.8988</v>
      </c>
      <c r="L942" s="142">
        <f t="shared" si="101"/>
        <v>3.85</v>
      </c>
    </row>
    <row r="943" spans="1:12" x14ac:dyDescent="0.2">
      <c r="A943" s="143"/>
      <c r="B943" s="6" t="s">
        <v>534</v>
      </c>
      <c r="C943" s="4">
        <v>3.03</v>
      </c>
      <c r="D943" s="5">
        <f t="shared" si="97"/>
        <v>3.2420999999999998</v>
      </c>
      <c r="E943" s="272">
        <f t="shared" si="89"/>
        <v>3.4366259999999995</v>
      </c>
      <c r="F943" s="281">
        <f t="shared" si="90"/>
        <v>0.48112763999999997</v>
      </c>
      <c r="G943" s="290">
        <f t="shared" si="91"/>
        <v>3.9177536399999995</v>
      </c>
      <c r="H943" s="290">
        <f t="shared" si="98"/>
        <v>4</v>
      </c>
      <c r="I943" s="234">
        <v>3.42</v>
      </c>
      <c r="J943" s="235">
        <f t="shared" si="99"/>
        <v>0.47880000000000006</v>
      </c>
      <c r="K943" s="4">
        <f t="shared" si="100"/>
        <v>3.8988</v>
      </c>
      <c r="L943" s="142">
        <f t="shared" si="101"/>
        <v>3.85</v>
      </c>
    </row>
    <row r="944" spans="1:12" x14ac:dyDescent="0.2">
      <c r="A944" s="143"/>
      <c r="B944" s="6" t="s">
        <v>535</v>
      </c>
      <c r="C944" s="4">
        <v>3.03</v>
      </c>
      <c r="D944" s="5">
        <f t="shared" si="97"/>
        <v>3.2420999999999998</v>
      </c>
      <c r="E944" s="272">
        <f t="shared" si="89"/>
        <v>3.4366259999999995</v>
      </c>
      <c r="F944" s="281">
        <f t="shared" si="90"/>
        <v>0.48112763999999997</v>
      </c>
      <c r="G944" s="290">
        <f t="shared" si="91"/>
        <v>3.9177536399999995</v>
      </c>
      <c r="H944" s="290">
        <f t="shared" si="98"/>
        <v>4</v>
      </c>
      <c r="I944" s="234">
        <v>3.42</v>
      </c>
      <c r="J944" s="235">
        <f t="shared" si="99"/>
        <v>0.47880000000000006</v>
      </c>
      <c r="K944" s="4">
        <f t="shared" si="100"/>
        <v>3.8988</v>
      </c>
      <c r="L944" s="142">
        <f t="shared" si="101"/>
        <v>3.85</v>
      </c>
    </row>
    <row r="945" spans="1:13" x14ac:dyDescent="0.2">
      <c r="A945" s="143"/>
      <c r="B945" s="6" t="s">
        <v>536</v>
      </c>
      <c r="C945" s="4">
        <v>3.03</v>
      </c>
      <c r="D945" s="5">
        <f t="shared" si="97"/>
        <v>3.2420999999999998</v>
      </c>
      <c r="E945" s="272">
        <f t="shared" si="89"/>
        <v>3.4366259999999995</v>
      </c>
      <c r="F945" s="281">
        <f t="shared" si="90"/>
        <v>0.48112763999999997</v>
      </c>
      <c r="G945" s="290">
        <f t="shared" si="91"/>
        <v>3.9177536399999995</v>
      </c>
      <c r="H945" s="290">
        <f t="shared" si="98"/>
        <v>4</v>
      </c>
      <c r="I945" s="234">
        <v>3.42</v>
      </c>
      <c r="J945" s="235">
        <f t="shared" si="99"/>
        <v>0.47880000000000006</v>
      </c>
      <c r="K945" s="4">
        <f t="shared" si="100"/>
        <v>3.8988</v>
      </c>
      <c r="L945" s="142">
        <f t="shared" si="101"/>
        <v>3.85</v>
      </c>
    </row>
    <row r="946" spans="1:13" x14ac:dyDescent="0.2">
      <c r="A946" s="143"/>
      <c r="B946" s="6" t="s">
        <v>537</v>
      </c>
      <c r="C946" s="4">
        <v>6.05</v>
      </c>
      <c r="D946" s="5">
        <f t="shared" si="97"/>
        <v>6.4734999999999996</v>
      </c>
      <c r="E946" s="272">
        <f t="shared" si="89"/>
        <v>6.86191</v>
      </c>
      <c r="F946" s="281">
        <f t="shared" si="90"/>
        <v>0.96066740000000006</v>
      </c>
      <c r="G946" s="290">
        <f t="shared" si="91"/>
        <v>7.8225774000000001</v>
      </c>
      <c r="H946" s="290">
        <f t="shared" si="98"/>
        <v>7.9</v>
      </c>
      <c r="I946" s="234">
        <v>6.84</v>
      </c>
      <c r="J946" s="235">
        <f t="shared" si="99"/>
        <v>0.95760000000000012</v>
      </c>
      <c r="K946" s="4">
        <f t="shared" si="100"/>
        <v>7.7976000000000001</v>
      </c>
      <c r="L946" s="142">
        <f t="shared" si="101"/>
        <v>7.75</v>
      </c>
    </row>
    <row r="947" spans="1:13" x14ac:dyDescent="0.2">
      <c r="A947" s="143"/>
      <c r="B947" s="6" t="s">
        <v>538</v>
      </c>
      <c r="C947" s="4"/>
      <c r="J947" s="235"/>
      <c r="K947" s="4"/>
      <c r="L947" s="142"/>
    </row>
    <row r="948" spans="1:13" x14ac:dyDescent="0.2">
      <c r="A948" s="143"/>
      <c r="B948" s="168" t="s">
        <v>539</v>
      </c>
      <c r="C948" s="4">
        <v>6.05</v>
      </c>
      <c r="D948" s="5">
        <f>+C948+C948*$J$3</f>
        <v>6.4734999999999996</v>
      </c>
      <c r="E948" s="272">
        <f t="shared" si="89"/>
        <v>6.86191</v>
      </c>
      <c r="F948" s="281">
        <f t="shared" si="90"/>
        <v>0.96066740000000006</v>
      </c>
      <c r="G948" s="290">
        <f t="shared" si="91"/>
        <v>7.8225774000000001</v>
      </c>
      <c r="H948" s="290">
        <f>CEILING(G948,0.1)</f>
        <v>7.9</v>
      </c>
      <c r="I948" s="234">
        <v>6.84</v>
      </c>
      <c r="J948" s="235">
        <f>+I948*$J$5</f>
        <v>0.95760000000000012</v>
      </c>
      <c r="K948" s="4">
        <f>SUM(I948:J948)</f>
        <v>7.7976000000000001</v>
      </c>
      <c r="L948" s="142">
        <f>FLOOR(K948,0.05)</f>
        <v>7.75</v>
      </c>
    </row>
    <row r="949" spans="1:13" x14ac:dyDescent="0.2">
      <c r="A949" s="143"/>
      <c r="B949" s="168" t="s">
        <v>531</v>
      </c>
      <c r="C949" s="4">
        <v>6.05</v>
      </c>
      <c r="D949" s="5">
        <f>+C949+C949*$J$3</f>
        <v>6.4734999999999996</v>
      </c>
      <c r="E949" s="272">
        <f t="shared" si="89"/>
        <v>6.86191</v>
      </c>
      <c r="F949" s="281">
        <f t="shared" si="90"/>
        <v>0.96066740000000006</v>
      </c>
      <c r="G949" s="290">
        <f t="shared" si="91"/>
        <v>7.8225774000000001</v>
      </c>
      <c r="H949" s="290">
        <f>CEILING(G949,0.1)</f>
        <v>7.9</v>
      </c>
      <c r="I949" s="234">
        <v>6.84</v>
      </c>
      <c r="J949" s="235">
        <f>+I949*$J$5</f>
        <v>0.95760000000000012</v>
      </c>
      <c r="K949" s="4">
        <f>SUM(I949:J949)</f>
        <v>7.7976000000000001</v>
      </c>
      <c r="L949" s="142">
        <f>FLOOR(K949,0.05)</f>
        <v>7.75</v>
      </c>
    </row>
    <row r="950" spans="1:13" x14ac:dyDescent="0.2">
      <c r="A950" s="143"/>
      <c r="B950" s="6" t="s">
        <v>540</v>
      </c>
      <c r="C950" s="4">
        <v>6.05</v>
      </c>
      <c r="D950" s="5">
        <f>+C950+C950*$J$3</f>
        <v>6.4734999999999996</v>
      </c>
      <c r="E950" s="272">
        <f t="shared" si="89"/>
        <v>6.86191</v>
      </c>
      <c r="F950" s="281">
        <f t="shared" si="90"/>
        <v>0.96066740000000006</v>
      </c>
      <c r="G950" s="290">
        <f t="shared" si="91"/>
        <v>7.8225774000000001</v>
      </c>
      <c r="H950" s="290">
        <f>CEILING(G950,0.1)</f>
        <v>7.9</v>
      </c>
      <c r="I950" s="234">
        <v>6.84</v>
      </c>
      <c r="J950" s="235">
        <f>+I950*$J$5</f>
        <v>0.95760000000000012</v>
      </c>
      <c r="K950" s="4">
        <f>SUM(I950:J950)</f>
        <v>7.7976000000000001</v>
      </c>
      <c r="L950" s="142">
        <f>FLOOR(K950,0.05)</f>
        <v>7.75</v>
      </c>
    </row>
    <row r="951" spans="1:13" x14ac:dyDescent="0.2">
      <c r="A951" s="143"/>
      <c r="B951" s="6" t="s">
        <v>541</v>
      </c>
      <c r="C951" s="4">
        <v>1.21</v>
      </c>
      <c r="D951" s="5">
        <f>+C951+C951*$J$3</f>
        <v>1.2947</v>
      </c>
      <c r="E951" s="272">
        <f t="shared" si="89"/>
        <v>1.372382</v>
      </c>
      <c r="F951" s="281">
        <f t="shared" si="90"/>
        <v>0.19213348000000002</v>
      </c>
      <c r="G951" s="290">
        <f t="shared" si="91"/>
        <v>1.5645154800000001</v>
      </c>
      <c r="H951" s="290">
        <f>CEILING(G951,0.1)</f>
        <v>1.6</v>
      </c>
      <c r="I951" s="234">
        <v>1.36</v>
      </c>
      <c r="J951" s="235">
        <f>+I951*$J$5</f>
        <v>0.19040000000000004</v>
      </c>
      <c r="K951" s="4">
        <f>SUM(I951:J951)</f>
        <v>1.5504000000000002</v>
      </c>
      <c r="L951" s="142">
        <f>FLOOR(K951,0.05)</f>
        <v>1.55</v>
      </c>
    </row>
    <row r="952" spans="1:13" x14ac:dyDescent="0.2">
      <c r="A952" s="143"/>
      <c r="B952" s="170"/>
      <c r="C952" s="171"/>
      <c r="D952" s="171"/>
      <c r="E952" s="171"/>
      <c r="F952" s="171"/>
      <c r="G952" s="171"/>
      <c r="H952" s="171"/>
      <c r="I952" s="171"/>
      <c r="J952" s="171"/>
      <c r="K952" s="171"/>
      <c r="L952" s="171"/>
      <c r="M952" s="171"/>
    </row>
    <row r="953" spans="1:13" x14ac:dyDescent="0.2">
      <c r="A953" s="143"/>
      <c r="C953" s="20"/>
      <c r="J953" s="235"/>
      <c r="K953" s="4"/>
      <c r="L953" s="142"/>
    </row>
    <row r="954" spans="1:13" x14ac:dyDescent="0.2">
      <c r="A954" s="143"/>
      <c r="C954" s="20"/>
      <c r="J954" s="235"/>
      <c r="K954" s="4"/>
      <c r="L954" s="142"/>
    </row>
    <row r="955" spans="1:13" x14ac:dyDescent="0.2">
      <c r="A955" s="143"/>
      <c r="C955" s="20"/>
      <c r="J955" s="235"/>
      <c r="K955" s="4"/>
      <c r="L955" s="142"/>
    </row>
    <row r="956" spans="1:13" x14ac:dyDescent="0.2">
      <c r="A956" s="143"/>
      <c r="C956" s="20"/>
      <c r="J956" s="235"/>
      <c r="K956" s="4"/>
      <c r="L956" s="142"/>
    </row>
    <row r="957" spans="1:13" x14ac:dyDescent="0.2">
      <c r="A957" s="143"/>
      <c r="C957" s="20"/>
      <c r="J957" s="235"/>
      <c r="K957" s="4"/>
      <c r="L957" s="142"/>
    </row>
    <row r="958" spans="1:13" x14ac:dyDescent="0.2">
      <c r="A958" s="143"/>
      <c r="C958" s="20"/>
      <c r="J958" s="235"/>
      <c r="K958" s="4"/>
      <c r="L958" s="142"/>
    </row>
    <row r="959" spans="1:13" x14ac:dyDescent="0.2">
      <c r="A959" s="143"/>
      <c r="C959" s="20"/>
      <c r="J959" s="235"/>
      <c r="K959" s="4"/>
      <c r="L959" s="142"/>
    </row>
    <row r="960" spans="1:13" x14ac:dyDescent="0.2">
      <c r="A960" s="143"/>
      <c r="C960" s="20"/>
      <c r="J960" s="235"/>
      <c r="K960" s="4"/>
      <c r="L960" s="142"/>
    </row>
    <row r="961" spans="1:12" x14ac:dyDescent="0.2">
      <c r="A961" s="143"/>
      <c r="C961" s="20"/>
      <c r="J961" s="235"/>
      <c r="K961" s="4"/>
      <c r="L961" s="142"/>
    </row>
    <row r="962" spans="1:12" x14ac:dyDescent="0.2">
      <c r="A962" s="143"/>
      <c r="C962" s="20"/>
      <c r="J962" s="235"/>
      <c r="K962" s="4"/>
      <c r="L962" s="142"/>
    </row>
  </sheetData>
  <mergeCells count="6">
    <mergeCell ref="B5:B6"/>
    <mergeCell ref="D520:L520"/>
    <mergeCell ref="E5:E6"/>
    <mergeCell ref="F5:F6"/>
    <mergeCell ref="G5:G6"/>
    <mergeCell ref="E8:G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  <colBreaks count="2" manualBreakCount="2">
    <brk id="1" max="946" man="1"/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0"/>
  <sheetViews>
    <sheetView view="pageBreakPreview" topLeftCell="B1" zoomScale="70" zoomScaleNormal="100" zoomScaleSheetLayoutView="70" workbookViewId="0">
      <pane xSplit="2" ySplit="6" topLeftCell="D7" activePane="bottomRight" state="frozen"/>
      <selection activeCell="B1" sqref="B1"/>
      <selection pane="topRight" activeCell="D1" sqref="D1"/>
      <selection pane="bottomLeft" activeCell="B7" sqref="B7"/>
      <selection pane="bottomRight" activeCell="F25" sqref="F25"/>
    </sheetView>
  </sheetViews>
  <sheetFormatPr defaultColWidth="9.140625" defaultRowHeight="12.75" x14ac:dyDescent="0.2"/>
  <cols>
    <col min="1" max="1" width="10.5703125" style="6" hidden="1" customWidth="1"/>
    <col min="2" max="2" width="119.42578125" style="6" customWidth="1"/>
    <col min="3" max="3" width="25.7109375" style="6" hidden="1" customWidth="1"/>
    <col min="4" max="4" width="18.5703125" style="5" customWidth="1"/>
    <col min="5" max="5" width="16.42578125" style="333" customWidth="1"/>
    <col min="6" max="6" width="15.7109375" style="333" customWidth="1"/>
    <col min="7" max="7" width="14" style="333" customWidth="1"/>
    <col min="8" max="8" width="14" style="352" customWidth="1"/>
    <col min="9" max="9" width="14" style="234" hidden="1" customWidth="1"/>
    <col min="10" max="10" width="13.28515625" style="242" hidden="1" customWidth="1"/>
    <col min="11" max="11" width="13.5703125" style="6" hidden="1" customWidth="1"/>
    <col min="12" max="12" width="27.5703125" style="124" hidden="1" customWidth="1"/>
    <col min="13" max="13" width="16.140625" style="242" hidden="1" customWidth="1"/>
    <col min="14" max="14" width="20.85546875" style="6" hidden="1" customWidth="1"/>
    <col min="15" max="16384" width="9.140625" style="6"/>
  </cols>
  <sheetData>
    <row r="1" spans="1:14" ht="20.25" x14ac:dyDescent="0.3">
      <c r="A1" s="143"/>
      <c r="B1" s="33" t="s">
        <v>708</v>
      </c>
      <c r="C1" s="4"/>
      <c r="J1" s="235"/>
      <c r="K1" s="4"/>
      <c r="L1" s="122"/>
    </row>
    <row r="2" spans="1:14" ht="13.5" thickBot="1" x14ac:dyDescent="0.25">
      <c r="A2" s="143"/>
      <c r="C2" s="4"/>
      <c r="J2" s="235"/>
      <c r="K2" s="4"/>
      <c r="L2" s="122"/>
    </row>
    <row r="3" spans="1:14" ht="32.25" customHeight="1" thickBot="1" x14ac:dyDescent="0.25">
      <c r="A3" s="143"/>
      <c r="B3" s="306"/>
      <c r="C3" s="145"/>
      <c r="D3" s="299" t="s">
        <v>669</v>
      </c>
      <c r="E3" s="342">
        <v>0.06</v>
      </c>
      <c r="F3" s="334"/>
      <c r="G3" s="334"/>
      <c r="H3" s="346"/>
      <c r="I3" s="303"/>
      <c r="J3" s="237">
        <v>7.0000000000000007E-2</v>
      </c>
      <c r="K3" s="147" t="s">
        <v>3</v>
      </c>
      <c r="L3" s="267"/>
    </row>
    <row r="4" spans="1:14" ht="38.25" customHeight="1" thickBot="1" x14ac:dyDescent="0.25">
      <c r="A4" s="143"/>
      <c r="C4" s="148"/>
      <c r="D4" s="300" t="s">
        <v>670</v>
      </c>
      <c r="E4" s="343">
        <v>0.1103</v>
      </c>
      <c r="F4" s="335">
        <v>0.14000000000000001</v>
      </c>
      <c r="G4" s="345"/>
      <c r="H4" s="347"/>
      <c r="I4" s="303"/>
      <c r="J4" s="237">
        <v>7.0000000000000007E-2</v>
      </c>
      <c r="K4" s="150" t="s">
        <v>4</v>
      </c>
      <c r="L4" s="267"/>
    </row>
    <row r="5" spans="1:14" s="155" customFormat="1" x14ac:dyDescent="0.2">
      <c r="A5" s="151" t="s">
        <v>5</v>
      </c>
      <c r="B5" s="882" t="s">
        <v>12</v>
      </c>
      <c r="C5" s="152" t="s">
        <v>9</v>
      </c>
      <c r="D5" s="311" t="s">
        <v>10</v>
      </c>
      <c r="E5" s="901" t="s">
        <v>667</v>
      </c>
      <c r="F5" s="903" t="s">
        <v>15</v>
      </c>
      <c r="G5" s="905" t="s">
        <v>668</v>
      </c>
      <c r="H5" s="348" t="s">
        <v>671</v>
      </c>
      <c r="I5" s="301" t="s">
        <v>662</v>
      </c>
      <c r="J5" s="239">
        <v>0.14000000000000001</v>
      </c>
      <c r="K5" s="154"/>
      <c r="L5" s="268" t="s">
        <v>10</v>
      </c>
      <c r="M5" s="238" t="s">
        <v>662</v>
      </c>
    </row>
    <row r="6" spans="1:14" s="155" customFormat="1" ht="39" thickBot="1" x14ac:dyDescent="0.25">
      <c r="A6" s="156" t="s">
        <v>11</v>
      </c>
      <c r="B6" s="883"/>
      <c r="C6" s="157" t="s">
        <v>596</v>
      </c>
      <c r="D6" s="158" t="s">
        <v>596</v>
      </c>
      <c r="E6" s="902"/>
      <c r="F6" s="904"/>
      <c r="G6" s="906"/>
      <c r="H6" s="349" t="s">
        <v>672</v>
      </c>
      <c r="I6" s="302" t="s">
        <v>596</v>
      </c>
      <c r="J6" s="241" t="s">
        <v>15</v>
      </c>
      <c r="K6" s="159" t="s">
        <v>16</v>
      </c>
      <c r="L6" s="269" t="s">
        <v>610</v>
      </c>
      <c r="M6" s="240" t="s">
        <v>596</v>
      </c>
      <c r="N6" s="160" t="s">
        <v>17</v>
      </c>
    </row>
    <row r="7" spans="1:14" x14ac:dyDescent="0.2">
      <c r="A7" s="143">
        <v>143502</v>
      </c>
      <c r="B7" s="144" t="s">
        <v>18</v>
      </c>
      <c r="C7" s="4"/>
      <c r="J7" s="235"/>
      <c r="K7" s="4"/>
    </row>
    <row r="8" spans="1:14" x14ac:dyDescent="0.2">
      <c r="A8" s="143"/>
      <c r="B8" s="6" t="s">
        <v>19</v>
      </c>
      <c r="C8" s="4"/>
      <c r="E8" s="899" t="s">
        <v>20</v>
      </c>
      <c r="F8" s="899"/>
      <c r="G8" s="900"/>
      <c r="H8" s="350"/>
      <c r="K8" s="4"/>
      <c r="L8" s="161" t="s">
        <v>20</v>
      </c>
    </row>
    <row r="9" spans="1:14" x14ac:dyDescent="0.2">
      <c r="B9" s="4"/>
      <c r="C9" s="4"/>
      <c r="J9" s="235"/>
    </row>
    <row r="10" spans="1:14" x14ac:dyDescent="0.2">
      <c r="A10" s="144"/>
      <c r="B10" s="144" t="s">
        <v>21</v>
      </c>
      <c r="C10" s="162"/>
      <c r="J10" s="243"/>
      <c r="K10" s="163"/>
    </row>
    <row r="11" spans="1:14" x14ac:dyDescent="0.2">
      <c r="A11" s="143"/>
      <c r="B11" s="6" t="s">
        <v>22</v>
      </c>
      <c r="C11" s="162"/>
      <c r="J11" s="243"/>
      <c r="K11" s="163"/>
      <c r="L11" s="164"/>
    </row>
    <row r="12" spans="1:14" x14ac:dyDescent="0.2">
      <c r="A12" s="143"/>
      <c r="C12" s="162">
        <v>6.9999999999999999E-4</v>
      </c>
      <c r="D12" s="6">
        <f>+C12+C12*$J$3</f>
        <v>7.4899999999999999E-4</v>
      </c>
      <c r="E12" s="336">
        <f>+D12+D12*$E$3</f>
        <v>7.9394000000000003E-4</v>
      </c>
      <c r="F12" s="336"/>
      <c r="G12" s="336">
        <f>SUM(E12:F12)</f>
        <v>7.9394000000000003E-4</v>
      </c>
      <c r="H12" s="353">
        <v>7.9394000000000003E-4</v>
      </c>
      <c r="I12" s="242"/>
      <c r="J12" s="243" t="s">
        <v>23</v>
      </c>
      <c r="K12" s="163" t="s">
        <v>23</v>
      </c>
      <c r="L12" s="164">
        <f>+D12</f>
        <v>7.4899999999999999E-4</v>
      </c>
      <c r="M12" s="244">
        <v>8.0000000000000004E-4</v>
      </c>
    </row>
    <row r="13" spans="1:14" x14ac:dyDescent="0.2">
      <c r="A13" s="143"/>
      <c r="B13" s="144" t="s">
        <v>24</v>
      </c>
      <c r="C13" s="162"/>
      <c r="E13" s="336"/>
      <c r="F13" s="336"/>
      <c r="G13" s="336"/>
      <c r="H13" s="353"/>
      <c r="J13" s="244"/>
      <c r="K13" s="162"/>
      <c r="L13" s="164"/>
    </row>
    <row r="14" spans="1:14" x14ac:dyDescent="0.2">
      <c r="A14" s="143"/>
      <c r="C14" s="162">
        <v>8.463E-3</v>
      </c>
      <c r="D14" s="6">
        <f>+C14+C14*$J$3</f>
        <v>9.0554099999999998E-3</v>
      </c>
      <c r="E14" s="336">
        <f>+D14+D14*$E$3</f>
        <v>9.5987346000000005E-3</v>
      </c>
      <c r="F14" s="336"/>
      <c r="G14" s="336">
        <f>SUM(E14:F14)</f>
        <v>9.5987346000000005E-3</v>
      </c>
      <c r="H14" s="353">
        <v>9.5987346000000005E-3</v>
      </c>
      <c r="I14" s="242"/>
      <c r="J14" s="243" t="s">
        <v>23</v>
      </c>
      <c r="K14" s="163" t="s">
        <v>23</v>
      </c>
      <c r="L14" s="164">
        <v>9.0500000000000008E-3</v>
      </c>
      <c r="M14" s="244">
        <v>9.5999999999999992E-3</v>
      </c>
    </row>
    <row r="15" spans="1:14" x14ac:dyDescent="0.2">
      <c r="A15" s="143"/>
      <c r="C15" s="4"/>
      <c r="E15" s="336"/>
      <c r="F15" s="336"/>
      <c r="G15" s="336"/>
      <c r="H15" s="353"/>
      <c r="J15" s="244"/>
      <c r="K15" s="162"/>
      <c r="L15" s="164"/>
    </row>
    <row r="16" spans="1:14" x14ac:dyDescent="0.2">
      <c r="A16" s="143"/>
      <c r="B16" s="144" t="s">
        <v>25</v>
      </c>
      <c r="C16" s="4"/>
      <c r="E16" s="336"/>
      <c r="F16" s="336"/>
      <c r="G16" s="336"/>
      <c r="H16" s="353"/>
      <c r="J16" s="244"/>
      <c r="K16" s="162"/>
      <c r="L16" s="164"/>
    </row>
    <row r="17" spans="1:13" x14ac:dyDescent="0.2">
      <c r="A17" s="143"/>
      <c r="B17" s="6" t="s">
        <v>26</v>
      </c>
      <c r="C17" s="4"/>
      <c r="E17" s="336"/>
      <c r="F17" s="336"/>
      <c r="G17" s="336"/>
      <c r="H17" s="353"/>
      <c r="J17" s="243"/>
      <c r="K17" s="163"/>
      <c r="L17" s="164"/>
    </row>
    <row r="18" spans="1:13" x14ac:dyDescent="0.2">
      <c r="A18" s="143"/>
      <c r="C18" s="162">
        <v>7.4999999999999997E-3</v>
      </c>
      <c r="D18" s="6">
        <f>+C18+C18*$J$3</f>
        <v>8.0249999999999991E-3</v>
      </c>
      <c r="E18" s="336">
        <f>+D18+D18*$E$3</f>
        <v>8.5064999999999984E-3</v>
      </c>
      <c r="F18" s="336"/>
      <c r="G18" s="336">
        <f>SUM(E18:F18)</f>
        <v>8.5064999999999984E-3</v>
      </c>
      <c r="H18" s="353">
        <v>8.5064999999999984E-3</v>
      </c>
      <c r="I18" s="242"/>
      <c r="J18" s="243" t="s">
        <v>23</v>
      </c>
      <c r="K18" s="163" t="s">
        <v>23</v>
      </c>
      <c r="L18" s="164">
        <f>+D18</f>
        <v>8.0249999999999991E-3</v>
      </c>
      <c r="M18" s="242">
        <v>8.5100000000000002E-3</v>
      </c>
    </row>
    <row r="19" spans="1:13" x14ac:dyDescent="0.2">
      <c r="A19" s="143"/>
      <c r="C19" s="162"/>
      <c r="E19" s="336"/>
      <c r="F19" s="336"/>
      <c r="G19" s="336"/>
      <c r="H19" s="353"/>
      <c r="J19" s="244"/>
      <c r="K19" s="162"/>
      <c r="L19" s="164"/>
    </row>
    <row r="20" spans="1:13" x14ac:dyDescent="0.2">
      <c r="A20" s="144"/>
      <c r="B20" s="144" t="s">
        <v>27</v>
      </c>
      <c r="C20" s="165"/>
      <c r="D20" s="166"/>
      <c r="E20" s="336"/>
      <c r="F20" s="336"/>
      <c r="G20" s="336"/>
      <c r="H20" s="353"/>
      <c r="I20" s="245"/>
      <c r="J20" s="246"/>
      <c r="K20" s="162"/>
      <c r="L20" s="164"/>
    </row>
    <row r="21" spans="1:13" x14ac:dyDescent="0.2">
      <c r="A21" s="143"/>
      <c r="C21" s="162">
        <v>1.8759999999999999E-2</v>
      </c>
      <c r="D21" s="6">
        <f>+C21+C21*$J$3</f>
        <v>2.0073199999999999E-2</v>
      </c>
      <c r="E21" s="336">
        <f>+D21+D21*$E$3</f>
        <v>2.1277591999999998E-2</v>
      </c>
      <c r="F21" s="336"/>
      <c r="G21" s="336">
        <f>SUM(E21:F21)</f>
        <v>2.1277591999999998E-2</v>
      </c>
      <c r="H21" s="353">
        <v>2.1277591999999998E-2</v>
      </c>
      <c r="I21" s="242"/>
      <c r="J21" s="244"/>
      <c r="K21" s="162"/>
      <c r="L21" s="164">
        <f>+D21</f>
        <v>2.0073199999999999E-2</v>
      </c>
      <c r="M21" s="242">
        <v>2.1270000000000001E-2</v>
      </c>
    </row>
    <row r="22" spans="1:13" x14ac:dyDescent="0.2">
      <c r="A22" s="144"/>
      <c r="B22" s="144" t="s">
        <v>28</v>
      </c>
      <c r="C22" s="162"/>
      <c r="E22" s="336"/>
      <c r="F22" s="336"/>
      <c r="G22" s="336"/>
      <c r="H22" s="353"/>
      <c r="J22" s="244"/>
      <c r="K22" s="162"/>
      <c r="L22" s="164"/>
    </row>
    <row r="23" spans="1:13" x14ac:dyDescent="0.2">
      <c r="A23" s="143"/>
      <c r="B23" s="6" t="s">
        <v>29</v>
      </c>
      <c r="C23" s="162">
        <v>1.8759999999999999E-2</v>
      </c>
      <c r="D23" s="6">
        <f>+C23+C23*$J$3</f>
        <v>2.0073199999999999E-2</v>
      </c>
      <c r="E23" s="336">
        <f>+D23+D23*$E$3</f>
        <v>2.1277591999999998E-2</v>
      </c>
      <c r="F23" s="336"/>
      <c r="G23" s="336">
        <f>SUM(E23:F23)</f>
        <v>2.1277591999999998E-2</v>
      </c>
      <c r="H23" s="353">
        <v>2.1277591999999998E-2</v>
      </c>
      <c r="I23" s="242"/>
      <c r="J23" s="244"/>
      <c r="K23" s="162"/>
      <c r="L23" s="164">
        <f>+D23</f>
        <v>2.0073199999999999E-2</v>
      </c>
      <c r="M23" s="242">
        <v>2.1270000000000001E-2</v>
      </c>
    </row>
    <row r="24" spans="1:13" x14ac:dyDescent="0.2">
      <c r="A24" s="143"/>
      <c r="C24" s="162"/>
      <c r="E24" s="337"/>
      <c r="F24" s="337"/>
      <c r="G24" s="337"/>
      <c r="H24" s="354"/>
      <c r="J24" s="244"/>
      <c r="K24" s="162"/>
      <c r="L24" s="164"/>
    </row>
    <row r="25" spans="1:13" x14ac:dyDescent="0.2">
      <c r="A25" s="143"/>
      <c r="B25" s="6" t="s">
        <v>30</v>
      </c>
      <c r="C25" s="167">
        <v>132</v>
      </c>
      <c r="D25" s="5">
        <f>+C25+C25*$J$3</f>
        <v>141.24</v>
      </c>
      <c r="E25" s="197">
        <f>+D25+D25*$E$3</f>
        <v>149.71440000000001</v>
      </c>
      <c r="F25" s="197">
        <f>+E25*F4</f>
        <v>20.960016000000003</v>
      </c>
      <c r="G25" s="197">
        <f>SUM(E25:F25)</f>
        <v>170.67441600000001</v>
      </c>
      <c r="H25" s="355">
        <f>CEILING(G25,0.1)</f>
        <v>170.70000000000002</v>
      </c>
      <c r="I25" s="234">
        <v>149.74</v>
      </c>
      <c r="J25" s="235">
        <f>+I25*14%</f>
        <v>20.963600000000003</v>
      </c>
      <c r="K25" s="4">
        <f>SUM(I25:J25)</f>
        <v>170.70360000000002</v>
      </c>
      <c r="L25" s="142">
        <f>FLOOR(K25,0.05)</f>
        <v>170.70000000000002</v>
      </c>
    </row>
    <row r="26" spans="1:13" x14ac:dyDescent="0.2">
      <c r="A26" s="143"/>
      <c r="B26" s="168"/>
      <c r="C26" s="19"/>
      <c r="D26" s="166"/>
      <c r="E26" s="338"/>
      <c r="F26" s="338"/>
      <c r="G26" s="338"/>
      <c r="H26" s="356"/>
      <c r="I26" s="245"/>
      <c r="J26" s="246"/>
      <c r="K26" s="19"/>
      <c r="L26" s="164"/>
    </row>
    <row r="27" spans="1:13" ht="25.5" x14ac:dyDescent="0.2">
      <c r="A27" s="143"/>
      <c r="B27" s="169" t="s">
        <v>31</v>
      </c>
      <c r="C27" s="169"/>
      <c r="D27" s="169"/>
      <c r="E27" s="339"/>
      <c r="F27" s="339"/>
      <c r="G27" s="339"/>
      <c r="H27" s="351"/>
      <c r="I27" s="247"/>
      <c r="J27" s="247"/>
      <c r="K27" s="169"/>
    </row>
    <row r="28" spans="1:13" x14ac:dyDescent="0.2">
      <c r="A28" s="143"/>
      <c r="B28" s="143"/>
      <c r="C28" s="20"/>
      <c r="J28" s="248"/>
      <c r="K28" s="20"/>
    </row>
    <row r="29" spans="1:13" x14ac:dyDescent="0.2">
      <c r="A29" s="143"/>
      <c r="B29" s="169" t="s">
        <v>32</v>
      </c>
      <c r="C29" s="169"/>
      <c r="D29" s="169"/>
      <c r="I29" s="169"/>
      <c r="J29" s="169"/>
      <c r="K29" s="169"/>
    </row>
    <row r="30" spans="1:13" x14ac:dyDescent="0.2">
      <c r="A30" s="143"/>
      <c r="B30" s="143"/>
      <c r="C30" s="20"/>
      <c r="J30" s="248"/>
      <c r="K30" s="20"/>
    </row>
    <row r="31" spans="1:13" x14ac:dyDescent="0.2">
      <c r="A31" s="143"/>
      <c r="B31" s="170"/>
      <c r="C31" s="171"/>
      <c r="D31" s="171"/>
      <c r="E31" s="171"/>
      <c r="F31" s="171"/>
      <c r="G31" s="171"/>
      <c r="H31" s="357"/>
      <c r="I31" s="171"/>
      <c r="J31" s="171"/>
      <c r="K31" s="171"/>
      <c r="L31" s="171"/>
      <c r="M31" s="171"/>
    </row>
    <row r="32" spans="1:13" x14ac:dyDescent="0.2">
      <c r="A32" s="173"/>
      <c r="B32" s="174" t="s">
        <v>594</v>
      </c>
      <c r="C32" s="20"/>
      <c r="D32" s="6"/>
      <c r="E32" s="337"/>
      <c r="F32" s="337"/>
      <c r="G32" s="337"/>
      <c r="H32" s="354"/>
      <c r="I32" s="242"/>
      <c r="J32" s="248"/>
      <c r="K32" s="20"/>
    </row>
    <row r="33" spans="1:14" x14ac:dyDescent="0.2">
      <c r="A33" s="143"/>
      <c r="B33" s="144" t="s">
        <v>33</v>
      </c>
      <c r="C33" s="20"/>
      <c r="J33" s="248"/>
      <c r="K33" s="20"/>
    </row>
    <row r="34" spans="1:14" x14ac:dyDescent="0.2">
      <c r="A34" s="143"/>
      <c r="C34" s="20"/>
      <c r="J34" s="248"/>
      <c r="K34" s="20"/>
    </row>
    <row r="35" spans="1:14" x14ac:dyDescent="0.2">
      <c r="A35" s="143">
        <v>151601</v>
      </c>
      <c r="B35" s="175" t="s">
        <v>34</v>
      </c>
      <c r="C35" s="20"/>
      <c r="I35" s="234" t="s">
        <v>609</v>
      </c>
      <c r="J35" s="248"/>
      <c r="K35" s="20"/>
    </row>
    <row r="36" spans="1:14" x14ac:dyDescent="0.2">
      <c r="A36" s="143"/>
      <c r="B36" s="168" t="s">
        <v>35</v>
      </c>
      <c r="C36" s="167">
        <v>110</v>
      </c>
      <c r="D36" s="5">
        <v>100</v>
      </c>
      <c r="E36" s="333">
        <f>+D36+D36*$E$4</f>
        <v>111.03</v>
      </c>
      <c r="F36" s="333">
        <f>+E36*$F$4</f>
        <v>15.544200000000002</v>
      </c>
      <c r="G36" s="333">
        <f>SUM(E36:F36)</f>
        <v>126.5742</v>
      </c>
      <c r="H36" s="352">
        <f>FLOOR(G36,0.05)</f>
        <v>126.55000000000001</v>
      </c>
      <c r="I36" s="234">
        <v>111.01</v>
      </c>
      <c r="J36" s="235">
        <f>+I36*$J$5</f>
        <v>15.541400000000003</v>
      </c>
      <c r="K36" s="4">
        <f t="shared" ref="K36:K45" si="0">SUM(I36:J36)</f>
        <v>126.5514</v>
      </c>
      <c r="L36" s="124">
        <f>FLOOR(K36,0.05)</f>
        <v>126.55000000000001</v>
      </c>
      <c r="N36" s="176">
        <v>110</v>
      </c>
    </row>
    <row r="37" spans="1:14" x14ac:dyDescent="0.2">
      <c r="A37" s="143"/>
      <c r="B37" s="168" t="s">
        <v>36</v>
      </c>
      <c r="C37" s="4">
        <v>0.63</v>
      </c>
      <c r="D37" s="5">
        <v>0.63</v>
      </c>
      <c r="E37" s="333">
        <f t="shared" ref="E37:E99" si="1">+D37+D37*$E$4</f>
        <v>0.69948900000000003</v>
      </c>
      <c r="F37" s="333">
        <f t="shared" ref="F37:F99" si="2">+E37*$F$4</f>
        <v>9.7928460000000009E-2</v>
      </c>
      <c r="G37" s="333">
        <f t="shared" ref="G37:G99" si="3">SUM(E37:F37)</f>
        <v>0.79741746000000002</v>
      </c>
      <c r="H37" s="352">
        <v>0.79741746000000002</v>
      </c>
      <c r="I37" s="234">
        <v>0.7</v>
      </c>
      <c r="J37" s="235">
        <f t="shared" ref="J37:J45" si="4">+I37*$J$5</f>
        <v>9.8000000000000004E-2</v>
      </c>
      <c r="K37" s="4">
        <f t="shared" si="0"/>
        <v>0.79799999999999993</v>
      </c>
      <c r="L37" s="177">
        <f t="shared" ref="L37:L45" si="5">FLOOR(K37,0.0005)</f>
        <v>0.79800000000000004</v>
      </c>
      <c r="N37" s="176">
        <v>0.63</v>
      </c>
    </row>
    <row r="38" spans="1:14" x14ac:dyDescent="0.2">
      <c r="A38" s="143"/>
      <c r="B38" s="168" t="s">
        <v>37</v>
      </c>
      <c r="C38" s="4">
        <v>0.64</v>
      </c>
      <c r="D38" s="5">
        <v>0.72</v>
      </c>
      <c r="E38" s="333">
        <f t="shared" si="1"/>
        <v>0.79941600000000002</v>
      </c>
      <c r="F38" s="333">
        <f t="shared" si="2"/>
        <v>0.11191824000000002</v>
      </c>
      <c r="G38" s="333">
        <f t="shared" si="3"/>
        <v>0.91133424000000007</v>
      </c>
      <c r="H38" s="352">
        <f t="shared" ref="H38:H45" si="6">FLOOR(G38,0.05)</f>
        <v>0.9</v>
      </c>
      <c r="I38" s="234">
        <v>0.79</v>
      </c>
      <c r="J38" s="235">
        <f t="shared" si="4"/>
        <v>0.11060000000000002</v>
      </c>
      <c r="K38" s="4">
        <f t="shared" si="0"/>
        <v>0.90060000000000007</v>
      </c>
      <c r="L38" s="177">
        <f t="shared" si="5"/>
        <v>0.90049999999999997</v>
      </c>
      <c r="N38" s="176">
        <v>0.64</v>
      </c>
    </row>
    <row r="39" spans="1:14" x14ac:dyDescent="0.2">
      <c r="A39" s="143"/>
      <c r="B39" s="168" t="s">
        <v>38</v>
      </c>
      <c r="C39" s="4">
        <v>0.77</v>
      </c>
      <c r="D39" s="5">
        <v>0.98</v>
      </c>
      <c r="E39" s="333">
        <f t="shared" si="1"/>
        <v>1.0880939999999999</v>
      </c>
      <c r="F39" s="333">
        <f t="shared" si="2"/>
        <v>0.15233316</v>
      </c>
      <c r="G39" s="333">
        <f t="shared" si="3"/>
        <v>1.2404271599999999</v>
      </c>
      <c r="H39" s="352">
        <f t="shared" si="6"/>
        <v>1.2000000000000002</v>
      </c>
      <c r="I39" s="234">
        <v>1.05</v>
      </c>
      <c r="J39" s="235">
        <f t="shared" si="4"/>
        <v>0.14700000000000002</v>
      </c>
      <c r="K39" s="4">
        <f t="shared" si="0"/>
        <v>1.1970000000000001</v>
      </c>
      <c r="L39" s="177">
        <f t="shared" si="5"/>
        <v>1.1970000000000001</v>
      </c>
      <c r="N39" s="176">
        <v>0.77</v>
      </c>
    </row>
    <row r="40" spans="1:14" x14ac:dyDescent="0.2">
      <c r="A40" s="143"/>
      <c r="B40" s="168" t="s">
        <v>39</v>
      </c>
      <c r="C40" s="4">
        <v>0.92</v>
      </c>
      <c r="D40" s="5">
        <v>1.1399999999999999</v>
      </c>
      <c r="E40" s="333">
        <f t="shared" si="1"/>
        <v>1.2657419999999999</v>
      </c>
      <c r="F40" s="333">
        <f t="shared" si="2"/>
        <v>0.17720388000000001</v>
      </c>
      <c r="G40" s="333">
        <f t="shared" si="3"/>
        <v>1.4429458799999999</v>
      </c>
      <c r="H40" s="352">
        <f t="shared" si="6"/>
        <v>1.4000000000000001</v>
      </c>
      <c r="I40" s="234">
        <v>1.27</v>
      </c>
      <c r="J40" s="235">
        <f t="shared" si="4"/>
        <v>0.17780000000000001</v>
      </c>
      <c r="K40" s="4">
        <f t="shared" si="0"/>
        <v>1.4478</v>
      </c>
      <c r="L40" s="177">
        <f t="shared" si="5"/>
        <v>1.4475</v>
      </c>
      <c r="N40" s="176">
        <v>0.92</v>
      </c>
    </row>
    <row r="41" spans="1:14" x14ac:dyDescent="0.2">
      <c r="A41" s="143"/>
      <c r="B41" s="168" t="s">
        <v>40</v>
      </c>
      <c r="C41" s="4">
        <v>65</v>
      </c>
      <c r="D41" s="5">
        <v>65</v>
      </c>
      <c r="E41" s="333">
        <f t="shared" si="1"/>
        <v>72.169499999999999</v>
      </c>
      <c r="F41" s="333">
        <f t="shared" si="2"/>
        <v>10.103730000000001</v>
      </c>
      <c r="G41" s="333">
        <f t="shared" si="3"/>
        <v>82.273229999999998</v>
      </c>
      <c r="H41" s="352">
        <f t="shared" si="6"/>
        <v>82.25</v>
      </c>
      <c r="I41" s="234">
        <v>72.19</v>
      </c>
      <c r="J41" s="235">
        <f t="shared" si="4"/>
        <v>10.1066</v>
      </c>
      <c r="K41" s="4">
        <f t="shared" si="0"/>
        <v>82.296599999999998</v>
      </c>
      <c r="L41" s="177">
        <f t="shared" si="5"/>
        <v>82.296499999999995</v>
      </c>
      <c r="N41" s="176">
        <v>65</v>
      </c>
    </row>
    <row r="42" spans="1:14" x14ac:dyDescent="0.2">
      <c r="A42" s="143"/>
      <c r="B42" s="168" t="s">
        <v>41</v>
      </c>
      <c r="C42" s="4">
        <v>0.54</v>
      </c>
      <c r="D42" s="5">
        <v>0.57999999999999996</v>
      </c>
      <c r="E42" s="333">
        <f t="shared" si="1"/>
        <v>0.64397399999999994</v>
      </c>
      <c r="F42" s="333">
        <f t="shared" si="2"/>
        <v>9.0156360000000005E-2</v>
      </c>
      <c r="G42" s="333">
        <f t="shared" si="3"/>
        <v>0.73413035999999998</v>
      </c>
      <c r="H42" s="352">
        <f t="shared" si="6"/>
        <v>0.70000000000000007</v>
      </c>
      <c r="I42" s="234">
        <v>0.61</v>
      </c>
      <c r="J42" s="235">
        <f t="shared" si="4"/>
        <v>8.5400000000000004E-2</v>
      </c>
      <c r="K42" s="4">
        <f t="shared" si="0"/>
        <v>0.69540000000000002</v>
      </c>
      <c r="L42" s="177">
        <f t="shared" si="5"/>
        <v>0.69500000000000006</v>
      </c>
      <c r="N42" s="176">
        <v>0.54</v>
      </c>
    </row>
    <row r="43" spans="1:14" x14ac:dyDescent="0.2">
      <c r="A43" s="143"/>
      <c r="B43" s="168" t="s">
        <v>42</v>
      </c>
      <c r="C43" s="4">
        <v>0.57999999999999996</v>
      </c>
      <c r="D43" s="5">
        <v>0.68</v>
      </c>
      <c r="E43" s="333">
        <f t="shared" si="1"/>
        <v>0.75500400000000001</v>
      </c>
      <c r="F43" s="333">
        <f t="shared" si="2"/>
        <v>0.10570056000000001</v>
      </c>
      <c r="G43" s="333">
        <f t="shared" si="3"/>
        <v>0.86070456000000006</v>
      </c>
      <c r="H43" s="352">
        <f t="shared" si="6"/>
        <v>0.85000000000000009</v>
      </c>
      <c r="I43" s="234">
        <v>0.74</v>
      </c>
      <c r="J43" s="235">
        <f t="shared" si="4"/>
        <v>0.10360000000000001</v>
      </c>
      <c r="K43" s="4">
        <f t="shared" si="0"/>
        <v>0.84360000000000002</v>
      </c>
      <c r="L43" s="177">
        <f t="shared" si="5"/>
        <v>0.84350000000000003</v>
      </c>
      <c r="N43" s="176">
        <v>0.57999999999999996</v>
      </c>
    </row>
    <row r="44" spans="1:14" x14ac:dyDescent="0.2">
      <c r="A44" s="143"/>
      <c r="B44" s="168" t="s">
        <v>43</v>
      </c>
      <c r="C44" s="4">
        <v>0.76</v>
      </c>
      <c r="D44" s="5">
        <v>0.94</v>
      </c>
      <c r="E44" s="333">
        <f t="shared" si="1"/>
        <v>1.043682</v>
      </c>
      <c r="F44" s="333">
        <f t="shared" si="2"/>
        <v>0.14611548000000002</v>
      </c>
      <c r="G44" s="333">
        <f t="shared" si="3"/>
        <v>1.18979748</v>
      </c>
      <c r="H44" s="352">
        <f t="shared" si="6"/>
        <v>1.1500000000000001</v>
      </c>
      <c r="I44" s="234">
        <v>1.05</v>
      </c>
      <c r="J44" s="235">
        <f t="shared" si="4"/>
        <v>0.14700000000000002</v>
      </c>
      <c r="K44" s="4">
        <f t="shared" si="0"/>
        <v>1.1970000000000001</v>
      </c>
      <c r="L44" s="177">
        <f t="shared" si="5"/>
        <v>1.1970000000000001</v>
      </c>
      <c r="N44" s="176">
        <v>0.76</v>
      </c>
    </row>
    <row r="45" spans="1:14" x14ac:dyDescent="0.2">
      <c r="A45" s="143"/>
      <c r="B45" s="168" t="s">
        <v>44</v>
      </c>
      <c r="C45" s="4">
        <v>0.92</v>
      </c>
      <c r="D45" s="5">
        <v>1.1200000000000001</v>
      </c>
      <c r="E45" s="333">
        <f t="shared" si="1"/>
        <v>1.2435360000000002</v>
      </c>
      <c r="F45" s="333">
        <f t="shared" si="2"/>
        <v>0.17409504000000003</v>
      </c>
      <c r="G45" s="333">
        <f t="shared" si="3"/>
        <v>1.4176310400000003</v>
      </c>
      <c r="H45" s="352">
        <f t="shared" si="6"/>
        <v>1.4000000000000001</v>
      </c>
      <c r="I45" s="234">
        <v>1.23</v>
      </c>
      <c r="J45" s="235">
        <f t="shared" si="4"/>
        <v>0.17220000000000002</v>
      </c>
      <c r="K45" s="4">
        <f t="shared" si="0"/>
        <v>1.4022000000000001</v>
      </c>
      <c r="L45" s="177">
        <f t="shared" si="5"/>
        <v>1.4020000000000001</v>
      </c>
      <c r="N45" s="176">
        <v>0.92</v>
      </c>
    </row>
    <row r="46" spans="1:14" x14ac:dyDescent="0.2">
      <c r="A46" s="143"/>
      <c r="C46" s="4"/>
      <c r="J46" s="235"/>
      <c r="K46" s="4"/>
      <c r="L46" s="177"/>
      <c r="N46" s="176"/>
    </row>
    <row r="47" spans="1:14" x14ac:dyDescent="0.2">
      <c r="A47" s="143">
        <v>151601</v>
      </c>
      <c r="B47" s="175" t="s">
        <v>45</v>
      </c>
      <c r="C47" s="4"/>
      <c r="J47" s="235"/>
      <c r="K47" s="4"/>
      <c r="L47" s="177"/>
      <c r="N47" s="176"/>
    </row>
    <row r="48" spans="1:14" x14ac:dyDescent="0.2">
      <c r="A48" s="143"/>
      <c r="B48" s="168" t="s">
        <v>35</v>
      </c>
      <c r="C48" s="167">
        <v>267</v>
      </c>
      <c r="D48" s="5">
        <v>322</v>
      </c>
      <c r="E48" s="333">
        <f t="shared" si="1"/>
        <v>357.51659999999998</v>
      </c>
      <c r="F48" s="333">
        <f t="shared" si="2"/>
        <v>50.052324000000006</v>
      </c>
      <c r="G48" s="333">
        <f t="shared" si="3"/>
        <v>407.56892399999998</v>
      </c>
      <c r="H48" s="352">
        <f>FLOOR(G48,0.05)</f>
        <v>407.55</v>
      </c>
      <c r="I48" s="234">
        <v>357.54</v>
      </c>
      <c r="J48" s="235">
        <f>+I48*$J$5</f>
        <v>50.055600000000005</v>
      </c>
      <c r="K48" s="4">
        <f>SUM(I48:J48)</f>
        <v>407.59560000000005</v>
      </c>
      <c r="L48" s="142">
        <f>FLOOR(K48,0.05)</f>
        <v>407.55</v>
      </c>
      <c r="N48" s="176">
        <v>267</v>
      </c>
    </row>
    <row r="49" spans="1:14" x14ac:dyDescent="0.2">
      <c r="A49" s="143"/>
      <c r="B49" s="168" t="s">
        <v>46</v>
      </c>
      <c r="C49" s="4">
        <v>0.82</v>
      </c>
      <c r="D49" s="5">
        <v>0.99</v>
      </c>
      <c r="E49" s="333">
        <f t="shared" si="1"/>
        <v>1.099197</v>
      </c>
      <c r="F49" s="333">
        <f t="shared" si="2"/>
        <v>0.15388758000000002</v>
      </c>
      <c r="G49" s="333">
        <f t="shared" si="3"/>
        <v>1.2530845799999999</v>
      </c>
      <c r="H49" s="352">
        <f>FLOOR(G49,0.05)</f>
        <v>1.25</v>
      </c>
      <c r="I49" s="234">
        <v>1.1000000000000001</v>
      </c>
      <c r="J49" s="235">
        <f>+I49*$J$5</f>
        <v>0.15400000000000003</v>
      </c>
      <c r="K49" s="4">
        <f>SUM(I49:J49)</f>
        <v>1.254</v>
      </c>
      <c r="L49" s="177">
        <f>FLOOR(K49,0.0005)</f>
        <v>1.254</v>
      </c>
      <c r="N49" s="176">
        <v>0.82</v>
      </c>
    </row>
    <row r="50" spans="1:14" x14ac:dyDescent="0.2">
      <c r="A50" s="143"/>
      <c r="C50" s="4"/>
      <c r="J50" s="235"/>
      <c r="K50" s="4"/>
      <c r="N50" s="176"/>
    </row>
    <row r="51" spans="1:14" x14ac:dyDescent="0.2">
      <c r="A51" s="143">
        <v>151601</v>
      </c>
      <c r="B51" s="175" t="s">
        <v>47</v>
      </c>
      <c r="C51" s="4"/>
      <c r="J51" s="235"/>
      <c r="K51" s="4"/>
      <c r="N51" s="176"/>
    </row>
    <row r="52" spans="1:14" x14ac:dyDescent="0.2">
      <c r="A52" s="143"/>
      <c r="B52" s="168" t="s">
        <v>35</v>
      </c>
      <c r="C52" s="167">
        <v>600</v>
      </c>
      <c r="D52" s="5">
        <v>729</v>
      </c>
      <c r="E52" s="333">
        <f t="shared" si="1"/>
        <v>809.40869999999995</v>
      </c>
      <c r="F52" s="333">
        <f t="shared" si="2"/>
        <v>113.31721800000001</v>
      </c>
      <c r="G52" s="333">
        <f t="shared" si="3"/>
        <v>922.72591799999998</v>
      </c>
      <c r="H52" s="352">
        <f>FLOOR(G52,0.05)</f>
        <v>922.7</v>
      </c>
      <c r="I52" s="234">
        <v>809.39</v>
      </c>
      <c r="J52" s="235">
        <f>+I52*$J$5</f>
        <v>113.31460000000001</v>
      </c>
      <c r="K52" s="4">
        <f>SUM(I52:J52)</f>
        <v>922.70460000000003</v>
      </c>
      <c r="L52" s="142">
        <f>FLOOR(K52,0.05)</f>
        <v>922.7</v>
      </c>
      <c r="N52" s="176">
        <v>600</v>
      </c>
    </row>
    <row r="53" spans="1:14" x14ac:dyDescent="0.2">
      <c r="A53" s="143"/>
      <c r="B53" s="168" t="s">
        <v>48</v>
      </c>
      <c r="C53" s="4">
        <v>0.40260000000000001</v>
      </c>
      <c r="D53" s="5">
        <v>0.53</v>
      </c>
      <c r="E53" s="333">
        <f t="shared" si="1"/>
        <v>0.58845900000000007</v>
      </c>
      <c r="F53" s="333">
        <f t="shared" si="2"/>
        <v>8.2384260000000015E-2</v>
      </c>
      <c r="G53" s="333">
        <f t="shared" si="3"/>
        <v>0.67084326000000005</v>
      </c>
      <c r="H53" s="352">
        <f>FLOOR(G53,0.05)</f>
        <v>0.65</v>
      </c>
      <c r="I53" s="234">
        <v>0.61</v>
      </c>
      <c r="J53" s="235">
        <f>+I53*$J$5</f>
        <v>8.5400000000000004E-2</v>
      </c>
      <c r="K53" s="4">
        <f>SUM(I53:J53)</f>
        <v>0.69540000000000002</v>
      </c>
      <c r="L53" s="177">
        <f>FLOOR(K53,0.0005)</f>
        <v>0.69500000000000006</v>
      </c>
      <c r="N53" s="178">
        <v>0.40260000000000001</v>
      </c>
    </row>
    <row r="54" spans="1:14" x14ac:dyDescent="0.2">
      <c r="A54" s="143"/>
      <c r="B54" s="168" t="s">
        <v>49</v>
      </c>
      <c r="C54" s="4">
        <v>109.8</v>
      </c>
      <c r="D54" s="5">
        <v>133</v>
      </c>
      <c r="E54" s="333">
        <f t="shared" si="1"/>
        <v>147.66990000000001</v>
      </c>
      <c r="F54" s="333">
        <f t="shared" si="2"/>
        <v>20.673786000000003</v>
      </c>
      <c r="G54" s="333">
        <f t="shared" si="3"/>
        <v>168.34368600000002</v>
      </c>
      <c r="H54" s="352">
        <f>FLOOR(G54,0.05)</f>
        <v>168.3</v>
      </c>
      <c r="I54" s="234">
        <v>147.66</v>
      </c>
      <c r="J54" s="235">
        <f>+I54*$J$5</f>
        <v>20.672400000000003</v>
      </c>
      <c r="K54" s="4">
        <f>SUM(I54:J54)</f>
        <v>168.33240000000001</v>
      </c>
      <c r="L54" s="124">
        <f>FLOOR(K54,0.05)</f>
        <v>168.3</v>
      </c>
      <c r="N54" s="176">
        <v>109.8</v>
      </c>
    </row>
    <row r="55" spans="1:14" x14ac:dyDescent="0.2">
      <c r="A55" s="143"/>
      <c r="C55" s="4"/>
      <c r="J55" s="235"/>
      <c r="K55" s="4"/>
      <c r="N55" s="176"/>
    </row>
    <row r="56" spans="1:14" x14ac:dyDescent="0.2">
      <c r="A56" s="143">
        <v>151601</v>
      </c>
      <c r="B56" s="175" t="s">
        <v>50</v>
      </c>
      <c r="C56" s="4"/>
      <c r="J56" s="235"/>
      <c r="K56" s="4"/>
      <c r="N56" s="176"/>
    </row>
    <row r="57" spans="1:14" x14ac:dyDescent="0.2">
      <c r="A57" s="143"/>
      <c r="B57" s="168" t="s">
        <v>51</v>
      </c>
      <c r="C57" s="167">
        <v>305</v>
      </c>
      <c r="D57" s="5">
        <v>360</v>
      </c>
      <c r="E57" s="333">
        <f t="shared" si="1"/>
        <v>399.70799999999997</v>
      </c>
      <c r="F57" s="333">
        <f t="shared" si="2"/>
        <v>55.959119999999999</v>
      </c>
      <c r="G57" s="333">
        <f t="shared" si="3"/>
        <v>455.66711999999995</v>
      </c>
      <c r="H57" s="352">
        <f>FLOOR(G57,0.05)</f>
        <v>455.65000000000003</v>
      </c>
      <c r="I57" s="234">
        <v>399.71</v>
      </c>
      <c r="J57" s="235">
        <f>+I57*$J$5</f>
        <v>55.959400000000002</v>
      </c>
      <c r="K57" s="4">
        <f>SUM(I57:J57)</f>
        <v>455.6694</v>
      </c>
      <c r="L57" s="142">
        <f>FLOOR(K57,0.05)</f>
        <v>455.65000000000003</v>
      </c>
      <c r="N57" s="176">
        <v>305</v>
      </c>
    </row>
    <row r="58" spans="1:14" x14ac:dyDescent="0.2">
      <c r="A58" s="143"/>
      <c r="B58" s="168" t="s">
        <v>52</v>
      </c>
      <c r="C58" s="167">
        <v>0.76800000000000002</v>
      </c>
      <c r="D58" s="5">
        <v>0.93</v>
      </c>
      <c r="E58" s="333">
        <f t="shared" si="1"/>
        <v>1.0325790000000001</v>
      </c>
      <c r="F58" s="333">
        <f t="shared" si="2"/>
        <v>0.14456106000000002</v>
      </c>
      <c r="G58" s="333">
        <f t="shared" si="3"/>
        <v>1.1771400600000002</v>
      </c>
      <c r="H58" s="352">
        <f>FLOOR(G58,0.05)</f>
        <v>1.1500000000000001</v>
      </c>
      <c r="I58" s="234">
        <v>1.03</v>
      </c>
      <c r="J58" s="235">
        <f>+I58*$J$5</f>
        <v>0.14420000000000002</v>
      </c>
      <c r="K58" s="4">
        <f>SUM(I58:J58)</f>
        <v>1.1742000000000001</v>
      </c>
      <c r="L58" s="142">
        <f>FLOOR(K58,0.05)</f>
        <v>1.1500000000000001</v>
      </c>
      <c r="N58" s="178">
        <v>0.76800000000000002</v>
      </c>
    </row>
    <row r="59" spans="1:14" x14ac:dyDescent="0.2">
      <c r="A59" s="143"/>
      <c r="B59" s="168" t="s">
        <v>53</v>
      </c>
      <c r="C59" s="167"/>
      <c r="J59" s="235"/>
      <c r="K59" s="4"/>
      <c r="L59" s="142"/>
      <c r="N59" s="176"/>
    </row>
    <row r="60" spans="1:14" x14ac:dyDescent="0.2">
      <c r="A60" s="143"/>
      <c r="B60" s="168" t="s">
        <v>54</v>
      </c>
      <c r="C60" s="4">
        <v>488</v>
      </c>
      <c r="D60" s="5">
        <v>580</v>
      </c>
      <c r="E60" s="333">
        <f t="shared" si="1"/>
        <v>643.97400000000005</v>
      </c>
      <c r="F60" s="333">
        <f t="shared" si="2"/>
        <v>90.156360000000021</v>
      </c>
      <c r="G60" s="333">
        <f t="shared" si="3"/>
        <v>734.13036000000011</v>
      </c>
      <c r="H60" s="352">
        <f>FLOOR(G60,0.05)</f>
        <v>734.1</v>
      </c>
      <c r="I60" s="234">
        <v>643.97</v>
      </c>
      <c r="J60" s="235">
        <f>+I60*$J$5</f>
        <v>90.155800000000013</v>
      </c>
      <c r="K60" s="4">
        <f>SUM(I60:J60)</f>
        <v>734.12580000000003</v>
      </c>
      <c r="L60" s="124">
        <f>FLOOR(K60,0.05)</f>
        <v>734.1</v>
      </c>
      <c r="N60" s="176">
        <v>488</v>
      </c>
    </row>
    <row r="61" spans="1:14" x14ac:dyDescent="0.2">
      <c r="A61" s="143"/>
      <c r="B61" s="168" t="s">
        <v>52</v>
      </c>
      <c r="C61" s="4">
        <v>0.7198</v>
      </c>
      <c r="D61" s="5">
        <v>0.9</v>
      </c>
      <c r="E61" s="333">
        <f t="shared" si="1"/>
        <v>0.99926999999999999</v>
      </c>
      <c r="F61" s="333">
        <f t="shared" si="2"/>
        <v>0.13989780000000002</v>
      </c>
      <c r="G61" s="333">
        <f t="shared" si="3"/>
        <v>1.1391678000000001</v>
      </c>
      <c r="H61" s="352">
        <f>FLOOR(G61,0.05)</f>
        <v>1.1000000000000001</v>
      </c>
      <c r="I61" s="234">
        <v>1</v>
      </c>
      <c r="J61" s="235">
        <f>+I61*$J$5</f>
        <v>0.14000000000000001</v>
      </c>
      <c r="K61" s="4">
        <f>SUM(I61:J61)</f>
        <v>1.1400000000000001</v>
      </c>
      <c r="L61" s="177">
        <f>FLOOR(K61,0.0005)</f>
        <v>1.1400000000000001</v>
      </c>
      <c r="N61" s="178">
        <v>0.7198</v>
      </c>
    </row>
    <row r="62" spans="1:14" x14ac:dyDescent="0.2">
      <c r="A62" s="143"/>
      <c r="B62" s="168"/>
      <c r="C62" s="4"/>
      <c r="J62" s="235"/>
      <c r="K62" s="4"/>
      <c r="L62" s="177"/>
      <c r="N62" s="176"/>
    </row>
    <row r="63" spans="1:14" x14ac:dyDescent="0.2">
      <c r="A63" s="143"/>
      <c r="C63" s="4"/>
      <c r="J63" s="235"/>
      <c r="K63" s="4"/>
      <c r="N63" s="176"/>
    </row>
    <row r="64" spans="1:14" x14ac:dyDescent="0.2">
      <c r="A64" s="143">
        <v>151601</v>
      </c>
      <c r="B64" s="175" t="s">
        <v>55</v>
      </c>
      <c r="C64" s="4"/>
      <c r="J64" s="235"/>
      <c r="K64" s="4"/>
      <c r="N64" s="176"/>
    </row>
    <row r="65" spans="1:14" x14ac:dyDescent="0.2">
      <c r="A65" s="143"/>
      <c r="B65" s="168" t="s">
        <v>35</v>
      </c>
      <c r="C65" s="4">
        <v>605</v>
      </c>
      <c r="D65" s="5">
        <v>700</v>
      </c>
      <c r="E65" s="333">
        <f t="shared" si="1"/>
        <v>777.21</v>
      </c>
      <c r="F65" s="333">
        <f t="shared" si="2"/>
        <v>108.80940000000001</v>
      </c>
      <c r="G65" s="333">
        <f t="shared" si="3"/>
        <v>886.01940000000002</v>
      </c>
      <c r="H65" s="352">
        <f>FLOOR(G65,0.05)</f>
        <v>886</v>
      </c>
      <c r="I65" s="234">
        <v>777.21</v>
      </c>
      <c r="J65" s="235">
        <f>+I65*$J$5</f>
        <v>108.80940000000001</v>
      </c>
      <c r="K65" s="4">
        <f>SUM(I65:J65)</f>
        <v>886.01940000000002</v>
      </c>
      <c r="L65" s="142">
        <f>FLOOR(K65,0.05)</f>
        <v>886</v>
      </c>
      <c r="N65" s="176">
        <v>605</v>
      </c>
    </row>
    <row r="66" spans="1:14" x14ac:dyDescent="0.2">
      <c r="A66" s="143"/>
      <c r="B66" s="168" t="s">
        <v>56</v>
      </c>
      <c r="C66" s="4">
        <v>0.44</v>
      </c>
      <c r="D66" s="5">
        <v>0.52</v>
      </c>
      <c r="E66" s="333">
        <f t="shared" si="1"/>
        <v>0.57735599999999998</v>
      </c>
      <c r="F66" s="333">
        <f t="shared" si="2"/>
        <v>8.082984E-2</v>
      </c>
      <c r="G66" s="333">
        <f t="shared" si="3"/>
        <v>0.65818584000000002</v>
      </c>
      <c r="H66" s="352">
        <f>FLOOR(G66,0.05)</f>
        <v>0.65</v>
      </c>
      <c r="I66" s="234">
        <v>0.57999999999999996</v>
      </c>
      <c r="J66" s="235">
        <f>+I66*$J$5</f>
        <v>8.1200000000000008E-2</v>
      </c>
      <c r="K66" s="4">
        <f>SUM(I66:J66)</f>
        <v>0.66120000000000001</v>
      </c>
      <c r="L66" s="177">
        <f>FLOOR(K66,0.0005)</f>
        <v>0.66100000000000003</v>
      </c>
      <c r="N66" s="176">
        <v>0.44</v>
      </c>
    </row>
    <row r="67" spans="1:14" x14ac:dyDescent="0.2">
      <c r="A67" s="143"/>
      <c r="B67" s="168" t="s">
        <v>49</v>
      </c>
      <c r="C67" s="4">
        <v>110</v>
      </c>
      <c r="D67" s="5">
        <v>130</v>
      </c>
      <c r="E67" s="333">
        <f t="shared" si="1"/>
        <v>144.339</v>
      </c>
      <c r="F67" s="333">
        <f t="shared" si="2"/>
        <v>20.207460000000001</v>
      </c>
      <c r="G67" s="333">
        <f t="shared" si="3"/>
        <v>164.54646</v>
      </c>
      <c r="H67" s="352">
        <v>164.54646</v>
      </c>
      <c r="I67" s="234">
        <v>144.34</v>
      </c>
      <c r="J67" s="235">
        <f>+I67*$J$5</f>
        <v>20.207600000000003</v>
      </c>
      <c r="K67" s="4">
        <f>SUM(I67:J67)</f>
        <v>164.54760000000002</v>
      </c>
      <c r="L67" s="124">
        <f>FLOOR(K67,0.05)</f>
        <v>164.5</v>
      </c>
      <c r="N67" s="176">
        <v>110</v>
      </c>
    </row>
    <row r="68" spans="1:14" x14ac:dyDescent="0.2">
      <c r="A68" s="143"/>
      <c r="C68" s="4"/>
      <c r="J68" s="235"/>
      <c r="K68" s="4"/>
      <c r="N68" s="176"/>
    </row>
    <row r="69" spans="1:14" x14ac:dyDescent="0.2">
      <c r="A69" s="143">
        <v>151605</v>
      </c>
      <c r="B69" s="175" t="s">
        <v>57</v>
      </c>
      <c r="C69" s="4"/>
      <c r="J69" s="235"/>
      <c r="K69" s="4"/>
      <c r="N69" s="176"/>
    </row>
    <row r="70" spans="1:14" x14ac:dyDescent="0.2">
      <c r="A70" s="143"/>
      <c r="B70" s="168"/>
      <c r="C70" s="4"/>
      <c r="J70" s="235"/>
      <c r="K70" s="4"/>
      <c r="L70" s="177"/>
      <c r="N70" s="176"/>
    </row>
    <row r="71" spans="1:14" x14ac:dyDescent="0.2">
      <c r="A71" s="143"/>
      <c r="B71" s="168" t="s">
        <v>36</v>
      </c>
      <c r="C71" s="4">
        <v>0.6</v>
      </c>
      <c r="D71" s="5">
        <v>0.63</v>
      </c>
      <c r="E71" s="333">
        <f t="shared" si="1"/>
        <v>0.69948900000000003</v>
      </c>
      <c r="F71" s="333">
        <f t="shared" si="2"/>
        <v>9.7928460000000009E-2</v>
      </c>
      <c r="G71" s="333">
        <f t="shared" si="3"/>
        <v>0.79741746000000002</v>
      </c>
      <c r="H71" s="352">
        <v>0.79741746000000002</v>
      </c>
      <c r="I71" s="234">
        <v>0.7</v>
      </c>
      <c r="J71" s="235">
        <f>+I71*$J$5</f>
        <v>9.8000000000000004E-2</v>
      </c>
      <c r="K71" s="4">
        <f>SUM(I71:J71)</f>
        <v>0.79799999999999993</v>
      </c>
      <c r="L71" s="177">
        <f>FLOOR(K71,0.0005)</f>
        <v>0.79800000000000004</v>
      </c>
      <c r="N71" s="176">
        <v>0.6</v>
      </c>
    </row>
    <row r="72" spans="1:14" x14ac:dyDescent="0.2">
      <c r="A72" s="143"/>
      <c r="B72" s="168" t="s">
        <v>37</v>
      </c>
      <c r="C72" s="4">
        <v>0.64</v>
      </c>
      <c r="D72" s="5">
        <v>0.72</v>
      </c>
      <c r="E72" s="333">
        <f t="shared" si="1"/>
        <v>0.79941600000000002</v>
      </c>
      <c r="F72" s="333">
        <f t="shared" si="2"/>
        <v>0.11191824000000002</v>
      </c>
      <c r="G72" s="333">
        <f t="shared" si="3"/>
        <v>0.91133424000000007</v>
      </c>
      <c r="H72" s="352">
        <f t="shared" ref="H72:H96" si="7">FLOOR(G72,0.05)</f>
        <v>0.9</v>
      </c>
      <c r="I72" s="234">
        <v>0.8</v>
      </c>
      <c r="J72" s="235">
        <f>+I72*$J$5</f>
        <v>0.11200000000000002</v>
      </c>
      <c r="K72" s="4">
        <f>SUM(I72:J72)</f>
        <v>0.91200000000000003</v>
      </c>
      <c r="L72" s="177">
        <f>FLOOR(K72,0.0005)</f>
        <v>0.91200000000000003</v>
      </c>
      <c r="N72" s="176">
        <v>0.64</v>
      </c>
    </row>
    <row r="73" spans="1:14" x14ac:dyDescent="0.2">
      <c r="A73" s="143"/>
      <c r="B73" s="168" t="s">
        <v>38</v>
      </c>
      <c r="C73" s="4">
        <v>0.77</v>
      </c>
      <c r="D73" s="5">
        <v>0.98</v>
      </c>
      <c r="E73" s="333">
        <f t="shared" si="1"/>
        <v>1.0880939999999999</v>
      </c>
      <c r="F73" s="333">
        <f t="shared" si="2"/>
        <v>0.15233316</v>
      </c>
      <c r="G73" s="333">
        <f t="shared" si="3"/>
        <v>1.2404271599999999</v>
      </c>
      <c r="H73" s="352">
        <f t="shared" si="7"/>
        <v>1.2000000000000002</v>
      </c>
      <c r="I73" s="234">
        <v>1.0900000000000001</v>
      </c>
      <c r="J73" s="235">
        <f>+I73*$J$5</f>
        <v>0.15260000000000001</v>
      </c>
      <c r="K73" s="4">
        <f>SUM(I73:J73)</f>
        <v>1.2426000000000001</v>
      </c>
      <c r="L73" s="142">
        <f>FLOOR(K73,0.05)</f>
        <v>1.2000000000000002</v>
      </c>
      <c r="N73" s="176">
        <v>0.77</v>
      </c>
    </row>
    <row r="74" spans="1:14" x14ac:dyDescent="0.2">
      <c r="A74" s="143"/>
      <c r="B74" s="168" t="s">
        <v>39</v>
      </c>
      <c r="C74" s="4">
        <v>0.92</v>
      </c>
      <c r="D74" s="5">
        <v>1.1399999999999999</v>
      </c>
      <c r="E74" s="333">
        <f t="shared" si="1"/>
        <v>1.2657419999999999</v>
      </c>
      <c r="F74" s="333">
        <f t="shared" si="2"/>
        <v>0.17720388000000001</v>
      </c>
      <c r="G74" s="333">
        <f t="shared" si="3"/>
        <v>1.4429458799999999</v>
      </c>
      <c r="H74" s="352">
        <f t="shared" si="7"/>
        <v>1.4000000000000001</v>
      </c>
      <c r="I74" s="234">
        <v>1.27</v>
      </c>
      <c r="J74" s="235">
        <f>+I74*$J$5</f>
        <v>0.17780000000000001</v>
      </c>
      <c r="K74" s="4">
        <f>SUM(I74:J74)</f>
        <v>1.4478</v>
      </c>
      <c r="N74" s="176">
        <v>0.92</v>
      </c>
    </row>
    <row r="75" spans="1:14" x14ac:dyDescent="0.2">
      <c r="A75" s="143"/>
      <c r="B75" s="168"/>
      <c r="C75" s="4"/>
      <c r="J75" s="235"/>
      <c r="K75" s="4"/>
      <c r="L75" s="142"/>
      <c r="N75" s="176"/>
    </row>
    <row r="76" spans="1:14" x14ac:dyDescent="0.2">
      <c r="A76" s="143"/>
      <c r="B76" s="168" t="s">
        <v>41</v>
      </c>
      <c r="C76" s="4">
        <v>0.54</v>
      </c>
      <c r="D76" s="5">
        <v>0.57999999999999996</v>
      </c>
      <c r="E76" s="333">
        <f t="shared" si="1"/>
        <v>0.64397399999999994</v>
      </c>
      <c r="F76" s="333">
        <f t="shared" si="2"/>
        <v>9.0156360000000005E-2</v>
      </c>
      <c r="G76" s="333">
        <f t="shared" si="3"/>
        <v>0.73413035999999998</v>
      </c>
      <c r="H76" s="352">
        <f t="shared" si="7"/>
        <v>0.70000000000000007</v>
      </c>
      <c r="I76" s="234">
        <v>0.64</v>
      </c>
      <c r="J76" s="235">
        <f>+I76*$J$5</f>
        <v>8.9600000000000013E-2</v>
      </c>
      <c r="K76" s="4">
        <f>SUM(I76:J76)</f>
        <v>0.72960000000000003</v>
      </c>
      <c r="L76" s="142">
        <f>FLOOR(K76,0.05)</f>
        <v>0.70000000000000007</v>
      </c>
      <c r="N76" s="176">
        <v>0.54</v>
      </c>
    </row>
    <row r="77" spans="1:14" x14ac:dyDescent="0.2">
      <c r="A77" s="143"/>
      <c r="B77" s="168" t="s">
        <v>42</v>
      </c>
      <c r="C77" s="4">
        <v>0.57999999999999996</v>
      </c>
      <c r="D77" s="5">
        <v>0.68</v>
      </c>
      <c r="E77" s="333">
        <f t="shared" si="1"/>
        <v>0.75500400000000001</v>
      </c>
      <c r="F77" s="333">
        <f t="shared" si="2"/>
        <v>0.10570056000000001</v>
      </c>
      <c r="G77" s="333">
        <f t="shared" si="3"/>
        <v>0.86070456000000006</v>
      </c>
      <c r="H77" s="352">
        <f t="shared" si="7"/>
        <v>0.85000000000000009</v>
      </c>
      <c r="I77" s="234">
        <v>0.76</v>
      </c>
      <c r="J77" s="235">
        <f>+I77*$J$5</f>
        <v>0.10640000000000001</v>
      </c>
      <c r="K77" s="4">
        <f>SUM(I77:J77)</f>
        <v>0.86640000000000006</v>
      </c>
      <c r="L77" s="142">
        <f>FLOOR(K77,0.05)</f>
        <v>0.85000000000000009</v>
      </c>
      <c r="N77" s="176">
        <v>0.57999999999999996</v>
      </c>
    </row>
    <row r="78" spans="1:14" x14ac:dyDescent="0.2">
      <c r="A78" s="143"/>
      <c r="B78" s="168" t="s">
        <v>43</v>
      </c>
      <c r="C78" s="4">
        <v>0.76</v>
      </c>
      <c r="D78" s="5">
        <v>0.98</v>
      </c>
      <c r="E78" s="333">
        <f t="shared" si="1"/>
        <v>1.0880939999999999</v>
      </c>
      <c r="F78" s="333">
        <f t="shared" si="2"/>
        <v>0.15233316</v>
      </c>
      <c r="G78" s="333">
        <f t="shared" si="3"/>
        <v>1.2404271599999999</v>
      </c>
      <c r="H78" s="352">
        <f t="shared" si="7"/>
        <v>1.2000000000000002</v>
      </c>
      <c r="I78" s="234">
        <v>1.0900000000000001</v>
      </c>
      <c r="J78" s="235">
        <f>+I78*$J$5</f>
        <v>0.15260000000000001</v>
      </c>
      <c r="K78" s="4">
        <f>SUM(I78:J78)</f>
        <v>1.2426000000000001</v>
      </c>
      <c r="L78" s="142">
        <f>FLOOR(K78,0.05)</f>
        <v>1.2000000000000002</v>
      </c>
      <c r="N78" s="176">
        <v>0.76</v>
      </c>
    </row>
    <row r="79" spans="1:14" x14ac:dyDescent="0.2">
      <c r="A79" s="143"/>
      <c r="B79" s="168" t="s">
        <v>44</v>
      </c>
      <c r="C79" s="4">
        <v>0.92</v>
      </c>
      <c r="D79" s="5">
        <v>1.1399999999999999</v>
      </c>
      <c r="E79" s="333">
        <f t="shared" si="1"/>
        <v>1.2657419999999999</v>
      </c>
      <c r="F79" s="333">
        <f t="shared" si="2"/>
        <v>0.17720388000000001</v>
      </c>
      <c r="G79" s="333">
        <f t="shared" si="3"/>
        <v>1.4429458799999999</v>
      </c>
      <c r="H79" s="352">
        <f t="shared" si="7"/>
        <v>1.4000000000000001</v>
      </c>
      <c r="I79" s="234">
        <v>1.27</v>
      </c>
      <c r="J79" s="235">
        <f>+I79*$J$5</f>
        <v>0.17780000000000001</v>
      </c>
      <c r="K79" s="4">
        <f>SUM(I79:J79)</f>
        <v>1.4478</v>
      </c>
      <c r="L79" s="142">
        <f>FLOOR(K79,0.05)</f>
        <v>1.4000000000000001</v>
      </c>
      <c r="N79" s="176">
        <v>0.92</v>
      </c>
    </row>
    <row r="80" spans="1:14" x14ac:dyDescent="0.2">
      <c r="A80" s="143"/>
      <c r="B80" s="168" t="s">
        <v>58</v>
      </c>
      <c r="C80" s="4">
        <v>5.5</v>
      </c>
      <c r="D80" s="5">
        <f>+C80+C80*$J$3</f>
        <v>5.8849999999999998</v>
      </c>
      <c r="E80" s="333">
        <f t="shared" si="1"/>
        <v>6.5341154999999995</v>
      </c>
      <c r="F80" s="333">
        <f t="shared" si="2"/>
        <v>0.91477617</v>
      </c>
      <c r="G80" s="333">
        <f t="shared" si="3"/>
        <v>7.4488916699999992</v>
      </c>
      <c r="H80" s="352">
        <v>10</v>
      </c>
      <c r="I80" s="234">
        <v>6.54</v>
      </c>
      <c r="J80" s="235">
        <f>+I80*$J$5</f>
        <v>0.91560000000000008</v>
      </c>
      <c r="K80" s="4">
        <f>SUM(I80:J80)</f>
        <v>7.4556000000000004</v>
      </c>
      <c r="L80" s="142">
        <f>FLOOR(K80,0.05)</f>
        <v>7.45</v>
      </c>
      <c r="N80" s="176"/>
    </row>
    <row r="81" spans="1:14" x14ac:dyDescent="0.2">
      <c r="A81" s="143"/>
      <c r="B81" s="168"/>
      <c r="C81" s="4"/>
      <c r="J81" s="235"/>
      <c r="K81" s="4"/>
      <c r="N81" s="176"/>
    </row>
    <row r="82" spans="1:14" x14ac:dyDescent="0.2">
      <c r="A82" s="143">
        <v>151605</v>
      </c>
      <c r="B82" s="175" t="s">
        <v>59</v>
      </c>
      <c r="C82" s="4"/>
      <c r="J82" s="235"/>
      <c r="K82" s="4"/>
      <c r="N82" s="176"/>
    </row>
    <row r="83" spans="1:14" x14ac:dyDescent="0.2">
      <c r="A83" s="143"/>
      <c r="B83" s="168" t="s">
        <v>60</v>
      </c>
      <c r="C83" s="4">
        <v>267</v>
      </c>
      <c r="D83" s="5" t="s">
        <v>609</v>
      </c>
      <c r="J83" s="235"/>
      <c r="K83" s="4">
        <f>SUM(I83:J83)</f>
        <v>0</v>
      </c>
      <c r="L83" s="142">
        <f>FLOOR(K83,0.05)</f>
        <v>0</v>
      </c>
      <c r="N83" s="176">
        <v>267</v>
      </c>
    </row>
    <row r="84" spans="1:14" x14ac:dyDescent="0.2">
      <c r="A84" s="143"/>
      <c r="B84" s="168" t="s">
        <v>56</v>
      </c>
      <c r="C84" s="4">
        <v>0.82</v>
      </c>
      <c r="D84" s="5">
        <v>1.1499999999999999</v>
      </c>
      <c r="E84" s="333">
        <f t="shared" si="1"/>
        <v>1.2768449999999998</v>
      </c>
      <c r="F84" s="333">
        <f t="shared" si="2"/>
        <v>0.17875829999999998</v>
      </c>
      <c r="G84" s="333">
        <f t="shared" si="3"/>
        <v>1.4556032999999997</v>
      </c>
      <c r="H84" s="352">
        <f t="shared" si="7"/>
        <v>1.4500000000000002</v>
      </c>
      <c r="I84" s="234">
        <v>1.28</v>
      </c>
      <c r="J84" s="235">
        <f>+I84*$J$5</f>
        <v>0.17920000000000003</v>
      </c>
      <c r="K84" s="4">
        <f>SUM(I84:J84)</f>
        <v>1.4592000000000001</v>
      </c>
      <c r="L84" s="177">
        <f>FLOOR(K84,0.0005)</f>
        <v>1.4590000000000001</v>
      </c>
      <c r="N84" s="176">
        <v>0.82</v>
      </c>
    </row>
    <row r="85" spans="1:14" x14ac:dyDescent="0.2">
      <c r="A85" s="143"/>
      <c r="B85" s="168" t="s">
        <v>61</v>
      </c>
      <c r="C85" s="4" t="e">
        <f>+#REF!+#REF!*$J$3</f>
        <v>#REF!</v>
      </c>
      <c r="D85" s="5">
        <v>64.680000000000007</v>
      </c>
      <c r="E85" s="333">
        <f t="shared" si="1"/>
        <v>71.814204000000004</v>
      </c>
      <c r="F85" s="333">
        <f t="shared" si="2"/>
        <v>10.053988560000002</v>
      </c>
      <c r="G85" s="333">
        <f t="shared" si="3"/>
        <v>81.868192560000011</v>
      </c>
      <c r="H85" s="352">
        <v>75</v>
      </c>
      <c r="I85" s="234">
        <v>71.81</v>
      </c>
      <c r="J85" s="235">
        <f>+D85*$J$5</f>
        <v>9.055200000000001</v>
      </c>
      <c r="K85" s="4">
        <f>SUM(I85:J85)</f>
        <v>80.865200000000002</v>
      </c>
      <c r="L85" s="142">
        <f>FLOOR(K85,0.05)</f>
        <v>80.850000000000009</v>
      </c>
      <c r="N85" s="176"/>
    </row>
    <row r="86" spans="1:14" x14ac:dyDescent="0.2">
      <c r="A86" s="143"/>
      <c r="C86" s="4"/>
      <c r="J86" s="235"/>
      <c r="K86" s="4"/>
      <c r="N86" s="176"/>
    </row>
    <row r="87" spans="1:14" x14ac:dyDescent="0.2">
      <c r="A87" s="143"/>
      <c r="B87" s="168"/>
      <c r="C87" s="4"/>
      <c r="J87" s="235"/>
      <c r="K87" s="4"/>
      <c r="L87" s="142"/>
      <c r="N87" s="179"/>
    </row>
    <row r="88" spans="1:14" x14ac:dyDescent="0.2">
      <c r="A88" s="143">
        <v>151788</v>
      </c>
      <c r="B88" s="175" t="s">
        <v>62</v>
      </c>
      <c r="C88" s="4"/>
      <c r="J88" s="235"/>
      <c r="K88" s="4"/>
    </row>
    <row r="89" spans="1:14" x14ac:dyDescent="0.2">
      <c r="A89" s="143"/>
      <c r="B89" s="168" t="s">
        <v>63</v>
      </c>
      <c r="C89" s="4">
        <v>20.3</v>
      </c>
      <c r="D89" s="5">
        <v>35.340000000000003</v>
      </c>
      <c r="E89" s="333">
        <f t="shared" si="1"/>
        <v>39.238002000000002</v>
      </c>
      <c r="F89" s="333">
        <f t="shared" si="2"/>
        <v>5.4933202800000007</v>
      </c>
      <c r="G89" s="333">
        <f t="shared" si="3"/>
        <v>44.731322280000001</v>
      </c>
      <c r="H89" s="352">
        <f t="shared" si="7"/>
        <v>44.7</v>
      </c>
      <c r="I89" s="234">
        <v>39.24</v>
      </c>
      <c r="J89" s="235">
        <f>+I89*$J$5</f>
        <v>5.4936000000000007</v>
      </c>
      <c r="K89" s="4">
        <f>SUM(I89:J89)</f>
        <v>44.733600000000003</v>
      </c>
      <c r="L89" s="124">
        <f>FLOOR(K89,0.05)</f>
        <v>44.7</v>
      </c>
    </row>
    <row r="90" spans="1:14" x14ac:dyDescent="0.2">
      <c r="A90" s="143"/>
      <c r="C90" s="4"/>
      <c r="J90" s="235"/>
      <c r="K90" s="4"/>
    </row>
    <row r="91" spans="1:14" x14ac:dyDescent="0.2">
      <c r="A91" s="143">
        <v>151601</v>
      </c>
      <c r="B91" s="175" t="s">
        <v>64</v>
      </c>
      <c r="C91" s="4"/>
      <c r="J91" s="235"/>
      <c r="K91" s="4"/>
    </row>
    <row r="92" spans="1:14" x14ac:dyDescent="0.2">
      <c r="A92" s="143"/>
      <c r="B92" s="168" t="s">
        <v>65</v>
      </c>
      <c r="C92" s="4">
        <v>14.11</v>
      </c>
      <c r="D92" s="5">
        <v>88.35</v>
      </c>
      <c r="E92" s="333">
        <f t="shared" si="1"/>
        <v>98.095004999999986</v>
      </c>
      <c r="F92" s="333">
        <f t="shared" si="2"/>
        <v>13.733300699999999</v>
      </c>
      <c r="G92" s="333">
        <f t="shared" si="3"/>
        <v>111.82830569999999</v>
      </c>
      <c r="H92" s="352">
        <f t="shared" si="7"/>
        <v>111.80000000000001</v>
      </c>
      <c r="I92" s="234">
        <v>98.1</v>
      </c>
      <c r="J92" s="235">
        <f>+I92*$J$5</f>
        <v>13.734</v>
      </c>
      <c r="K92" s="4">
        <f>SUM(I92:J92)</f>
        <v>111.83399999999999</v>
      </c>
      <c r="L92" s="124">
        <f>FLOOR(K92,0.05)</f>
        <v>111.80000000000001</v>
      </c>
    </row>
    <row r="93" spans="1:14" x14ac:dyDescent="0.2">
      <c r="A93" s="143"/>
      <c r="B93" s="168" t="s">
        <v>66</v>
      </c>
      <c r="C93" s="4">
        <v>51.54</v>
      </c>
      <c r="D93" s="5">
        <v>1.1399999999999999</v>
      </c>
      <c r="E93" s="333">
        <f t="shared" si="1"/>
        <v>1.2657419999999999</v>
      </c>
      <c r="F93" s="333">
        <f t="shared" si="2"/>
        <v>0.17720388000000001</v>
      </c>
      <c r="G93" s="333">
        <f t="shared" si="3"/>
        <v>1.4429458799999999</v>
      </c>
      <c r="H93" s="352">
        <f t="shared" si="7"/>
        <v>1.4000000000000001</v>
      </c>
      <c r="I93" s="234">
        <v>1.27</v>
      </c>
      <c r="J93" s="235">
        <f>+I93*$J$5</f>
        <v>0.17780000000000001</v>
      </c>
      <c r="K93" s="4">
        <f>SUM(I93:J93)</f>
        <v>1.4478</v>
      </c>
      <c r="L93" s="142">
        <f>FLOOR(K93,0.05)</f>
        <v>1.4000000000000001</v>
      </c>
    </row>
    <row r="94" spans="1:14" x14ac:dyDescent="0.2">
      <c r="A94" s="143"/>
      <c r="B94" s="168" t="s">
        <v>67</v>
      </c>
      <c r="C94" s="4">
        <v>0.19</v>
      </c>
      <c r="D94" s="5">
        <v>353.4</v>
      </c>
      <c r="E94" s="333">
        <f t="shared" si="1"/>
        <v>392.38001999999994</v>
      </c>
      <c r="F94" s="333">
        <f t="shared" si="2"/>
        <v>54.933202799999997</v>
      </c>
      <c r="G94" s="333">
        <f t="shared" si="3"/>
        <v>447.31322279999995</v>
      </c>
      <c r="H94" s="352">
        <f t="shared" si="7"/>
        <v>447.3</v>
      </c>
      <c r="I94" s="234">
        <v>392.38</v>
      </c>
      <c r="J94" s="235">
        <f>+I94*$J$5</f>
        <v>54.933200000000006</v>
      </c>
      <c r="K94" s="4">
        <f>SUM(I94:J94)</f>
        <v>447.31319999999999</v>
      </c>
      <c r="L94" s="142">
        <f>FLOOR(K94,0.05)</f>
        <v>447.3</v>
      </c>
    </row>
    <row r="95" spans="1:14" x14ac:dyDescent="0.2">
      <c r="A95" s="143"/>
      <c r="B95" s="168"/>
      <c r="C95" s="4"/>
      <c r="J95" s="235"/>
      <c r="K95" s="4" t="s">
        <v>609</v>
      </c>
      <c r="L95" s="142"/>
    </row>
    <row r="96" spans="1:14" x14ac:dyDescent="0.2">
      <c r="A96" s="143"/>
      <c r="B96" s="168" t="s">
        <v>68</v>
      </c>
      <c r="C96" s="4">
        <v>83.15</v>
      </c>
      <c r="D96" s="5">
        <v>88.35</v>
      </c>
      <c r="E96" s="333">
        <f t="shared" si="1"/>
        <v>98.095004999999986</v>
      </c>
      <c r="F96" s="333">
        <f t="shared" si="2"/>
        <v>13.733300699999999</v>
      </c>
      <c r="G96" s="333">
        <f t="shared" si="3"/>
        <v>111.82830569999999</v>
      </c>
      <c r="H96" s="352">
        <f t="shared" si="7"/>
        <v>111.80000000000001</v>
      </c>
      <c r="I96" s="234">
        <v>98.1</v>
      </c>
      <c r="J96" s="235">
        <f>+I96*$J$5</f>
        <v>13.734</v>
      </c>
      <c r="K96" s="4">
        <f>SUM(I96:J96)</f>
        <v>111.83399999999999</v>
      </c>
      <c r="L96" s="142">
        <f>FLOOR(K96,0.05)</f>
        <v>111.80000000000001</v>
      </c>
    </row>
    <row r="97" spans="1:12" x14ac:dyDescent="0.2">
      <c r="A97" s="143"/>
      <c r="C97" s="4"/>
      <c r="J97" s="235"/>
      <c r="K97" s="4"/>
      <c r="L97" s="142"/>
    </row>
    <row r="98" spans="1:12" x14ac:dyDescent="0.2">
      <c r="A98" s="143">
        <v>151788</v>
      </c>
      <c r="B98" s="175" t="s">
        <v>69</v>
      </c>
      <c r="C98" s="4"/>
      <c r="J98" s="235"/>
      <c r="K98" s="4"/>
      <c r="L98" s="142"/>
    </row>
    <row r="99" spans="1:12" x14ac:dyDescent="0.2">
      <c r="A99" s="143"/>
      <c r="B99" s="168" t="s">
        <v>70</v>
      </c>
      <c r="C99" s="4">
        <v>121.89</v>
      </c>
      <c r="D99" s="5">
        <f>+C99+C99*$J$3</f>
        <v>130.42230000000001</v>
      </c>
      <c r="E99" s="333">
        <f t="shared" si="1"/>
        <v>144.80787968999999</v>
      </c>
      <c r="F99" s="333">
        <f t="shared" si="2"/>
        <v>20.273103156600001</v>
      </c>
      <c r="G99" s="333">
        <f t="shared" si="3"/>
        <v>165.08098284659999</v>
      </c>
      <c r="H99" s="352">
        <f>FLOOR(G99,0.05)</f>
        <v>165.05</v>
      </c>
      <c r="I99" s="234">
        <v>138.25</v>
      </c>
      <c r="J99" s="235">
        <f>+I99*$J$5</f>
        <v>19.355</v>
      </c>
      <c r="K99" s="4">
        <f>SUM(I99:J99)</f>
        <v>157.60499999999999</v>
      </c>
      <c r="L99" s="142">
        <f>FLOOR(K99,0.05)</f>
        <v>157.60000000000002</v>
      </c>
    </row>
    <row r="100" spans="1:12" x14ac:dyDescent="0.2">
      <c r="A100" s="143"/>
      <c r="B100" s="168" t="s">
        <v>71</v>
      </c>
      <c r="D100" s="6"/>
      <c r="I100" s="242"/>
      <c r="J100" s="235"/>
      <c r="K100" s="4"/>
      <c r="L100" s="180" t="s">
        <v>73</v>
      </c>
    </row>
    <row r="101" spans="1:12" x14ac:dyDescent="0.2">
      <c r="A101" s="143"/>
      <c r="C101" s="4"/>
      <c r="J101" s="235"/>
      <c r="K101" s="4"/>
      <c r="L101" s="142"/>
    </row>
    <row r="102" spans="1:12" x14ac:dyDescent="0.2">
      <c r="A102" s="143">
        <v>141734</v>
      </c>
      <c r="B102" s="175" t="s">
        <v>74</v>
      </c>
      <c r="C102" s="4"/>
      <c r="J102" s="235"/>
      <c r="K102" s="4"/>
      <c r="L102" s="142"/>
    </row>
    <row r="103" spans="1:12" x14ac:dyDescent="0.2">
      <c r="A103" s="143"/>
      <c r="B103" s="168" t="s">
        <v>75</v>
      </c>
      <c r="C103" s="4">
        <v>121.89</v>
      </c>
      <c r="D103" s="5">
        <f>+C103+C103*$J$3</f>
        <v>130.42230000000001</v>
      </c>
      <c r="E103" s="333">
        <f t="shared" ref="E103:E110" si="8">+D103+D103*$E$4</f>
        <v>144.80787968999999</v>
      </c>
      <c r="F103" s="333">
        <f>+E103*$F$4</f>
        <v>20.273103156600001</v>
      </c>
      <c r="G103" s="333">
        <f>SUM(E103:F103)</f>
        <v>165.08098284659999</v>
      </c>
      <c r="H103" s="352">
        <f>FLOOR(G103,0.05)</f>
        <v>165.05</v>
      </c>
      <c r="I103" s="234">
        <v>138.25</v>
      </c>
      <c r="J103" s="235">
        <f>+I103*$J$5</f>
        <v>19.355</v>
      </c>
      <c r="K103" s="4">
        <f>SUM(I103:J103)</f>
        <v>157.60499999999999</v>
      </c>
      <c r="L103" s="142">
        <f>FLOOR(K103,0.05)</f>
        <v>157.60000000000002</v>
      </c>
    </row>
    <row r="104" spans="1:12" x14ac:dyDescent="0.2">
      <c r="A104" s="143"/>
      <c r="B104" s="168" t="s">
        <v>76</v>
      </c>
      <c r="C104" s="4"/>
      <c r="D104" s="6"/>
      <c r="I104" s="242"/>
      <c r="J104" s="235"/>
      <c r="K104" s="4"/>
      <c r="L104" s="180" t="s">
        <v>77</v>
      </c>
    </row>
    <row r="105" spans="1:12" x14ac:dyDescent="0.2">
      <c r="A105" s="143"/>
      <c r="B105" s="168" t="s">
        <v>78</v>
      </c>
      <c r="C105" s="4">
        <v>107.4</v>
      </c>
      <c r="D105" s="5">
        <f>+C105+C105*$J$3</f>
        <v>114.91800000000001</v>
      </c>
      <c r="E105" s="333">
        <f t="shared" si="8"/>
        <v>127.59345540000001</v>
      </c>
      <c r="F105" s="333">
        <f>+E105*$F$4</f>
        <v>17.863083756000002</v>
      </c>
      <c r="G105" s="333">
        <f>SUM(E105:F105)</f>
        <v>145.45653915600002</v>
      </c>
      <c r="H105" s="352">
        <f>FLOOR(G105,0.05)</f>
        <v>145.45000000000002</v>
      </c>
      <c r="I105" s="234">
        <v>121.82</v>
      </c>
      <c r="J105" s="235">
        <f>+I105*$J$5</f>
        <v>17.0548</v>
      </c>
      <c r="K105" s="4">
        <f>SUM(I105:J105)</f>
        <v>138.87479999999999</v>
      </c>
      <c r="L105" s="124">
        <f>FLOOR(K105,0.05)</f>
        <v>138.85</v>
      </c>
    </row>
    <row r="106" spans="1:12" x14ac:dyDescent="0.2">
      <c r="A106" s="143"/>
      <c r="C106" s="4"/>
      <c r="J106" s="235"/>
      <c r="K106" s="4"/>
    </row>
    <row r="107" spans="1:12" x14ac:dyDescent="0.2">
      <c r="A107" s="143">
        <v>141734</v>
      </c>
      <c r="B107" s="175" t="s">
        <v>79</v>
      </c>
      <c r="C107" s="4"/>
      <c r="J107" s="235"/>
      <c r="K107" s="4"/>
    </row>
    <row r="108" spans="1:12" x14ac:dyDescent="0.2">
      <c r="A108" s="143"/>
      <c r="B108" s="168" t="s">
        <v>70</v>
      </c>
      <c r="C108" s="4">
        <v>121.89</v>
      </c>
      <c r="D108" s="5">
        <f>+C108+C108*$J$3</f>
        <v>130.42230000000001</v>
      </c>
      <c r="E108" s="333">
        <f t="shared" si="8"/>
        <v>144.80787968999999</v>
      </c>
      <c r="F108" s="333">
        <f>+E108*$F$4</f>
        <v>20.273103156600001</v>
      </c>
      <c r="G108" s="333">
        <f>SUM(E108:F108)</f>
        <v>165.08098284659999</v>
      </c>
      <c r="H108" s="352">
        <f>FLOOR(G108,0.05)</f>
        <v>165.05</v>
      </c>
      <c r="I108" s="234">
        <v>138.25</v>
      </c>
      <c r="J108" s="235">
        <f>+I108*$J$5</f>
        <v>19.355</v>
      </c>
      <c r="K108" s="4">
        <f>SUM(I108:J108)</f>
        <v>157.60499999999999</v>
      </c>
      <c r="L108" s="142">
        <f>FLOOR(K108,0.05)</f>
        <v>157.60000000000002</v>
      </c>
    </row>
    <row r="109" spans="1:12" x14ac:dyDescent="0.2">
      <c r="A109" s="143"/>
      <c r="B109" s="168" t="s">
        <v>76</v>
      </c>
      <c r="C109" s="4"/>
      <c r="D109" s="6"/>
      <c r="I109" s="242"/>
      <c r="J109" s="235"/>
      <c r="K109" s="4"/>
      <c r="L109" s="180" t="s">
        <v>73</v>
      </c>
    </row>
    <row r="110" spans="1:12" x14ac:dyDescent="0.2">
      <c r="A110" s="143"/>
      <c r="B110" s="168" t="s">
        <v>78</v>
      </c>
      <c r="C110" s="4">
        <v>107.4</v>
      </c>
      <c r="D110" s="5">
        <f>+C110+C110*$J$3</f>
        <v>114.91800000000001</v>
      </c>
      <c r="E110" s="333">
        <f t="shared" si="8"/>
        <v>127.59345540000001</v>
      </c>
      <c r="F110" s="333">
        <f>+E110*$F$4</f>
        <v>17.863083756000002</v>
      </c>
      <c r="G110" s="333">
        <f>SUM(E110:F110)</f>
        <v>145.45653915600002</v>
      </c>
      <c r="H110" s="352">
        <f>FLOOR(G110,0.05)</f>
        <v>145.45000000000002</v>
      </c>
      <c r="I110" s="234">
        <v>121.82</v>
      </c>
      <c r="J110" s="235">
        <f>+I110*$J$5</f>
        <v>17.0548</v>
      </c>
      <c r="K110" s="4">
        <f>SUM(I110:J110)</f>
        <v>138.87479999999999</v>
      </c>
      <c r="L110" s="124">
        <f>FLOOR(K110,0.05)</f>
        <v>138.85</v>
      </c>
    </row>
    <row r="111" spans="1:12" x14ac:dyDescent="0.2">
      <c r="A111" s="143"/>
      <c r="C111" s="20"/>
      <c r="J111" s="235"/>
      <c r="K111" s="20"/>
    </row>
    <row r="112" spans="1:12" ht="25.5" x14ac:dyDescent="0.2">
      <c r="A112" s="143"/>
      <c r="B112" s="169" t="s">
        <v>80</v>
      </c>
      <c r="C112" s="169"/>
      <c r="D112" s="169"/>
      <c r="E112" s="339"/>
      <c r="I112" s="247"/>
      <c r="J112" s="247"/>
      <c r="K112" s="169"/>
    </row>
    <row r="113" spans="1:13" x14ac:dyDescent="0.2">
      <c r="A113" s="143"/>
      <c r="C113" s="20"/>
      <c r="J113" s="235"/>
      <c r="K113" s="20"/>
    </row>
    <row r="114" spans="1:13" x14ac:dyDescent="0.2">
      <c r="A114" s="143" t="s">
        <v>81</v>
      </c>
      <c r="B114" s="175" t="s">
        <v>82</v>
      </c>
      <c r="C114" s="20"/>
      <c r="J114" s="235"/>
      <c r="K114" s="20"/>
    </row>
    <row r="115" spans="1:13" x14ac:dyDescent="0.2">
      <c r="A115" s="143"/>
      <c r="B115" s="169" t="s">
        <v>83</v>
      </c>
      <c r="C115" s="169"/>
      <c r="D115" s="169"/>
      <c r="I115" s="169"/>
      <c r="J115" s="169"/>
      <c r="K115" s="169"/>
    </row>
    <row r="116" spans="1:13" x14ac:dyDescent="0.2">
      <c r="A116" s="143"/>
      <c r="B116" s="181" t="s">
        <v>84</v>
      </c>
      <c r="C116" s="4"/>
      <c r="J116" s="235"/>
      <c r="K116" s="4"/>
    </row>
    <row r="117" spans="1:13" x14ac:dyDescent="0.2">
      <c r="A117" s="143"/>
      <c r="B117" s="168" t="s">
        <v>85</v>
      </c>
      <c r="C117" s="4">
        <v>66.55</v>
      </c>
      <c r="D117" s="5">
        <f t="shared" ref="D117:D125" si="9">+C117+C117*$J$3</f>
        <v>71.208500000000001</v>
      </c>
      <c r="E117" s="333">
        <f t="shared" ref="E117:E172" si="10">+D117+D117*$E$4</f>
        <v>79.062797549999999</v>
      </c>
      <c r="G117" s="333">
        <f t="shared" ref="G117:G125" si="11">SUM(E117:F117)</f>
        <v>79.062797549999999</v>
      </c>
      <c r="H117" s="352">
        <f t="shared" ref="H117:H136" si="12">CEILING(G117,0.1)</f>
        <v>79.100000000000009</v>
      </c>
      <c r="J117" s="235"/>
      <c r="K117" s="4">
        <f t="shared" ref="K117:K125" si="13">SUM(I117:J117)</f>
        <v>0</v>
      </c>
      <c r="L117" s="142">
        <f t="shared" ref="L117:L125" si="14">FLOOR(K117,0.05)</f>
        <v>0</v>
      </c>
      <c r="M117" s="235">
        <v>75.5</v>
      </c>
    </row>
    <row r="118" spans="1:13" x14ac:dyDescent="0.2">
      <c r="A118" s="143"/>
      <c r="B118" s="168" t="s">
        <v>86</v>
      </c>
      <c r="C118" s="4">
        <v>133.1</v>
      </c>
      <c r="D118" s="5">
        <f t="shared" si="9"/>
        <v>142.417</v>
      </c>
      <c r="E118" s="333">
        <f t="shared" si="10"/>
        <v>158.1255951</v>
      </c>
      <c r="G118" s="333">
        <f t="shared" si="11"/>
        <v>158.1255951</v>
      </c>
      <c r="H118" s="352">
        <f>FLOOR(G118,0.05)</f>
        <v>158.10000000000002</v>
      </c>
      <c r="J118" s="235"/>
      <c r="K118" s="4">
        <f t="shared" si="13"/>
        <v>0</v>
      </c>
      <c r="L118" s="142">
        <f t="shared" si="14"/>
        <v>0</v>
      </c>
      <c r="M118" s="235">
        <v>150.94999999999999</v>
      </c>
    </row>
    <row r="119" spans="1:13" x14ac:dyDescent="0.2">
      <c r="A119" s="143"/>
      <c r="B119" s="168" t="s">
        <v>87</v>
      </c>
      <c r="C119" s="4">
        <v>266.2</v>
      </c>
      <c r="D119" s="5">
        <f t="shared" si="9"/>
        <v>284.834</v>
      </c>
      <c r="E119" s="333">
        <f t="shared" si="10"/>
        <v>316.2511902</v>
      </c>
      <c r="G119" s="333">
        <f t="shared" si="11"/>
        <v>316.2511902</v>
      </c>
      <c r="H119" s="352">
        <f t="shared" si="12"/>
        <v>316.3</v>
      </c>
      <c r="J119" s="235"/>
      <c r="K119" s="4">
        <f t="shared" si="13"/>
        <v>0</v>
      </c>
      <c r="L119" s="142">
        <f t="shared" si="14"/>
        <v>0</v>
      </c>
      <c r="M119" s="235">
        <v>301.89999999999998</v>
      </c>
    </row>
    <row r="120" spans="1:13" x14ac:dyDescent="0.2">
      <c r="A120" s="143"/>
      <c r="B120" s="168" t="s">
        <v>88</v>
      </c>
      <c r="C120" s="4">
        <v>598.95000000000005</v>
      </c>
      <c r="D120" s="5">
        <f t="shared" si="9"/>
        <v>640.87650000000008</v>
      </c>
      <c r="E120" s="333">
        <f t="shared" si="10"/>
        <v>711.56517795000013</v>
      </c>
      <c r="G120" s="333">
        <f t="shared" si="11"/>
        <v>711.56517795000013</v>
      </c>
      <c r="H120" s="352">
        <f t="shared" si="12"/>
        <v>711.6</v>
      </c>
      <c r="J120" s="235"/>
      <c r="K120" s="4">
        <f t="shared" si="13"/>
        <v>0</v>
      </c>
      <c r="L120" s="142">
        <f t="shared" si="14"/>
        <v>0</v>
      </c>
      <c r="M120" s="235">
        <v>679.3</v>
      </c>
    </row>
    <row r="121" spans="1:13" x14ac:dyDescent="0.2">
      <c r="A121" s="143"/>
      <c r="B121" s="181" t="s">
        <v>89</v>
      </c>
      <c r="C121" s="4">
        <v>1064.8</v>
      </c>
      <c r="D121" s="5">
        <f t="shared" si="9"/>
        <v>1139.336</v>
      </c>
      <c r="E121" s="333">
        <f t="shared" si="10"/>
        <v>1265.0047608</v>
      </c>
      <c r="G121" s="333">
        <f t="shared" si="11"/>
        <v>1265.0047608</v>
      </c>
      <c r="H121" s="352">
        <v>1265.0047608</v>
      </c>
      <c r="J121" s="235"/>
      <c r="K121" s="4">
        <f t="shared" si="13"/>
        <v>0</v>
      </c>
      <c r="L121" s="142">
        <f t="shared" si="14"/>
        <v>0</v>
      </c>
      <c r="M121" s="235">
        <v>1207.6500000000001</v>
      </c>
    </row>
    <row r="122" spans="1:13" x14ac:dyDescent="0.2">
      <c r="A122" s="143"/>
      <c r="B122" s="181" t="s">
        <v>90</v>
      </c>
      <c r="C122" s="4">
        <v>1996.5</v>
      </c>
      <c r="D122" s="5">
        <f t="shared" si="9"/>
        <v>2136.2550000000001</v>
      </c>
      <c r="E122" s="333">
        <f t="shared" si="10"/>
        <v>2371.8839265000001</v>
      </c>
      <c r="G122" s="333">
        <f t="shared" si="11"/>
        <v>2371.8839265000001</v>
      </c>
      <c r="H122" s="352">
        <f t="shared" si="12"/>
        <v>2371.9</v>
      </c>
      <c r="J122" s="235"/>
      <c r="K122" s="4">
        <f t="shared" si="13"/>
        <v>0</v>
      </c>
      <c r="L122" s="142">
        <f t="shared" si="14"/>
        <v>0</v>
      </c>
      <c r="M122" s="235">
        <v>2264.5</v>
      </c>
    </row>
    <row r="123" spans="1:13" x14ac:dyDescent="0.2">
      <c r="A123" s="143"/>
      <c r="B123" s="181" t="s">
        <v>91</v>
      </c>
      <c r="C123" s="4">
        <v>1996.5</v>
      </c>
      <c r="D123" s="5">
        <f t="shared" si="9"/>
        <v>2136.2550000000001</v>
      </c>
      <c r="E123" s="333">
        <f t="shared" si="10"/>
        <v>2371.8839265000001</v>
      </c>
      <c r="G123" s="333">
        <f t="shared" si="11"/>
        <v>2371.8839265000001</v>
      </c>
      <c r="H123" s="352">
        <f t="shared" si="12"/>
        <v>2371.9</v>
      </c>
      <c r="J123" s="235"/>
      <c r="K123" s="4">
        <f t="shared" si="13"/>
        <v>0</v>
      </c>
      <c r="L123" s="142">
        <f t="shared" si="14"/>
        <v>0</v>
      </c>
      <c r="M123" s="235">
        <v>2264.5</v>
      </c>
    </row>
    <row r="124" spans="1:13" x14ac:dyDescent="0.2">
      <c r="A124" s="143"/>
      <c r="B124" s="181" t="s">
        <v>92</v>
      </c>
      <c r="C124" s="4">
        <v>1996.5</v>
      </c>
      <c r="D124" s="5">
        <f t="shared" si="9"/>
        <v>2136.2550000000001</v>
      </c>
      <c r="E124" s="333">
        <f t="shared" si="10"/>
        <v>2371.8839265000001</v>
      </c>
      <c r="G124" s="333">
        <f t="shared" si="11"/>
        <v>2371.8839265000001</v>
      </c>
      <c r="H124" s="352">
        <f t="shared" si="12"/>
        <v>2371.9</v>
      </c>
      <c r="J124" s="235"/>
      <c r="K124" s="4">
        <f t="shared" si="13"/>
        <v>0</v>
      </c>
      <c r="L124" s="142">
        <f t="shared" si="14"/>
        <v>0</v>
      </c>
      <c r="M124" s="235">
        <v>2264.5</v>
      </c>
    </row>
    <row r="125" spans="1:13" x14ac:dyDescent="0.2">
      <c r="A125" s="143"/>
      <c r="B125" s="181" t="s">
        <v>93</v>
      </c>
      <c r="C125" s="4">
        <v>1996.5</v>
      </c>
      <c r="D125" s="5">
        <f t="shared" si="9"/>
        <v>2136.2550000000001</v>
      </c>
      <c r="E125" s="333">
        <f t="shared" si="10"/>
        <v>2371.8839265000001</v>
      </c>
      <c r="G125" s="333">
        <f t="shared" si="11"/>
        <v>2371.8839265000001</v>
      </c>
      <c r="H125" s="352">
        <f t="shared" si="12"/>
        <v>2371.9</v>
      </c>
      <c r="J125" s="235"/>
      <c r="K125" s="4">
        <f t="shared" si="13"/>
        <v>0</v>
      </c>
      <c r="L125" s="142">
        <f t="shared" si="14"/>
        <v>0</v>
      </c>
      <c r="M125" s="235">
        <v>2264.5</v>
      </c>
    </row>
    <row r="126" spans="1:13" x14ac:dyDescent="0.2">
      <c r="A126" s="143"/>
      <c r="C126" s="20"/>
      <c r="J126" s="235"/>
      <c r="K126" s="20"/>
      <c r="L126" s="142"/>
    </row>
    <row r="127" spans="1:13" x14ac:dyDescent="0.2">
      <c r="A127" s="143"/>
      <c r="C127" s="20"/>
      <c r="J127" s="235"/>
      <c r="K127" s="20"/>
      <c r="L127" s="142"/>
    </row>
    <row r="128" spans="1:13" x14ac:dyDescent="0.2">
      <c r="A128" s="143">
        <v>151788</v>
      </c>
      <c r="B128" s="175" t="s">
        <v>94</v>
      </c>
      <c r="C128" s="20"/>
      <c r="J128" s="235"/>
      <c r="K128" s="20"/>
      <c r="L128" s="142"/>
    </row>
    <row r="129" spans="1:14" x14ac:dyDescent="0.2">
      <c r="A129" s="143"/>
      <c r="B129" s="168" t="s">
        <v>95</v>
      </c>
      <c r="C129" s="4">
        <v>163.89</v>
      </c>
      <c r="D129" s="5">
        <f>+C129+C129*$J$3</f>
        <v>175.36229999999998</v>
      </c>
      <c r="E129" s="333">
        <f t="shared" si="10"/>
        <v>194.70476168999997</v>
      </c>
      <c r="F129" s="333">
        <f>+E129*$F$4</f>
        <v>27.258666636599997</v>
      </c>
      <c r="G129" s="333">
        <f>SUM(E129:F129)</f>
        <v>221.96342832659997</v>
      </c>
      <c r="H129" s="352">
        <f t="shared" si="12"/>
        <v>222</v>
      </c>
      <c r="I129" s="234">
        <v>185.88</v>
      </c>
      <c r="J129" s="235">
        <f>+I129*$J$5</f>
        <v>26.023200000000003</v>
      </c>
      <c r="K129" s="4">
        <f>SUM(I129:J129)</f>
        <v>211.9032</v>
      </c>
      <c r="L129" s="142">
        <f>FLOOR(K129,0.05)</f>
        <v>211.9</v>
      </c>
    </row>
    <row r="130" spans="1:14" x14ac:dyDescent="0.2">
      <c r="A130" s="143"/>
      <c r="B130" s="168" t="s">
        <v>96</v>
      </c>
      <c r="C130" s="4">
        <v>253.28</v>
      </c>
      <c r="D130" s="5">
        <f>+C130+C130*$J$3</f>
        <v>271.00959999999998</v>
      </c>
      <c r="E130" s="333">
        <f t="shared" si="10"/>
        <v>300.90195888</v>
      </c>
      <c r="F130" s="333">
        <f>+E130*$F$4</f>
        <v>42.126274243200001</v>
      </c>
      <c r="G130" s="333">
        <f>SUM(E130:F130)</f>
        <v>343.02823312319998</v>
      </c>
      <c r="H130" s="352">
        <f>FLOOR(G130,0.05)</f>
        <v>343</v>
      </c>
      <c r="I130" s="234">
        <v>287.27</v>
      </c>
      <c r="J130" s="235">
        <f>+I130*$J$5</f>
        <v>40.217800000000004</v>
      </c>
      <c r="K130" s="4">
        <f>SUM(I130:J130)</f>
        <v>327.48779999999999</v>
      </c>
      <c r="L130" s="142">
        <f>FLOOR(K130,0.05)</f>
        <v>327.45000000000005</v>
      </c>
    </row>
    <row r="131" spans="1:14" x14ac:dyDescent="0.2">
      <c r="A131" s="143"/>
      <c r="B131" s="168" t="s">
        <v>97</v>
      </c>
      <c r="C131" s="4">
        <v>327.77</v>
      </c>
      <c r="D131" s="5">
        <f>+C131+C131*$J$3</f>
        <v>350.71389999999997</v>
      </c>
      <c r="E131" s="333">
        <f t="shared" si="10"/>
        <v>389.39764316999998</v>
      </c>
      <c r="F131" s="333">
        <f>+E131*$F$4</f>
        <v>54.5156700438</v>
      </c>
      <c r="G131" s="333">
        <f>SUM(E131:F131)</f>
        <v>443.9133132138</v>
      </c>
      <c r="H131" s="352">
        <f t="shared" si="12"/>
        <v>444</v>
      </c>
      <c r="I131" s="234">
        <v>371.75</v>
      </c>
      <c r="J131" s="235">
        <f>+I131*$J$5</f>
        <v>52.045000000000002</v>
      </c>
      <c r="K131" s="4">
        <f>SUM(I131:J131)</f>
        <v>423.79500000000002</v>
      </c>
      <c r="L131" s="142">
        <f>FLOOR(K131,0.05)</f>
        <v>423.75</v>
      </c>
    </row>
    <row r="132" spans="1:14" x14ac:dyDescent="0.2">
      <c r="A132" s="143"/>
      <c r="C132" s="20"/>
      <c r="J132" s="235"/>
      <c r="K132" s="20"/>
      <c r="L132" s="142"/>
    </row>
    <row r="133" spans="1:14" x14ac:dyDescent="0.2">
      <c r="A133" s="143"/>
      <c r="B133" s="6" t="s">
        <v>98</v>
      </c>
      <c r="C133" s="20"/>
      <c r="J133" s="235"/>
      <c r="K133" s="20"/>
      <c r="L133" s="142"/>
    </row>
    <row r="134" spans="1:14" x14ac:dyDescent="0.2">
      <c r="A134" s="143"/>
      <c r="C134" s="20"/>
      <c r="J134" s="235"/>
      <c r="K134" s="20"/>
      <c r="L134" s="142"/>
    </row>
    <row r="135" spans="1:14" x14ac:dyDescent="0.2">
      <c r="A135" s="143">
        <v>151788</v>
      </c>
      <c r="B135" s="175" t="s">
        <v>611</v>
      </c>
      <c r="C135" s="20"/>
      <c r="J135" s="235"/>
      <c r="K135" s="20"/>
      <c r="L135" s="142"/>
    </row>
    <row r="136" spans="1:14" x14ac:dyDescent="0.2">
      <c r="A136" s="143"/>
      <c r="B136" s="168" t="s">
        <v>99</v>
      </c>
      <c r="C136" s="4">
        <v>2979.74</v>
      </c>
      <c r="D136" s="5">
        <f>+C136+C136*$J$3</f>
        <v>3188.3217999999997</v>
      </c>
      <c r="E136" s="333">
        <f t="shared" si="10"/>
        <v>3539.9936945399995</v>
      </c>
      <c r="F136" s="333">
        <f>+E136*$F$4</f>
        <v>495.59911723559998</v>
      </c>
      <c r="G136" s="333">
        <f>SUM(E136:F136)</f>
        <v>4035.5928117755993</v>
      </c>
      <c r="H136" s="352">
        <f t="shared" si="12"/>
        <v>4035.6000000000004</v>
      </c>
      <c r="I136" s="234">
        <v>3379.62</v>
      </c>
      <c r="J136" s="235">
        <f>+I136*$J$5</f>
        <v>473.14680000000004</v>
      </c>
      <c r="K136" s="4">
        <f>SUM(I136:J136)</f>
        <v>3852.7667999999999</v>
      </c>
      <c r="L136" s="142">
        <f>FLOOR(K136,0.05)</f>
        <v>3852.75</v>
      </c>
    </row>
    <row r="137" spans="1:14" x14ac:dyDescent="0.2">
      <c r="A137" s="143"/>
      <c r="B137" s="182" t="s">
        <v>100</v>
      </c>
      <c r="C137" s="4"/>
      <c r="J137" s="235"/>
      <c r="K137" s="4"/>
      <c r="L137" s="142"/>
      <c r="N137" s="6">
        <f>84.9*7%</f>
        <v>5.9430000000000014</v>
      </c>
    </row>
    <row r="138" spans="1:14" x14ac:dyDescent="0.2">
      <c r="A138" s="143"/>
      <c r="B138" s="168" t="s">
        <v>102</v>
      </c>
      <c r="C138" s="4"/>
      <c r="J138" s="235"/>
      <c r="K138" s="4"/>
      <c r="L138" s="142"/>
      <c r="N138" s="6">
        <v>84.9</v>
      </c>
    </row>
    <row r="139" spans="1:14" x14ac:dyDescent="0.2">
      <c r="A139" s="143"/>
      <c r="B139" s="168" t="s">
        <v>104</v>
      </c>
      <c r="C139" s="4"/>
      <c r="J139" s="235"/>
      <c r="K139" s="4"/>
      <c r="L139" s="142"/>
      <c r="N139" s="6">
        <f>84.9*14%</f>
        <v>11.886000000000003</v>
      </c>
    </row>
    <row r="140" spans="1:14" x14ac:dyDescent="0.2">
      <c r="A140" s="143"/>
      <c r="B140" s="168" t="s">
        <v>105</v>
      </c>
      <c r="C140" s="4"/>
      <c r="J140" s="235"/>
      <c r="K140" s="4"/>
      <c r="L140" s="142"/>
      <c r="N140" s="6">
        <f>SUM(N137:N139)</f>
        <v>102.72900000000001</v>
      </c>
    </row>
    <row r="141" spans="1:14" x14ac:dyDescent="0.2">
      <c r="A141" s="143"/>
      <c r="C141" s="4"/>
      <c r="J141" s="235"/>
      <c r="K141" s="4"/>
      <c r="L141" s="142"/>
    </row>
    <row r="142" spans="1:14" x14ac:dyDescent="0.2">
      <c r="A142" s="143">
        <v>151788</v>
      </c>
      <c r="B142" s="175" t="s">
        <v>107</v>
      </c>
      <c r="C142" s="20"/>
      <c r="J142" s="235"/>
      <c r="K142" s="20"/>
      <c r="L142" s="142"/>
    </row>
    <row r="143" spans="1:14" x14ac:dyDescent="0.2">
      <c r="A143" s="143"/>
      <c r="B143" s="168" t="s">
        <v>108</v>
      </c>
      <c r="C143" s="4">
        <v>968.41</v>
      </c>
      <c r="D143" s="5">
        <f>+C143+C143*$J$3</f>
        <v>1036.1986999999999</v>
      </c>
      <c r="E143" s="333">
        <f t="shared" si="10"/>
        <v>1150.49141661</v>
      </c>
      <c r="F143" s="333">
        <f>+E143*$F$4</f>
        <v>161.06879832540002</v>
      </c>
      <c r="G143" s="333">
        <f>SUM(E143:F143)</f>
        <v>1311.5602149353999</v>
      </c>
      <c r="H143" s="352">
        <f>CEILING(G143,0.1)</f>
        <v>1311.6000000000001</v>
      </c>
      <c r="I143" s="234">
        <v>1098.3699999999999</v>
      </c>
      <c r="J143" s="235">
        <f>+I143*$J$5</f>
        <v>153.77180000000001</v>
      </c>
      <c r="K143" s="4">
        <f>SUM(I143:J143)</f>
        <v>1252.1417999999999</v>
      </c>
      <c r="L143" s="142">
        <f>FLOOR(K143,0.05)</f>
        <v>1252.1000000000001</v>
      </c>
    </row>
    <row r="144" spans="1:14" x14ac:dyDescent="0.2">
      <c r="A144" s="143"/>
      <c r="B144" s="168" t="s">
        <v>109</v>
      </c>
      <c r="C144" s="4">
        <v>1206.79</v>
      </c>
      <c r="D144" s="5">
        <f>+C144+C144*$J$3</f>
        <v>1291.2653</v>
      </c>
      <c r="E144" s="333">
        <f t="shared" si="10"/>
        <v>1433.69186259</v>
      </c>
      <c r="F144" s="333">
        <f>+E144*$F$4</f>
        <v>200.71686076260002</v>
      </c>
      <c r="G144" s="333">
        <f>SUM(E144:F144)</f>
        <v>1634.4087233526</v>
      </c>
      <c r="H144" s="352">
        <f>CEILING(G144,0.1)</f>
        <v>1634.5</v>
      </c>
      <c r="I144" s="234">
        <v>1368.75</v>
      </c>
      <c r="J144" s="235">
        <f>+I144*$J$5</f>
        <v>191.62500000000003</v>
      </c>
      <c r="K144" s="4">
        <f>SUM(I144:J144)</f>
        <v>1560.375</v>
      </c>
      <c r="L144" s="142">
        <f>FLOOR(K144,0.05)</f>
        <v>1560.3500000000001</v>
      </c>
    </row>
    <row r="145" spans="1:14" x14ac:dyDescent="0.2">
      <c r="A145" s="143"/>
      <c r="B145" s="168" t="s">
        <v>110</v>
      </c>
      <c r="C145" s="4">
        <v>266.2</v>
      </c>
      <c r="D145" s="5">
        <f>+C145+C145*$J$3</f>
        <v>284.834</v>
      </c>
      <c r="E145" s="333">
        <f t="shared" si="10"/>
        <v>316.2511902</v>
      </c>
      <c r="F145" s="333">
        <f>+E145*$F$4</f>
        <v>44.275166628000001</v>
      </c>
      <c r="G145" s="333">
        <f>SUM(E145:F145)</f>
        <v>360.52635682800002</v>
      </c>
      <c r="H145" s="352">
        <f>CEILING(G145,0.1)</f>
        <v>360.6</v>
      </c>
      <c r="I145" s="234">
        <v>301.92</v>
      </c>
      <c r="J145" s="235">
        <f>+I145*$J$5</f>
        <v>42.268800000000006</v>
      </c>
      <c r="K145" s="4">
        <f>SUM(I145:J145)</f>
        <v>344.18880000000001</v>
      </c>
      <c r="L145" s="142">
        <f>FLOOR(K145,0.05)</f>
        <v>344.15000000000003</v>
      </c>
    </row>
    <row r="146" spans="1:14" x14ac:dyDescent="0.2">
      <c r="A146" s="143"/>
      <c r="B146" s="168" t="s">
        <v>111</v>
      </c>
      <c r="C146" s="4">
        <v>834.32</v>
      </c>
      <c r="D146" s="5">
        <f>+C146+C146*$J$3</f>
        <v>892.72240000000011</v>
      </c>
      <c r="E146" s="333">
        <f t="shared" si="10"/>
        <v>991.18968072000007</v>
      </c>
      <c r="F146" s="333">
        <f>+E146*$F$4</f>
        <v>138.76655530080004</v>
      </c>
      <c r="G146" s="333">
        <f>SUM(E146:F146)</f>
        <v>1129.9562360208001</v>
      </c>
      <c r="H146" s="352">
        <f>CEILING(G146,0.1)</f>
        <v>1130</v>
      </c>
      <c r="I146" s="234">
        <v>946.28</v>
      </c>
      <c r="J146" s="235">
        <f>+I146*$J$5</f>
        <v>132.47920000000002</v>
      </c>
      <c r="K146" s="4">
        <f>SUM(I146:J146)</f>
        <v>1078.7592</v>
      </c>
      <c r="L146" s="142">
        <f>FLOOR(K146,0.05)</f>
        <v>1078.75</v>
      </c>
    </row>
    <row r="147" spans="1:14" s="184" customFormat="1" x14ac:dyDescent="0.2">
      <c r="A147" s="183"/>
      <c r="B147" s="168" t="s">
        <v>112</v>
      </c>
      <c r="C147" s="4">
        <v>84.9</v>
      </c>
      <c r="D147" s="5">
        <f>+C147+C147*$J$3</f>
        <v>90.843000000000004</v>
      </c>
      <c r="E147" s="333">
        <f t="shared" si="10"/>
        <v>100.86298290000001</v>
      </c>
      <c r="F147" s="333">
        <f>+E147*$F$4</f>
        <v>14.120817606000003</v>
      </c>
      <c r="G147" s="333">
        <f>SUM(E147:F147)</f>
        <v>114.98380050600001</v>
      </c>
      <c r="H147" s="352">
        <f>CEILING(G147,0.1)</f>
        <v>115</v>
      </c>
      <c r="I147" s="234">
        <v>96.29</v>
      </c>
      <c r="J147" s="235">
        <f>+I147*$J$5</f>
        <v>13.480600000000003</v>
      </c>
      <c r="K147" s="4">
        <f>SUM(I147:J147)</f>
        <v>109.7706</v>
      </c>
      <c r="L147" s="142">
        <v>103.55</v>
      </c>
      <c r="M147" s="270"/>
      <c r="N147" s="184">
        <f>84.9*14%</f>
        <v>11.886000000000003</v>
      </c>
    </row>
    <row r="148" spans="1:14" x14ac:dyDescent="0.2">
      <c r="A148" s="143"/>
      <c r="B148" s="168"/>
      <c r="C148" s="4"/>
      <c r="J148" s="235"/>
      <c r="K148" s="4"/>
      <c r="L148" s="142"/>
      <c r="N148" s="4">
        <f>+C147+N147</f>
        <v>96.786000000000001</v>
      </c>
    </row>
    <row r="149" spans="1:14" x14ac:dyDescent="0.2">
      <c r="A149" s="143">
        <v>151788</v>
      </c>
      <c r="B149" s="175" t="s">
        <v>113</v>
      </c>
      <c r="C149" s="4"/>
      <c r="J149" s="235"/>
      <c r="K149" s="4"/>
      <c r="L149" s="142"/>
    </row>
    <row r="150" spans="1:14" x14ac:dyDescent="0.2">
      <c r="A150" s="143"/>
      <c r="B150" s="168"/>
      <c r="C150" s="4"/>
      <c r="J150" s="235"/>
      <c r="K150" s="4"/>
      <c r="L150" s="142"/>
      <c r="N150" s="6">
        <f>84.9+12.72</f>
        <v>97.62</v>
      </c>
    </row>
    <row r="151" spans="1:14" x14ac:dyDescent="0.2">
      <c r="A151" s="143">
        <v>151788</v>
      </c>
      <c r="B151" s="175" t="s">
        <v>114</v>
      </c>
      <c r="C151" s="20"/>
      <c r="J151" s="235"/>
      <c r="K151" s="20"/>
      <c r="L151" s="142"/>
    </row>
    <row r="152" spans="1:14" x14ac:dyDescent="0.2">
      <c r="A152" s="143"/>
      <c r="B152" s="168" t="s">
        <v>115</v>
      </c>
      <c r="C152" s="4">
        <v>1489.87</v>
      </c>
      <c r="D152" s="5">
        <f>+C152+C152*$J$3</f>
        <v>1594.1608999999999</v>
      </c>
      <c r="E152" s="333">
        <f t="shared" si="10"/>
        <v>1769.9968472699998</v>
      </c>
      <c r="F152" s="333">
        <f>+E152*$F$4</f>
        <v>247.79955861779999</v>
      </c>
      <c r="G152" s="333">
        <f>SUM(E152:F152)</f>
        <v>2017.7964058877997</v>
      </c>
      <c r="H152" s="352">
        <f>CEILING(G152,0.1)</f>
        <v>2017.8000000000002</v>
      </c>
      <c r="I152" s="234">
        <v>1689.81</v>
      </c>
      <c r="J152" s="235">
        <f>+I152*$J$5</f>
        <v>236.57340000000002</v>
      </c>
      <c r="K152" s="4">
        <f>SUM(I152:J152)</f>
        <v>1926.3833999999999</v>
      </c>
      <c r="L152" s="142">
        <f>FLOOR(K152,0.05)</f>
        <v>1926.3500000000001</v>
      </c>
    </row>
    <row r="153" spans="1:14" x14ac:dyDescent="0.2">
      <c r="A153" s="143"/>
      <c r="B153" s="168" t="s">
        <v>116</v>
      </c>
      <c r="C153" s="4">
        <v>2979.74</v>
      </c>
      <c r="D153" s="5">
        <f>+C153+C153*$J$3</f>
        <v>3188.3217999999997</v>
      </c>
      <c r="E153" s="333">
        <f t="shared" si="10"/>
        <v>3539.9936945399995</v>
      </c>
      <c r="F153" s="333">
        <f>+E153*$F$4</f>
        <v>495.59911723559998</v>
      </c>
      <c r="G153" s="333">
        <f>SUM(E153:F153)</f>
        <v>4035.5928117755993</v>
      </c>
      <c r="H153" s="352">
        <f>CEILING(G153,0.1)</f>
        <v>4035.6000000000004</v>
      </c>
      <c r="I153" s="234">
        <v>3379.62</v>
      </c>
      <c r="J153" s="235">
        <f>+I153*$J$5</f>
        <v>473.14680000000004</v>
      </c>
      <c r="K153" s="4">
        <f>SUM(I153:J153)</f>
        <v>3852.7667999999999</v>
      </c>
      <c r="L153" s="142">
        <f>FLOOR(K153,0.05)</f>
        <v>3852.75</v>
      </c>
    </row>
    <row r="154" spans="1:14" x14ac:dyDescent="0.2">
      <c r="A154" s="143"/>
      <c r="B154" s="168" t="s">
        <v>117</v>
      </c>
      <c r="C154" s="4">
        <v>4469.6000000000004</v>
      </c>
      <c r="D154" s="5">
        <f>+C154+C154*$J$3</f>
        <v>4782.4720000000007</v>
      </c>
      <c r="E154" s="333">
        <f t="shared" si="10"/>
        <v>5309.978661600001</v>
      </c>
      <c r="F154" s="333">
        <f>+E154*$F$4</f>
        <v>743.39701262400024</v>
      </c>
      <c r="G154" s="333">
        <f>SUM(E154:F154)</f>
        <v>6053.3756742240012</v>
      </c>
      <c r="H154" s="352">
        <f>CEILING(G154,0.1)</f>
        <v>6053.4000000000005</v>
      </c>
      <c r="I154" s="234">
        <v>5069.42</v>
      </c>
      <c r="J154" s="235">
        <f>+I154*$J$5</f>
        <v>709.7188000000001</v>
      </c>
      <c r="K154" s="4">
        <f>SUM(I154:J154)</f>
        <v>5779.1388000000006</v>
      </c>
      <c r="L154" s="142">
        <f>FLOOR(K154,0.05)</f>
        <v>5779.1</v>
      </c>
    </row>
    <row r="155" spans="1:14" x14ac:dyDescent="0.2">
      <c r="A155" s="143"/>
      <c r="B155" s="168" t="s">
        <v>96</v>
      </c>
      <c r="C155" s="4">
        <v>4486.53</v>
      </c>
      <c r="D155" s="5">
        <f>+C155+C155*$J$3</f>
        <v>4800.5870999999997</v>
      </c>
      <c r="E155" s="333">
        <f t="shared" si="10"/>
        <v>5330.0918571299999</v>
      </c>
      <c r="F155" s="333">
        <f>+E155*$F$4</f>
        <v>746.21285999820009</v>
      </c>
      <c r="G155" s="333">
        <f>SUM(E155:F155)</f>
        <v>6076.3047171281996</v>
      </c>
      <c r="H155" s="352">
        <v>6076.3047171281996</v>
      </c>
      <c r="I155" s="234">
        <v>5088.63</v>
      </c>
      <c r="J155" s="235">
        <f>+I155*$J$5</f>
        <v>712.40820000000008</v>
      </c>
      <c r="K155" s="4">
        <f>SUM(I155:J155)</f>
        <v>5801.0382</v>
      </c>
      <c r="L155" s="142">
        <f>FLOOR(K155,0.05)</f>
        <v>5801</v>
      </c>
    </row>
    <row r="156" spans="1:14" x14ac:dyDescent="0.2">
      <c r="A156" s="143"/>
      <c r="B156" s="168"/>
      <c r="C156" s="4"/>
      <c r="J156" s="235"/>
      <c r="K156" s="4"/>
      <c r="L156" s="142"/>
    </row>
    <row r="157" spans="1:14" x14ac:dyDescent="0.2">
      <c r="A157" s="143">
        <v>151788</v>
      </c>
      <c r="B157" s="175" t="s">
        <v>118</v>
      </c>
      <c r="C157" s="4"/>
      <c r="J157" s="235"/>
      <c r="K157" s="20"/>
      <c r="L157" s="142"/>
    </row>
    <row r="158" spans="1:14" x14ac:dyDescent="0.2">
      <c r="A158" s="143"/>
      <c r="C158" s="20"/>
      <c r="J158" s="235"/>
      <c r="K158" s="20"/>
      <c r="L158" s="142"/>
    </row>
    <row r="159" spans="1:14" x14ac:dyDescent="0.2">
      <c r="A159" s="143">
        <v>151762</v>
      </c>
      <c r="B159" s="185" t="s">
        <v>120</v>
      </c>
      <c r="C159" s="186"/>
      <c r="D159" s="187"/>
      <c r="I159" s="249"/>
      <c r="J159" s="250"/>
      <c r="K159" s="186"/>
      <c r="L159" s="142"/>
    </row>
    <row r="160" spans="1:14" x14ac:dyDescent="0.2">
      <c r="A160" s="143"/>
      <c r="B160" s="189" t="s">
        <v>121</v>
      </c>
      <c r="C160" s="186"/>
      <c r="D160" s="187"/>
      <c r="I160" s="249"/>
      <c r="J160" s="250"/>
      <c r="K160" s="186"/>
      <c r="L160" s="142"/>
    </row>
    <row r="161" spans="1:12" x14ac:dyDescent="0.2">
      <c r="A161" s="143"/>
      <c r="B161" s="190" t="s">
        <v>122</v>
      </c>
      <c r="C161" s="188">
        <v>156.43</v>
      </c>
      <c r="D161" s="5">
        <f>+C161+C161*$J$3</f>
        <v>167.3801</v>
      </c>
      <c r="E161" s="333">
        <f t="shared" si="10"/>
        <v>185.84212503000001</v>
      </c>
      <c r="F161" s="333">
        <f>+E161*$F$4</f>
        <v>26.017897504200004</v>
      </c>
      <c r="G161" s="333">
        <f>SUM(E161:F161)</f>
        <v>211.8600225342</v>
      </c>
      <c r="H161" s="352">
        <f>CEILING(G161,0.1)</f>
        <v>211.9</v>
      </c>
      <c r="I161" s="234">
        <v>177.42</v>
      </c>
      <c r="J161" s="235">
        <f>+I161*$J$5</f>
        <v>24.838799999999999</v>
      </c>
      <c r="K161" s="4">
        <f>SUM(I161:J161)</f>
        <v>202.25879999999998</v>
      </c>
      <c r="L161" s="142">
        <f t="shared" ref="L161:L170" si="15">FLOOR(K161,0.05)</f>
        <v>202.25</v>
      </c>
    </row>
    <row r="162" spans="1:12" x14ac:dyDescent="0.2">
      <c r="A162" s="143"/>
      <c r="B162" s="190" t="s">
        <v>123</v>
      </c>
      <c r="C162" s="188">
        <v>43.2</v>
      </c>
      <c r="D162" s="5">
        <f>+C162+C162*$J$3</f>
        <v>46.224000000000004</v>
      </c>
      <c r="E162" s="333">
        <f t="shared" si="10"/>
        <v>51.322507200000004</v>
      </c>
      <c r="F162" s="333">
        <f>+E162*$F$4</f>
        <v>7.1851510080000009</v>
      </c>
      <c r="G162" s="333">
        <f>SUM(E162:F162)</f>
        <v>58.507658208000002</v>
      </c>
      <c r="H162" s="352">
        <f>FLOOR(G162,0.05)</f>
        <v>58.5</v>
      </c>
      <c r="I162" s="234">
        <v>48.99</v>
      </c>
      <c r="J162" s="235">
        <f>+I162*$J$5</f>
        <v>6.8586000000000009</v>
      </c>
      <c r="K162" s="4">
        <f>SUM(I162:J162)</f>
        <v>55.848600000000005</v>
      </c>
      <c r="L162" s="142">
        <v>52.7</v>
      </c>
    </row>
    <row r="163" spans="1:12" x14ac:dyDescent="0.2">
      <c r="A163" s="143"/>
      <c r="B163" s="191"/>
      <c r="C163" s="188"/>
      <c r="D163" s="187"/>
      <c r="I163" s="249"/>
      <c r="J163" s="250"/>
      <c r="K163" s="188"/>
      <c r="L163" s="142"/>
    </row>
    <row r="164" spans="1:12" x14ac:dyDescent="0.2">
      <c r="A164" s="143"/>
      <c r="B164" s="189" t="s">
        <v>124</v>
      </c>
      <c r="C164" s="188"/>
      <c r="D164" s="187"/>
      <c r="I164" s="249"/>
      <c r="J164" s="250"/>
      <c r="K164" s="188"/>
      <c r="L164" s="142"/>
    </row>
    <row r="165" spans="1:12" x14ac:dyDescent="0.2">
      <c r="A165" s="143"/>
      <c r="B165" s="190" t="s">
        <v>122</v>
      </c>
      <c r="C165" s="188">
        <v>134.08000000000001</v>
      </c>
      <c r="D165" s="5">
        <f>+C165+C165*$J$3</f>
        <v>143.46560000000002</v>
      </c>
      <c r="E165" s="333">
        <f t="shared" si="10"/>
        <v>159.28985568000002</v>
      </c>
      <c r="F165" s="333">
        <f t="shared" ref="F165:F172" si="16">+E165*$F$4</f>
        <v>22.300579795200004</v>
      </c>
      <c r="G165" s="333">
        <f t="shared" ref="G165:G172" si="17">SUM(E165:F165)</f>
        <v>181.59043547520002</v>
      </c>
      <c r="H165" s="352">
        <f>CEILING(G165,0.1)</f>
        <v>181.60000000000002</v>
      </c>
      <c r="I165" s="234">
        <v>152.08000000000001</v>
      </c>
      <c r="J165" s="235">
        <f>+I165*$J$5</f>
        <v>21.291200000000003</v>
      </c>
      <c r="K165" s="4">
        <f>SUM(I165:J165)</f>
        <v>173.37120000000002</v>
      </c>
      <c r="L165" s="142">
        <f t="shared" si="15"/>
        <v>173.35000000000002</v>
      </c>
    </row>
    <row r="166" spans="1:12" x14ac:dyDescent="0.2">
      <c r="A166" s="143"/>
      <c r="B166" s="190" t="s">
        <v>123</v>
      </c>
      <c r="C166" s="188">
        <v>38.729999999999997</v>
      </c>
      <c r="D166" s="5">
        <f>+C166+C166*$J$3</f>
        <v>41.441099999999999</v>
      </c>
      <c r="E166" s="333">
        <f t="shared" si="10"/>
        <v>46.012053330000001</v>
      </c>
      <c r="F166" s="333">
        <f t="shared" si="16"/>
        <v>6.4416874662000003</v>
      </c>
      <c r="G166" s="333">
        <f t="shared" si="17"/>
        <v>52.453740796200002</v>
      </c>
      <c r="H166" s="352">
        <f>CEILING(G166,0.1)</f>
        <v>52.5</v>
      </c>
      <c r="I166" s="234">
        <v>43.93</v>
      </c>
      <c r="J166" s="235">
        <f>+I166*$J$5</f>
        <v>6.1502000000000008</v>
      </c>
      <c r="K166" s="4">
        <f>SUM(I166:J166)</f>
        <v>50.080199999999998</v>
      </c>
      <c r="L166" s="142">
        <f t="shared" si="15"/>
        <v>50.050000000000004</v>
      </c>
    </row>
    <row r="167" spans="1:12" x14ac:dyDescent="0.2">
      <c r="A167" s="143"/>
      <c r="B167" s="191"/>
      <c r="C167" s="188"/>
      <c r="D167" s="187"/>
      <c r="I167" s="249"/>
      <c r="J167" s="250"/>
      <c r="K167" s="188"/>
      <c r="L167" s="142"/>
    </row>
    <row r="168" spans="1:12" x14ac:dyDescent="0.2">
      <c r="A168" s="143"/>
      <c r="B168" s="189" t="s">
        <v>125</v>
      </c>
      <c r="C168" s="188">
        <v>251.79</v>
      </c>
      <c r="D168" s="5">
        <f>+C168+C168*$J$3</f>
        <v>269.4153</v>
      </c>
      <c r="E168" s="333">
        <f t="shared" si="10"/>
        <v>299.13180758999999</v>
      </c>
      <c r="F168" s="333">
        <f t="shared" si="16"/>
        <v>41.878453062600002</v>
      </c>
      <c r="G168" s="333">
        <f t="shared" si="17"/>
        <v>341.01026065259998</v>
      </c>
      <c r="H168" s="352">
        <f>FLOOR(G168,0.05)</f>
        <v>341</v>
      </c>
      <c r="I168" s="234">
        <v>285.58999999999997</v>
      </c>
      <c r="J168" s="235">
        <f>+I168*$J$5</f>
        <v>39.982599999999998</v>
      </c>
      <c r="K168" s="4">
        <f>SUM(I168:J168)</f>
        <v>325.57259999999997</v>
      </c>
      <c r="L168" s="142">
        <f t="shared" si="15"/>
        <v>325.55</v>
      </c>
    </row>
    <row r="169" spans="1:12" x14ac:dyDescent="0.2">
      <c r="A169" s="143"/>
      <c r="C169" s="4"/>
      <c r="J169" s="235"/>
      <c r="K169" s="4"/>
      <c r="L169" s="142"/>
    </row>
    <row r="170" spans="1:12" x14ac:dyDescent="0.2">
      <c r="A170" s="143">
        <v>151788</v>
      </c>
      <c r="B170" s="175" t="s">
        <v>126</v>
      </c>
      <c r="C170" s="188">
        <v>81.94</v>
      </c>
      <c r="D170" s="5">
        <f>+C170+C170*$J$3</f>
        <v>87.675799999999995</v>
      </c>
      <c r="E170" s="333">
        <f t="shared" si="10"/>
        <v>97.346440739999991</v>
      </c>
      <c r="F170" s="333">
        <f t="shared" si="16"/>
        <v>13.6285017036</v>
      </c>
      <c r="G170" s="333">
        <f t="shared" si="17"/>
        <v>110.97494244359999</v>
      </c>
      <c r="H170" s="352">
        <f>CEILING(G170,0.1)</f>
        <v>111</v>
      </c>
      <c r="I170" s="234">
        <v>92.94</v>
      </c>
      <c r="J170" s="235">
        <f>+I170*$J$5</f>
        <v>13.011600000000001</v>
      </c>
      <c r="K170" s="4">
        <f>SUM(I170:J170)</f>
        <v>105.9516</v>
      </c>
      <c r="L170" s="142">
        <f t="shared" si="15"/>
        <v>105.95</v>
      </c>
    </row>
    <row r="171" spans="1:12" x14ac:dyDescent="0.2">
      <c r="A171" s="143"/>
      <c r="B171" s="6" t="s">
        <v>607</v>
      </c>
      <c r="C171" s="20"/>
      <c r="D171" s="5">
        <v>11.75</v>
      </c>
      <c r="E171" s="333">
        <f t="shared" si="10"/>
        <v>13.046025</v>
      </c>
      <c r="F171" s="333">
        <f t="shared" si="16"/>
        <v>1.8264435000000001</v>
      </c>
      <c r="G171" s="333">
        <f t="shared" si="17"/>
        <v>14.8724685</v>
      </c>
      <c r="H171" s="352">
        <f>CEILING(G171,0.1)</f>
        <v>14.9</v>
      </c>
      <c r="I171" s="234">
        <v>12.46</v>
      </c>
      <c r="J171" s="235">
        <f>+I171*$J$5</f>
        <v>1.7444000000000004</v>
      </c>
      <c r="K171" s="4">
        <f>SUM(I171:J171)</f>
        <v>14.204400000000001</v>
      </c>
      <c r="L171" s="142">
        <v>13.4</v>
      </c>
    </row>
    <row r="172" spans="1:12" x14ac:dyDescent="0.2">
      <c r="A172" s="143"/>
      <c r="B172" s="6" t="s">
        <v>608</v>
      </c>
      <c r="C172" s="20"/>
      <c r="D172" s="5">
        <v>129.47</v>
      </c>
      <c r="E172" s="333">
        <f t="shared" si="10"/>
        <v>143.750541</v>
      </c>
      <c r="F172" s="333">
        <f t="shared" si="16"/>
        <v>20.125075740000003</v>
      </c>
      <c r="G172" s="333">
        <f t="shared" si="17"/>
        <v>163.87561674</v>
      </c>
      <c r="H172" s="352">
        <f>CEILING(G172,0.1)</f>
        <v>163.9</v>
      </c>
      <c r="I172" s="234">
        <v>137.24</v>
      </c>
      <c r="J172" s="235">
        <f>+I172*$J$5</f>
        <v>19.213600000000003</v>
      </c>
      <c r="K172" s="4">
        <f>SUM(I172:J172)</f>
        <v>156.45360000000002</v>
      </c>
      <c r="L172" s="142">
        <v>147.6</v>
      </c>
    </row>
    <row r="173" spans="1:12" x14ac:dyDescent="0.2">
      <c r="A173" s="173"/>
      <c r="B173" s="170"/>
      <c r="C173" s="171"/>
      <c r="D173" s="171"/>
      <c r="E173" s="171"/>
      <c r="F173" s="171"/>
      <c r="G173" s="171"/>
      <c r="H173" s="357"/>
      <c r="I173" s="171"/>
      <c r="J173" s="171"/>
      <c r="K173" s="171"/>
      <c r="L173" s="171"/>
    </row>
    <row r="174" spans="1:12" x14ac:dyDescent="0.2">
      <c r="A174" s="143"/>
      <c r="B174" s="144" t="s">
        <v>127</v>
      </c>
      <c r="C174" s="20"/>
      <c r="J174" s="235"/>
      <c r="K174" s="20"/>
      <c r="L174" s="142"/>
    </row>
    <row r="175" spans="1:12" x14ac:dyDescent="0.2">
      <c r="A175" s="143"/>
      <c r="C175" s="20"/>
      <c r="J175" s="235"/>
      <c r="K175" s="20"/>
      <c r="L175" s="142"/>
    </row>
    <row r="176" spans="1:12" x14ac:dyDescent="0.2">
      <c r="A176" s="143">
        <v>152625</v>
      </c>
      <c r="B176" s="175" t="s">
        <v>128</v>
      </c>
      <c r="C176" s="20"/>
      <c r="J176" s="235"/>
      <c r="K176" s="20"/>
      <c r="L176" s="142"/>
    </row>
    <row r="177" spans="1:12" x14ac:dyDescent="0.2">
      <c r="A177" s="143"/>
      <c r="B177" s="181" t="s">
        <v>129</v>
      </c>
      <c r="C177" s="20"/>
      <c r="J177" s="235"/>
      <c r="K177" s="20"/>
      <c r="L177" s="142"/>
    </row>
    <row r="178" spans="1:12" x14ac:dyDescent="0.2">
      <c r="A178" s="143"/>
      <c r="B178" s="168" t="s">
        <v>130</v>
      </c>
      <c r="C178" s="4">
        <v>47.3</v>
      </c>
      <c r="D178" s="5">
        <f>+C178+C178*$J$3</f>
        <v>50.610999999999997</v>
      </c>
      <c r="E178" s="333">
        <f>+D178+D178*$E$3</f>
        <v>53.647659999999995</v>
      </c>
      <c r="F178" s="333">
        <f>+E178*$F$4</f>
        <v>7.5106723999999998</v>
      </c>
      <c r="G178" s="333">
        <f>SUM(E178:F178)</f>
        <v>61.158332399999992</v>
      </c>
      <c r="H178" s="352">
        <f>FLOOR(G178,0.05)</f>
        <v>61.150000000000006</v>
      </c>
      <c r="I178" s="234">
        <v>53.65</v>
      </c>
      <c r="J178" s="235">
        <f>+I178*$J$5</f>
        <v>7.5110000000000001</v>
      </c>
      <c r="K178" s="4">
        <f>SUM(I178:J178)</f>
        <v>61.161000000000001</v>
      </c>
      <c r="L178" s="142">
        <f>+K178</f>
        <v>61.161000000000001</v>
      </c>
    </row>
    <row r="179" spans="1:12" x14ac:dyDescent="0.2">
      <c r="A179" s="143"/>
      <c r="B179" s="168" t="s">
        <v>131</v>
      </c>
      <c r="C179" s="4">
        <v>47.3</v>
      </c>
      <c r="D179" s="5">
        <f>+C179+C179*$J$3</f>
        <v>50.610999999999997</v>
      </c>
      <c r="E179" s="333">
        <f>+D179+D179*$E$3</f>
        <v>53.647659999999995</v>
      </c>
      <c r="F179" s="333">
        <f>+E179*$F$4</f>
        <v>7.5106723999999998</v>
      </c>
      <c r="G179" s="333">
        <f>SUM(E179:F179)</f>
        <v>61.158332399999992</v>
      </c>
      <c r="H179" s="352">
        <f>FLOOR(G179,0.05)</f>
        <v>61.150000000000006</v>
      </c>
      <c r="I179" s="234">
        <v>53.65</v>
      </c>
      <c r="J179" s="235">
        <f>+I179*$J$5</f>
        <v>7.5110000000000001</v>
      </c>
      <c r="K179" s="4">
        <f>SUM(I179:J179)</f>
        <v>61.161000000000001</v>
      </c>
      <c r="L179" s="142">
        <f>+K179</f>
        <v>61.161000000000001</v>
      </c>
    </row>
    <row r="180" spans="1:12" x14ac:dyDescent="0.2">
      <c r="A180" s="143"/>
      <c r="B180" s="168"/>
      <c r="C180" s="4"/>
      <c r="J180" s="235"/>
      <c r="K180" s="4"/>
      <c r="L180" s="142"/>
    </row>
    <row r="181" spans="1:12" x14ac:dyDescent="0.2">
      <c r="A181" s="143"/>
      <c r="B181" s="143" t="s">
        <v>132</v>
      </c>
      <c r="C181" s="4"/>
      <c r="J181" s="235"/>
      <c r="K181" s="4"/>
      <c r="L181" s="142"/>
    </row>
    <row r="182" spans="1:12" x14ac:dyDescent="0.2">
      <c r="A182" s="143"/>
      <c r="C182" s="4"/>
      <c r="J182" s="235"/>
      <c r="K182" s="4"/>
      <c r="L182" s="142"/>
    </row>
    <row r="183" spans="1:12" x14ac:dyDescent="0.2">
      <c r="A183" s="143"/>
      <c r="B183" s="181" t="s">
        <v>133</v>
      </c>
      <c r="C183" s="4"/>
      <c r="J183" s="235"/>
      <c r="K183" s="4"/>
      <c r="L183" s="142"/>
    </row>
    <row r="184" spans="1:12" x14ac:dyDescent="0.2">
      <c r="A184" s="143"/>
      <c r="B184" s="168" t="s">
        <v>134</v>
      </c>
      <c r="C184" s="4">
        <v>3.41</v>
      </c>
      <c r="D184" s="5">
        <f>+C184+C184*$J$3</f>
        <v>3.6487000000000003</v>
      </c>
      <c r="E184" s="333">
        <f>+D184+D184*$E$3</f>
        <v>3.8676220000000003</v>
      </c>
      <c r="F184" s="333">
        <f>+E184*$F$4</f>
        <v>0.5414670800000001</v>
      </c>
      <c r="G184" s="333">
        <f>SUM(E184:F184)</f>
        <v>4.4090890800000002</v>
      </c>
      <c r="H184" s="352">
        <f>FLOOR(G184,0.05)</f>
        <v>4.4000000000000004</v>
      </c>
      <c r="I184" s="234">
        <v>3.87</v>
      </c>
      <c r="J184" s="235">
        <f>+I184*$J$5</f>
        <v>0.54180000000000006</v>
      </c>
      <c r="K184" s="4">
        <f>SUM(I184:J184)</f>
        <v>4.4118000000000004</v>
      </c>
      <c r="L184" s="142">
        <f>FLOOR(K184,0.05)</f>
        <v>4.4000000000000004</v>
      </c>
    </row>
    <row r="185" spans="1:12" x14ac:dyDescent="0.2">
      <c r="A185" s="143"/>
      <c r="B185" s="168" t="s">
        <v>135</v>
      </c>
      <c r="C185" s="4">
        <v>4.84</v>
      </c>
      <c r="D185" s="5">
        <f>+C185+C185*$J$3</f>
        <v>5.1787999999999998</v>
      </c>
      <c r="E185" s="333">
        <f>+D185+D185*$E$3</f>
        <v>5.489528</v>
      </c>
      <c r="F185" s="333">
        <f>+E185*$F$4</f>
        <v>0.76853392000000009</v>
      </c>
      <c r="G185" s="333">
        <f>SUM(E185:F185)</f>
        <v>6.2580619200000003</v>
      </c>
      <c r="H185" s="352">
        <f>FLOOR(G185,0.05)</f>
        <v>6.25</v>
      </c>
      <c r="I185" s="234">
        <v>5.49</v>
      </c>
      <c r="J185" s="235">
        <f>+I185*$J$5</f>
        <v>0.76860000000000006</v>
      </c>
      <c r="K185" s="4">
        <f>SUM(I185:J185)</f>
        <v>6.2586000000000004</v>
      </c>
      <c r="L185" s="142">
        <f>FLOOR(K185,0.05)</f>
        <v>6.25</v>
      </c>
    </row>
    <row r="186" spans="1:12" x14ac:dyDescent="0.2">
      <c r="A186" s="143"/>
      <c r="B186" s="168" t="s">
        <v>136</v>
      </c>
      <c r="C186" s="4">
        <v>7.15</v>
      </c>
      <c r="D186" s="5">
        <f>+C186+C186*$J$3</f>
        <v>7.6505000000000001</v>
      </c>
      <c r="E186" s="333">
        <f>+D186+D186*$E$3</f>
        <v>8.1095299999999995</v>
      </c>
      <c r="F186" s="333">
        <f>+E186*$F$4</f>
        <v>1.1353342</v>
      </c>
      <c r="G186" s="333">
        <f>SUM(E186:F186)</f>
        <v>9.2448641999999985</v>
      </c>
      <c r="H186" s="352">
        <f>FLOOR(G186,0.05)</f>
        <v>9.2000000000000011</v>
      </c>
      <c r="I186" s="234">
        <v>8.11</v>
      </c>
      <c r="J186" s="235">
        <f>+I186*$J$5</f>
        <v>1.1354</v>
      </c>
      <c r="K186" s="4">
        <f>SUM(I186:J186)</f>
        <v>9.2454000000000001</v>
      </c>
      <c r="L186" s="142">
        <f>FLOOR(K186,0.05)</f>
        <v>9.2000000000000011</v>
      </c>
    </row>
    <row r="187" spans="1:12" x14ac:dyDescent="0.2">
      <c r="A187" s="143"/>
      <c r="C187" s="4"/>
      <c r="J187" s="235"/>
      <c r="K187" s="4"/>
      <c r="L187" s="142"/>
    </row>
    <row r="188" spans="1:12" x14ac:dyDescent="0.2">
      <c r="A188" s="143">
        <v>152625</v>
      </c>
      <c r="B188" s="185" t="s">
        <v>137</v>
      </c>
      <c r="C188" s="188"/>
      <c r="D188" s="187"/>
      <c r="I188" s="249"/>
      <c r="J188" s="235"/>
      <c r="K188" s="4"/>
      <c r="L188" s="142"/>
    </row>
    <row r="189" spans="1:12" x14ac:dyDescent="0.2">
      <c r="A189" s="143"/>
      <c r="B189" s="190" t="s">
        <v>129</v>
      </c>
      <c r="C189" s="4">
        <v>93.5</v>
      </c>
      <c r="D189" s="5">
        <f>+C189+C189*$J$3</f>
        <v>100.045</v>
      </c>
      <c r="E189" s="333">
        <f>+D189+D189*$E$3</f>
        <v>106.04770000000001</v>
      </c>
      <c r="F189" s="333">
        <f>+E189*$F$4</f>
        <v>14.846678000000002</v>
      </c>
      <c r="G189" s="333">
        <f>SUM(E189:F189)</f>
        <v>120.894378</v>
      </c>
      <c r="H189" s="352">
        <f>FLOOR(G189,0.05)</f>
        <v>120.85000000000001</v>
      </c>
      <c r="I189" s="234">
        <v>106.05</v>
      </c>
      <c r="J189" s="235">
        <f>+I189*$J$5</f>
        <v>14.847000000000001</v>
      </c>
      <c r="K189" s="4">
        <f>SUM(I189:J189)</f>
        <v>120.89699999999999</v>
      </c>
      <c r="L189" s="142">
        <f>FLOOR(K189,0.05)</f>
        <v>120.85000000000001</v>
      </c>
    </row>
    <row r="190" spans="1:12" x14ac:dyDescent="0.2">
      <c r="A190" s="143"/>
      <c r="B190" s="181" t="s">
        <v>133</v>
      </c>
      <c r="C190" s="4"/>
      <c r="J190" s="235"/>
      <c r="K190" s="4"/>
      <c r="L190" s="142"/>
    </row>
    <row r="191" spans="1:12" x14ac:dyDescent="0.2">
      <c r="A191" s="143"/>
      <c r="B191" s="168" t="s">
        <v>138</v>
      </c>
      <c r="C191" s="4">
        <v>3.41</v>
      </c>
      <c r="D191" s="5">
        <f>+C191+C191*$J$3</f>
        <v>3.6487000000000003</v>
      </c>
      <c r="E191" s="333">
        <f>+D191+D191*$E$3</f>
        <v>3.8676220000000003</v>
      </c>
      <c r="F191" s="333">
        <f>+E191*$F$4</f>
        <v>0.5414670800000001</v>
      </c>
      <c r="G191" s="333">
        <f>SUM(E191:F191)</f>
        <v>4.4090890800000002</v>
      </c>
      <c r="H191" s="352">
        <f>FLOOR(G191,0.05)</f>
        <v>4.4000000000000004</v>
      </c>
      <c r="I191" s="234">
        <v>3.87</v>
      </c>
      <c r="J191" s="235">
        <f>+I191*$J$5</f>
        <v>0.54180000000000006</v>
      </c>
      <c r="K191" s="4">
        <f>SUM(I191:J191)</f>
        <v>4.4118000000000004</v>
      </c>
      <c r="L191" s="142">
        <f>FLOOR(K191,0.05)</f>
        <v>4.4000000000000004</v>
      </c>
    </row>
    <row r="192" spans="1:12" x14ac:dyDescent="0.2">
      <c r="A192" s="143"/>
      <c r="B192" s="168" t="s">
        <v>139</v>
      </c>
      <c r="C192" s="4">
        <v>4.84</v>
      </c>
      <c r="D192" s="5">
        <f>+C192+C192*$J$3</f>
        <v>5.1787999999999998</v>
      </c>
      <c r="E192" s="333">
        <f>+D192+D192*$E$3</f>
        <v>5.489528</v>
      </c>
      <c r="F192" s="333">
        <f>+E192*$F$4</f>
        <v>0.76853392000000009</v>
      </c>
      <c r="G192" s="333">
        <f>SUM(E192:F192)</f>
        <v>6.2580619200000003</v>
      </c>
      <c r="H192" s="352">
        <f>FLOOR(G192,0.05)</f>
        <v>6.25</v>
      </c>
      <c r="I192" s="234">
        <v>5.49</v>
      </c>
      <c r="J192" s="235">
        <f>+I192*$J$5</f>
        <v>0.76860000000000006</v>
      </c>
      <c r="K192" s="4">
        <f>SUM(I192:J192)</f>
        <v>6.2586000000000004</v>
      </c>
      <c r="L192" s="142">
        <f>FLOOR(K192,0.05)</f>
        <v>6.25</v>
      </c>
    </row>
    <row r="193" spans="1:12" x14ac:dyDescent="0.2">
      <c r="A193" s="143"/>
      <c r="B193" s="168" t="s">
        <v>136</v>
      </c>
      <c r="C193" s="4">
        <v>7.15</v>
      </c>
      <c r="D193" s="5">
        <f>+C193+C193*$J$3</f>
        <v>7.6505000000000001</v>
      </c>
      <c r="E193" s="333">
        <f>+D193+D193*$E$3</f>
        <v>8.1095299999999995</v>
      </c>
      <c r="F193" s="333">
        <f>+E193*$F$4</f>
        <v>1.1353342</v>
      </c>
      <c r="G193" s="333">
        <f>SUM(E193:F193)</f>
        <v>9.2448641999999985</v>
      </c>
      <c r="H193" s="352">
        <f>FLOOR(G193,0.05)</f>
        <v>9.2000000000000011</v>
      </c>
      <c r="I193" s="234">
        <v>8.11</v>
      </c>
      <c r="J193" s="235">
        <f>+I193*$J$5</f>
        <v>1.1354</v>
      </c>
      <c r="K193" s="4">
        <f>SUM(I193:J193)</f>
        <v>9.2454000000000001</v>
      </c>
      <c r="L193" s="142">
        <f>FLOOR(K193,0.05)</f>
        <v>9.2000000000000011</v>
      </c>
    </row>
    <row r="194" spans="1:12" x14ac:dyDescent="0.2">
      <c r="A194" s="143"/>
      <c r="C194" s="4"/>
      <c r="J194" s="235"/>
      <c r="K194" s="4"/>
      <c r="L194" s="142"/>
    </row>
    <row r="195" spans="1:12" x14ac:dyDescent="0.2">
      <c r="A195" s="143">
        <v>152625</v>
      </c>
      <c r="B195" s="185" t="s">
        <v>140</v>
      </c>
      <c r="C195" s="188"/>
      <c r="D195" s="187"/>
      <c r="I195" s="249"/>
      <c r="J195" s="235"/>
      <c r="K195" s="4"/>
      <c r="L195" s="142"/>
    </row>
    <row r="196" spans="1:12" x14ac:dyDescent="0.2">
      <c r="A196" s="143"/>
      <c r="B196" s="190" t="s">
        <v>141</v>
      </c>
      <c r="C196" s="4">
        <v>93.5</v>
      </c>
      <c r="D196" s="5">
        <f>+C196+C196*$J$3</f>
        <v>100.045</v>
      </c>
      <c r="E196" s="333">
        <f>+D196+D196*$E$3</f>
        <v>106.04770000000001</v>
      </c>
      <c r="F196" s="333">
        <f>+E196*$F$4</f>
        <v>14.846678000000002</v>
      </c>
      <c r="G196" s="333">
        <f>SUM(E196:F196)</f>
        <v>120.894378</v>
      </c>
      <c r="H196" s="352">
        <f>FLOOR(G196,0.05)</f>
        <v>120.85000000000001</v>
      </c>
      <c r="I196" s="234">
        <v>106.05</v>
      </c>
      <c r="J196" s="235">
        <f>+I196*$J$5</f>
        <v>14.847000000000001</v>
      </c>
      <c r="K196" s="4">
        <f>SUM(I196:J196)</f>
        <v>120.89699999999999</v>
      </c>
      <c r="L196" s="142">
        <f>FLOOR(K196,0.05)</f>
        <v>120.85000000000001</v>
      </c>
    </row>
    <row r="197" spans="1:12" x14ac:dyDescent="0.2">
      <c r="A197" s="143"/>
      <c r="B197" s="168" t="s">
        <v>133</v>
      </c>
      <c r="C197" s="4">
        <v>4.84</v>
      </c>
      <c r="D197" s="5">
        <f>+C197+C197*$J$3</f>
        <v>5.1787999999999998</v>
      </c>
      <c r="E197" s="333">
        <f>+D197+D197*$E$3</f>
        <v>5.489528</v>
      </c>
      <c r="F197" s="333">
        <f>+E197*$F$4</f>
        <v>0.76853392000000009</v>
      </c>
      <c r="G197" s="333">
        <f>SUM(E197:F197)</f>
        <v>6.2580619200000003</v>
      </c>
      <c r="H197" s="352">
        <f>FLOOR(G197,0.05)</f>
        <v>6.25</v>
      </c>
      <c r="I197" s="234">
        <v>5.49</v>
      </c>
      <c r="J197" s="235">
        <f>+I197*$J$5</f>
        <v>0.76860000000000006</v>
      </c>
      <c r="K197" s="4">
        <f>SUM(I197:J197)</f>
        <v>6.2586000000000004</v>
      </c>
      <c r="L197" s="142">
        <f>FLOOR(K197,0.05)</f>
        <v>6.25</v>
      </c>
    </row>
    <row r="198" spans="1:12" x14ac:dyDescent="0.2">
      <c r="A198" s="143"/>
      <c r="C198" s="4"/>
      <c r="J198" s="235"/>
      <c r="K198" s="4"/>
      <c r="L198" s="142"/>
    </row>
    <row r="199" spans="1:12" x14ac:dyDescent="0.2">
      <c r="A199" s="143">
        <v>152625</v>
      </c>
      <c r="B199" s="185" t="s">
        <v>142</v>
      </c>
      <c r="C199" s="188"/>
      <c r="D199" s="187"/>
      <c r="I199" s="249"/>
      <c r="J199" s="250"/>
      <c r="K199" s="188"/>
      <c r="L199" s="142"/>
    </row>
    <row r="200" spans="1:12" x14ac:dyDescent="0.2">
      <c r="A200" s="143"/>
      <c r="B200" s="190" t="s">
        <v>129</v>
      </c>
      <c r="C200" s="4">
        <v>93.5</v>
      </c>
      <c r="D200" s="5">
        <f>+C200+C200*$J$3</f>
        <v>100.045</v>
      </c>
      <c r="E200" s="333">
        <f>+D200+D200*$E$3</f>
        <v>106.04770000000001</v>
      </c>
      <c r="F200" s="333">
        <f>+E200*$F$4</f>
        <v>14.846678000000002</v>
      </c>
      <c r="G200" s="333">
        <f>SUM(E200:F200)</f>
        <v>120.894378</v>
      </c>
      <c r="H200" s="352">
        <f>FLOOR(G200,0.05)</f>
        <v>120.85000000000001</v>
      </c>
      <c r="I200" s="234">
        <v>106.05</v>
      </c>
      <c r="J200" s="235">
        <f>+I200*$J$5</f>
        <v>14.847000000000001</v>
      </c>
      <c r="K200" s="4">
        <f>SUM(I200:J200)</f>
        <v>120.89699999999999</v>
      </c>
      <c r="L200" s="142">
        <f>FLOOR(K200,0.05)</f>
        <v>120.85000000000001</v>
      </c>
    </row>
    <row r="201" spans="1:12" x14ac:dyDescent="0.2">
      <c r="A201" s="143"/>
      <c r="B201" s="181" t="s">
        <v>133</v>
      </c>
      <c r="C201" s="4"/>
      <c r="J201" s="235"/>
      <c r="K201" s="4"/>
      <c r="L201" s="142"/>
    </row>
    <row r="202" spans="1:12" x14ac:dyDescent="0.2">
      <c r="A202" s="143"/>
      <c r="B202" s="168" t="s">
        <v>138</v>
      </c>
      <c r="C202" s="4">
        <v>3.41</v>
      </c>
      <c r="D202" s="5">
        <f>+C202+C202*$J$3</f>
        <v>3.6487000000000003</v>
      </c>
      <c r="E202" s="333">
        <f>+D202+D202*$E$3</f>
        <v>3.8676220000000003</v>
      </c>
      <c r="F202" s="333">
        <f>+E202*$F$4</f>
        <v>0.5414670800000001</v>
      </c>
      <c r="G202" s="333">
        <f>SUM(E202:F202)</f>
        <v>4.4090890800000002</v>
      </c>
      <c r="H202" s="352">
        <f>FLOOR(G202,0.05)</f>
        <v>4.4000000000000004</v>
      </c>
      <c r="I202" s="234">
        <v>3.87</v>
      </c>
      <c r="J202" s="235">
        <f>+I202*$J$5</f>
        <v>0.54180000000000006</v>
      </c>
      <c r="K202" s="4">
        <f>SUM(I202:J202)</f>
        <v>4.4118000000000004</v>
      </c>
      <c r="L202" s="142">
        <f>FLOOR(K202,0.05)</f>
        <v>4.4000000000000004</v>
      </c>
    </row>
    <row r="203" spans="1:12" x14ac:dyDescent="0.2">
      <c r="A203" s="143"/>
      <c r="B203" s="168" t="s">
        <v>139</v>
      </c>
      <c r="C203" s="4">
        <v>4.84</v>
      </c>
      <c r="D203" s="5">
        <f>+C203+C203*$J$3</f>
        <v>5.1787999999999998</v>
      </c>
      <c r="E203" s="333">
        <f>+D203+D203*$E$3</f>
        <v>5.489528</v>
      </c>
      <c r="F203" s="333">
        <f>+E203*$F$4</f>
        <v>0.76853392000000009</v>
      </c>
      <c r="G203" s="333">
        <f>SUM(E203:F203)</f>
        <v>6.2580619200000003</v>
      </c>
      <c r="H203" s="352">
        <f>FLOOR(G203,0.05)</f>
        <v>6.25</v>
      </c>
      <c r="I203" s="234">
        <v>5.49</v>
      </c>
      <c r="J203" s="235">
        <f>+I203*$J$5</f>
        <v>0.76860000000000006</v>
      </c>
      <c r="K203" s="4">
        <f>SUM(I203:J203)</f>
        <v>6.2586000000000004</v>
      </c>
      <c r="L203" s="142">
        <f>FLOOR(K203,0.05)</f>
        <v>6.25</v>
      </c>
    </row>
    <row r="204" spans="1:12" x14ac:dyDescent="0.2">
      <c r="A204" s="143"/>
      <c r="B204" s="168" t="s">
        <v>136</v>
      </c>
      <c r="C204" s="4">
        <v>7.15</v>
      </c>
      <c r="D204" s="5">
        <f>+C204+C204*$J$3</f>
        <v>7.6505000000000001</v>
      </c>
      <c r="E204" s="333">
        <f>+D204+D204*$E$3</f>
        <v>8.1095299999999995</v>
      </c>
      <c r="F204" s="333">
        <f>+E204*$F$4</f>
        <v>1.1353342</v>
      </c>
      <c r="G204" s="333">
        <f>SUM(E204:F204)</f>
        <v>9.2448641999999985</v>
      </c>
      <c r="H204" s="352">
        <f>FLOOR(G204,0.05)</f>
        <v>9.2000000000000011</v>
      </c>
      <c r="I204" s="234">
        <v>8.11</v>
      </c>
      <c r="J204" s="235">
        <f>+I204*$J$5</f>
        <v>1.1354</v>
      </c>
      <c r="K204" s="4">
        <f>SUM(I204:J204)</f>
        <v>9.2454000000000001</v>
      </c>
      <c r="L204" s="142">
        <f>FLOOR(K204,0.05)</f>
        <v>9.2000000000000011</v>
      </c>
    </row>
    <row r="205" spans="1:12" x14ac:dyDescent="0.2">
      <c r="A205" s="143"/>
      <c r="B205" s="168"/>
      <c r="C205" s="4"/>
      <c r="J205" s="235"/>
      <c r="K205" s="4"/>
      <c r="L205" s="142"/>
    </row>
    <row r="206" spans="1:12" x14ac:dyDescent="0.2">
      <c r="A206" s="143">
        <v>152625</v>
      </c>
      <c r="B206" s="175" t="s">
        <v>143</v>
      </c>
      <c r="C206" s="4"/>
      <c r="J206" s="235"/>
      <c r="K206" s="4"/>
      <c r="L206" s="142"/>
    </row>
    <row r="207" spans="1:12" x14ac:dyDescent="0.2">
      <c r="A207" s="143"/>
      <c r="B207" s="168" t="s">
        <v>144</v>
      </c>
      <c r="C207" s="4">
        <v>265.14</v>
      </c>
      <c r="D207" s="5">
        <f>+C207+C207*$J$3</f>
        <v>283.69979999999998</v>
      </c>
      <c r="E207" s="333">
        <f>+D207+D207*$E$3</f>
        <v>300.721788</v>
      </c>
      <c r="F207" s="333">
        <f>+E207*$F$4</f>
        <v>42.101050320000006</v>
      </c>
      <c r="G207" s="333">
        <f>SUM(E207:F207)</f>
        <v>342.82283832000002</v>
      </c>
      <c r="H207" s="352">
        <f>FLOOR(G207,0.05)</f>
        <v>342.8</v>
      </c>
      <c r="I207" s="234">
        <v>300.72000000000003</v>
      </c>
      <c r="J207" s="235">
        <f>+I207*$J$5</f>
        <v>42.100800000000007</v>
      </c>
      <c r="K207" s="4">
        <f>SUM(I207:J207)</f>
        <v>342.82080000000002</v>
      </c>
      <c r="L207" s="142">
        <f>FLOOR(K207,0.05)</f>
        <v>342.8</v>
      </c>
    </row>
    <row r="208" spans="1:12" x14ac:dyDescent="0.2">
      <c r="A208" s="143"/>
      <c r="B208" s="168" t="s">
        <v>133</v>
      </c>
      <c r="C208" s="4">
        <v>4.84</v>
      </c>
      <c r="D208" s="5">
        <f>+C208+C208*$J$3</f>
        <v>5.1787999999999998</v>
      </c>
      <c r="E208" s="333">
        <f>+D208+D208*$E$3</f>
        <v>5.489528</v>
      </c>
      <c r="F208" s="333">
        <f>+E208*$F$4</f>
        <v>0.76853392000000009</v>
      </c>
      <c r="G208" s="333">
        <f>SUM(E208:F208)</f>
        <v>6.2580619200000003</v>
      </c>
      <c r="H208" s="352">
        <f>FLOOR(G208,0.05)</f>
        <v>6.25</v>
      </c>
      <c r="I208" s="234">
        <v>5.49</v>
      </c>
      <c r="J208" s="235">
        <f>+I208*$J$5</f>
        <v>0.76860000000000006</v>
      </c>
      <c r="K208" s="4">
        <f>SUM(I208:J208)</f>
        <v>6.2586000000000004</v>
      </c>
      <c r="L208" s="142">
        <f>FLOOR(K208,0.05)</f>
        <v>6.25</v>
      </c>
    </row>
    <row r="209" spans="1:12" x14ac:dyDescent="0.2">
      <c r="A209" s="143"/>
      <c r="C209" s="4"/>
      <c r="J209" s="235"/>
      <c r="K209" s="4"/>
      <c r="L209" s="142"/>
    </row>
    <row r="210" spans="1:12" x14ac:dyDescent="0.2">
      <c r="A210" s="143">
        <v>152625</v>
      </c>
      <c r="B210" s="175" t="s">
        <v>145</v>
      </c>
      <c r="C210" s="4"/>
      <c r="J210" s="235"/>
      <c r="K210" s="4"/>
      <c r="L210" s="142"/>
    </row>
    <row r="211" spans="1:12" x14ac:dyDescent="0.2">
      <c r="A211" s="143"/>
      <c r="B211" s="168" t="s">
        <v>146</v>
      </c>
      <c r="C211" s="4">
        <v>93.5</v>
      </c>
      <c r="D211" s="5">
        <f>+C211+C211*$J$3</f>
        <v>100.045</v>
      </c>
      <c r="E211" s="333">
        <f>+D211+D211*$E$3</f>
        <v>106.04770000000001</v>
      </c>
      <c r="F211" s="333">
        <f>+E211*$F$4</f>
        <v>14.846678000000002</v>
      </c>
      <c r="G211" s="333">
        <f>SUM(E211:F211)</f>
        <v>120.894378</v>
      </c>
      <c r="H211" s="352">
        <f>FLOOR(G211,0.05)</f>
        <v>120.85000000000001</v>
      </c>
      <c r="I211" s="234">
        <v>106.05</v>
      </c>
      <c r="J211" s="235">
        <f>+I211*$J$5</f>
        <v>14.847000000000001</v>
      </c>
      <c r="K211" s="4">
        <f>SUM(I211:J211)</f>
        <v>120.89699999999999</v>
      </c>
      <c r="L211" s="142">
        <f>FLOOR(K211,0.05)</f>
        <v>120.85000000000001</v>
      </c>
    </row>
    <row r="212" spans="1:12" x14ac:dyDescent="0.2">
      <c r="A212" s="143"/>
      <c r="B212" s="168" t="s">
        <v>147</v>
      </c>
      <c r="C212" s="4">
        <v>2.42</v>
      </c>
      <c r="D212" s="5">
        <f>+C212+C212*$J$3</f>
        <v>2.5893999999999999</v>
      </c>
      <c r="E212" s="333">
        <f>+D212+D212*$E$3</f>
        <v>2.744764</v>
      </c>
      <c r="F212" s="333">
        <f>+E212*$F$4</f>
        <v>0.38426696000000005</v>
      </c>
      <c r="G212" s="333">
        <f>SUM(E212:F212)</f>
        <v>3.1290309600000001</v>
      </c>
      <c r="H212" s="352">
        <f>FLOOR(G212,0.05)</f>
        <v>3.1</v>
      </c>
      <c r="I212" s="234">
        <v>2.75</v>
      </c>
      <c r="J212" s="235">
        <f>+I212*$J$5</f>
        <v>0.38500000000000001</v>
      </c>
      <c r="K212" s="4">
        <f>SUM(I212:J212)</f>
        <v>3.1349999999999998</v>
      </c>
      <c r="L212" s="142">
        <f>FLOOR(K212,0.05)</f>
        <v>3.1</v>
      </c>
    </row>
    <row r="213" spans="1:12" x14ac:dyDescent="0.2">
      <c r="A213" s="143"/>
      <c r="B213" s="168" t="s">
        <v>148</v>
      </c>
      <c r="C213" s="4">
        <v>3.58</v>
      </c>
      <c r="D213" s="5">
        <f>+C213+C213*$J$3</f>
        <v>3.8306</v>
      </c>
      <c r="E213" s="333">
        <f>+D213+D213*$E$3</f>
        <v>4.0604360000000002</v>
      </c>
      <c r="F213" s="333">
        <f>+E213*$F$4</f>
        <v>0.56846104000000008</v>
      </c>
      <c r="G213" s="333">
        <f>SUM(E213:F213)</f>
        <v>4.62889704</v>
      </c>
      <c r="H213" s="352">
        <f>FLOOR(G213,0.05)</f>
        <v>4.6000000000000005</v>
      </c>
      <c r="I213" s="234">
        <v>4.0599999999999996</v>
      </c>
      <c r="J213" s="235">
        <f>+I213*$J$5</f>
        <v>0.56840000000000002</v>
      </c>
      <c r="K213" s="4">
        <f>SUM(I213:J213)</f>
        <v>4.6283999999999992</v>
      </c>
      <c r="L213" s="142">
        <f>FLOOR(K213,0.05)</f>
        <v>4.6000000000000005</v>
      </c>
    </row>
    <row r="214" spans="1:12" x14ac:dyDescent="0.2">
      <c r="A214" s="143"/>
      <c r="C214" s="4"/>
      <c r="J214" s="235"/>
      <c r="K214" s="4"/>
      <c r="L214" s="142"/>
    </row>
    <row r="215" spans="1:12" x14ac:dyDescent="0.2">
      <c r="A215" s="143">
        <v>152625</v>
      </c>
      <c r="B215" s="175" t="s">
        <v>149</v>
      </c>
      <c r="C215" s="4"/>
      <c r="J215" s="235"/>
      <c r="K215" s="4"/>
      <c r="L215" s="142"/>
    </row>
    <row r="216" spans="1:12" x14ac:dyDescent="0.2">
      <c r="A216" s="143"/>
      <c r="B216" s="168" t="s">
        <v>129</v>
      </c>
      <c r="C216" s="4">
        <v>44</v>
      </c>
      <c r="D216" s="5">
        <f>+C216+C216*$J$3</f>
        <v>47.08</v>
      </c>
      <c r="E216" s="333">
        <f>+D216+D216*$E$3</f>
        <v>49.904799999999994</v>
      </c>
      <c r="F216" s="333">
        <f>+E216*$F$4</f>
        <v>6.9866719999999995</v>
      </c>
      <c r="G216" s="333">
        <f>SUM(E216:F216)</f>
        <v>56.891471999999993</v>
      </c>
      <c r="H216" s="352">
        <f>FLOOR(G216,0.05)</f>
        <v>56.85</v>
      </c>
      <c r="I216" s="234">
        <v>49.9</v>
      </c>
      <c r="J216" s="235">
        <f>+I216*$J$5</f>
        <v>6.9860000000000007</v>
      </c>
      <c r="K216" s="4">
        <f>SUM(I216:J216)</f>
        <v>56.885999999999996</v>
      </c>
      <c r="L216" s="142">
        <f>FLOOR(K216,0.05)</f>
        <v>56.85</v>
      </c>
    </row>
    <row r="217" spans="1:12" x14ac:dyDescent="0.2">
      <c r="A217" s="143"/>
      <c r="B217" s="181" t="s">
        <v>133</v>
      </c>
      <c r="C217" s="4"/>
      <c r="I217" s="234" t="s">
        <v>609</v>
      </c>
      <c r="J217" s="235"/>
      <c r="K217" s="4"/>
      <c r="L217" s="142"/>
    </row>
    <row r="218" spans="1:12" x14ac:dyDescent="0.2">
      <c r="A218" s="143"/>
      <c r="B218" s="168" t="s">
        <v>150</v>
      </c>
      <c r="C218" s="4">
        <v>2.42</v>
      </c>
      <c r="D218" s="5">
        <f>+C218+C218*$J$3</f>
        <v>2.5893999999999999</v>
      </c>
      <c r="E218" s="333">
        <f>+D218+D218*$E$3</f>
        <v>2.744764</v>
      </c>
      <c r="F218" s="333">
        <f>+E218*$F$4</f>
        <v>0.38426696000000005</v>
      </c>
      <c r="G218" s="333">
        <f>SUM(E218:F218)</f>
        <v>3.1290309600000001</v>
      </c>
      <c r="H218" s="352">
        <f>FLOOR(G218,0.05)</f>
        <v>3.1</v>
      </c>
      <c r="I218" s="234">
        <v>2.75</v>
      </c>
      <c r="J218" s="235">
        <f>+I218*$J$5</f>
        <v>0.38500000000000001</v>
      </c>
      <c r="K218" s="4">
        <f>SUM(I218:J218)</f>
        <v>3.1349999999999998</v>
      </c>
      <c r="L218" s="142">
        <f>FLOOR(K218,0.05)</f>
        <v>3.1</v>
      </c>
    </row>
    <row r="219" spans="1:12" x14ac:dyDescent="0.2">
      <c r="A219" s="143"/>
      <c r="B219" s="168" t="s">
        <v>151</v>
      </c>
      <c r="C219" s="4">
        <v>3.58</v>
      </c>
      <c r="D219" s="5">
        <f>+C219+C219*$J$3</f>
        <v>3.8306</v>
      </c>
      <c r="E219" s="333">
        <f>+D219+D219*$E$3</f>
        <v>4.0604360000000002</v>
      </c>
      <c r="F219" s="333">
        <f>+E219*$F$4</f>
        <v>0.56846104000000008</v>
      </c>
      <c r="G219" s="333">
        <f>SUM(E219:F219)</f>
        <v>4.62889704</v>
      </c>
      <c r="H219" s="352">
        <f>FLOOR(G219,0.05)</f>
        <v>4.6000000000000005</v>
      </c>
      <c r="I219" s="234">
        <v>4.0599999999999996</v>
      </c>
      <c r="J219" s="235">
        <f>+I219*$J$5</f>
        <v>0.56840000000000002</v>
      </c>
      <c r="K219" s="4">
        <f>SUM(I219:J219)</f>
        <v>4.6283999999999992</v>
      </c>
      <c r="L219" s="142">
        <f>FLOOR(K219,0.05)</f>
        <v>4.6000000000000005</v>
      </c>
    </row>
    <row r="220" spans="1:12" x14ac:dyDescent="0.2">
      <c r="A220" s="143"/>
      <c r="C220" s="4"/>
      <c r="J220" s="235"/>
      <c r="K220" s="4"/>
      <c r="L220" s="142"/>
    </row>
    <row r="221" spans="1:12" x14ac:dyDescent="0.2">
      <c r="A221" s="143">
        <v>152625</v>
      </c>
      <c r="B221" s="175" t="s">
        <v>152</v>
      </c>
      <c r="C221" s="4"/>
      <c r="J221" s="235"/>
      <c r="K221" s="4"/>
      <c r="L221" s="142"/>
    </row>
    <row r="222" spans="1:12" x14ac:dyDescent="0.2">
      <c r="A222" s="143"/>
      <c r="B222" s="181" t="s">
        <v>153</v>
      </c>
      <c r="C222" s="4"/>
      <c r="J222" s="235"/>
      <c r="K222" s="4"/>
      <c r="L222" s="142"/>
    </row>
    <row r="223" spans="1:12" x14ac:dyDescent="0.2">
      <c r="A223" s="143"/>
      <c r="B223" s="168" t="s">
        <v>154</v>
      </c>
      <c r="C223" s="4">
        <v>44</v>
      </c>
      <c r="D223" s="5">
        <f>+C223+C223*$J$3</f>
        <v>47.08</v>
      </c>
      <c r="E223" s="333">
        <f>+D223+D223*$E$3</f>
        <v>49.904799999999994</v>
      </c>
      <c r="F223" s="333">
        <f>+E223*$F$4</f>
        <v>6.9866719999999995</v>
      </c>
      <c r="G223" s="333">
        <f>SUM(E223:F223)</f>
        <v>56.891471999999993</v>
      </c>
      <c r="H223" s="352">
        <f>FLOOR(G223,0.05)</f>
        <v>56.85</v>
      </c>
      <c r="I223" s="234">
        <v>49.9</v>
      </c>
      <c r="J223" s="235">
        <f>+I223*$J$5</f>
        <v>6.9860000000000007</v>
      </c>
      <c r="K223" s="4">
        <f>SUM(I223:J223)</f>
        <v>56.885999999999996</v>
      </c>
      <c r="L223" s="142">
        <f>FLOOR(K223,0.05)</f>
        <v>56.85</v>
      </c>
    </row>
    <row r="224" spans="1:12" x14ac:dyDescent="0.2">
      <c r="A224" s="143"/>
      <c r="C224" s="4"/>
      <c r="J224" s="235"/>
      <c r="K224" s="4"/>
      <c r="L224" s="142"/>
    </row>
    <row r="225" spans="1:12" x14ac:dyDescent="0.2">
      <c r="A225" s="143"/>
      <c r="B225" s="181" t="s">
        <v>155</v>
      </c>
      <c r="C225" s="4"/>
      <c r="J225" s="235"/>
      <c r="K225" s="4"/>
      <c r="L225" s="142"/>
    </row>
    <row r="226" spans="1:12" x14ac:dyDescent="0.2">
      <c r="A226" s="143"/>
      <c r="B226" s="168" t="s">
        <v>154</v>
      </c>
      <c r="C226" s="4">
        <v>93.5</v>
      </c>
      <c r="D226" s="5">
        <f>+C226+C226*$J$3</f>
        <v>100.045</v>
      </c>
      <c r="E226" s="333">
        <f>+D226+D226*$E$3</f>
        <v>106.04770000000001</v>
      </c>
      <c r="F226" s="333">
        <f>+E226*$F$4</f>
        <v>14.846678000000002</v>
      </c>
      <c r="G226" s="333">
        <f>SUM(E226:F226)</f>
        <v>120.894378</v>
      </c>
      <c r="H226" s="352">
        <f>FLOOR(G226,0.05)</f>
        <v>120.85000000000001</v>
      </c>
      <c r="I226" s="234">
        <v>106.05</v>
      </c>
      <c r="J226" s="235">
        <f>+I226*$J$5</f>
        <v>14.847000000000001</v>
      </c>
      <c r="K226" s="4">
        <f>SUM(I226:J226)</f>
        <v>120.89699999999999</v>
      </c>
      <c r="L226" s="142">
        <f>FLOOR(K226,0.05)</f>
        <v>120.85000000000001</v>
      </c>
    </row>
    <row r="227" spans="1:12" x14ac:dyDescent="0.2">
      <c r="A227" s="143"/>
      <c r="C227" s="4"/>
      <c r="J227" s="235"/>
      <c r="K227" s="4"/>
      <c r="L227" s="142"/>
    </row>
    <row r="228" spans="1:12" x14ac:dyDescent="0.2">
      <c r="A228" s="143">
        <v>152625</v>
      </c>
      <c r="B228" s="175" t="s">
        <v>156</v>
      </c>
      <c r="C228" s="4"/>
      <c r="J228" s="235"/>
      <c r="K228" s="4"/>
      <c r="L228" s="142"/>
    </row>
    <row r="229" spans="1:12" x14ac:dyDescent="0.2">
      <c r="A229" s="143"/>
      <c r="B229" s="181" t="s">
        <v>153</v>
      </c>
      <c r="C229" s="4"/>
      <c r="J229" s="235"/>
      <c r="K229" s="4"/>
      <c r="L229" s="142"/>
    </row>
    <row r="230" spans="1:12" x14ac:dyDescent="0.2">
      <c r="A230" s="143"/>
      <c r="B230" s="168" t="s">
        <v>154</v>
      </c>
      <c r="C230" s="4">
        <v>33</v>
      </c>
      <c r="D230" s="5">
        <f>+C230+C230*$J$3</f>
        <v>35.31</v>
      </c>
      <c r="E230" s="333">
        <f>+D230+D230*$E$3</f>
        <v>37.428600000000003</v>
      </c>
      <c r="F230" s="333">
        <f>+E230*$F$4</f>
        <v>5.2400040000000008</v>
      </c>
      <c r="G230" s="333">
        <f>SUM(E230:F230)</f>
        <v>42.668604000000002</v>
      </c>
      <c r="H230" s="352">
        <f>FLOOR(G230,0.05)</f>
        <v>42.650000000000006</v>
      </c>
      <c r="I230" s="234">
        <v>37.43</v>
      </c>
      <c r="J230" s="235">
        <f>+I230*$J$5</f>
        <v>5.2402000000000006</v>
      </c>
      <c r="K230" s="4">
        <f>SUM(I230:J230)</f>
        <v>42.670200000000001</v>
      </c>
      <c r="L230" s="142">
        <f>FLOOR(K230,0.05)</f>
        <v>42.650000000000006</v>
      </c>
    </row>
    <row r="231" spans="1:12" x14ac:dyDescent="0.2">
      <c r="A231" s="143"/>
      <c r="C231" s="4"/>
      <c r="J231" s="235"/>
      <c r="K231" s="4"/>
      <c r="L231" s="142"/>
    </row>
    <row r="232" spans="1:12" x14ac:dyDescent="0.2">
      <c r="A232" s="143"/>
      <c r="B232" s="181" t="s">
        <v>155</v>
      </c>
      <c r="C232" s="4"/>
      <c r="J232" s="235"/>
      <c r="K232" s="4"/>
      <c r="L232" s="142"/>
    </row>
    <row r="233" spans="1:12" x14ac:dyDescent="0.2">
      <c r="A233" s="143"/>
      <c r="B233" s="168" t="s">
        <v>154</v>
      </c>
      <c r="C233" s="4">
        <v>46.75</v>
      </c>
      <c r="D233" s="5">
        <f>+C233+C233*$J$3</f>
        <v>50.022500000000001</v>
      </c>
      <c r="E233" s="333">
        <f>+D233+D233*$E$3</f>
        <v>53.023850000000003</v>
      </c>
      <c r="F233" s="333">
        <f>+E233*$F$4</f>
        <v>7.4233390000000012</v>
      </c>
      <c r="G233" s="333">
        <f>SUM(E233:F233)</f>
        <v>60.447189000000002</v>
      </c>
      <c r="H233" s="352">
        <v>60.447189000000002</v>
      </c>
      <c r="I233" s="234">
        <v>53.02</v>
      </c>
      <c r="J233" s="235">
        <f>+I233*$J$5</f>
        <v>7.4228000000000014</v>
      </c>
      <c r="K233" s="4">
        <f>SUM(I233:J233)</f>
        <v>60.442800000000005</v>
      </c>
      <c r="L233" s="142">
        <f>FLOOR(K233,0.05)</f>
        <v>60.400000000000006</v>
      </c>
    </row>
    <row r="234" spans="1:12" x14ac:dyDescent="0.2">
      <c r="A234" s="143"/>
      <c r="C234" s="4"/>
      <c r="J234" s="235"/>
      <c r="K234" s="4"/>
      <c r="L234" s="142"/>
    </row>
    <row r="235" spans="1:12" x14ac:dyDescent="0.2">
      <c r="A235" s="143">
        <v>152625</v>
      </c>
      <c r="B235" s="175" t="s">
        <v>157</v>
      </c>
      <c r="C235" s="4"/>
      <c r="J235" s="235"/>
      <c r="K235" s="4"/>
      <c r="L235" s="142"/>
    </row>
    <row r="236" spans="1:12" x14ac:dyDescent="0.2">
      <c r="A236" s="143"/>
      <c r="B236" s="6" t="s">
        <v>158</v>
      </c>
      <c r="C236" s="4"/>
      <c r="J236" s="235"/>
      <c r="K236" s="4"/>
      <c r="L236" s="142"/>
    </row>
    <row r="237" spans="1:12" x14ac:dyDescent="0.2">
      <c r="A237" s="143"/>
      <c r="C237" s="4"/>
      <c r="J237" s="235"/>
      <c r="K237" s="4"/>
      <c r="L237" s="142"/>
    </row>
    <row r="238" spans="1:12" x14ac:dyDescent="0.2">
      <c r="A238" s="143"/>
      <c r="B238" s="168" t="s">
        <v>159</v>
      </c>
      <c r="C238" s="4">
        <v>2.37</v>
      </c>
      <c r="D238" s="5">
        <f>+C238+C238*$J$3</f>
        <v>2.5359000000000003</v>
      </c>
      <c r="E238" s="333">
        <f>+D238+D238*$E$3</f>
        <v>2.6880540000000002</v>
      </c>
      <c r="F238" s="333">
        <f>+E238*$F$4</f>
        <v>0.37632756000000006</v>
      </c>
      <c r="G238" s="333">
        <f>SUM(E238:F238)</f>
        <v>3.0643815600000002</v>
      </c>
      <c r="H238" s="352">
        <f>FLOOR(G238,0.05)</f>
        <v>3.0500000000000003</v>
      </c>
      <c r="I238" s="234">
        <v>2.69</v>
      </c>
      <c r="J238" s="235">
        <f>+I238*$J$5</f>
        <v>0.37660000000000005</v>
      </c>
      <c r="K238" s="4">
        <f>SUM(I238:J238)</f>
        <v>3.0666000000000002</v>
      </c>
      <c r="L238" s="142">
        <f>FLOOR(K238,0.05)</f>
        <v>3.0500000000000003</v>
      </c>
    </row>
    <row r="239" spans="1:12" x14ac:dyDescent="0.2">
      <c r="A239" s="143"/>
      <c r="C239" s="4"/>
      <c r="J239" s="235"/>
      <c r="K239" s="4"/>
      <c r="L239" s="142"/>
    </row>
    <row r="240" spans="1:12" x14ac:dyDescent="0.2">
      <c r="A240" s="143">
        <v>152788</v>
      </c>
      <c r="B240" s="175" t="s">
        <v>160</v>
      </c>
      <c r="C240" s="4"/>
      <c r="J240" s="235"/>
      <c r="K240" s="4"/>
      <c r="L240" s="142"/>
    </row>
    <row r="241" spans="1:12" x14ac:dyDescent="0.2">
      <c r="A241" s="143"/>
      <c r="B241" s="168" t="s">
        <v>161</v>
      </c>
      <c r="C241" s="4"/>
      <c r="J241" s="235"/>
      <c r="K241" s="4"/>
      <c r="L241" s="142"/>
    </row>
    <row r="242" spans="1:12" x14ac:dyDescent="0.2">
      <c r="A242" s="143"/>
      <c r="B242" s="168" t="s">
        <v>163</v>
      </c>
      <c r="C242" s="4"/>
      <c r="J242" s="235"/>
      <c r="K242" s="4"/>
      <c r="L242" s="142"/>
    </row>
    <row r="243" spans="1:12" x14ac:dyDescent="0.2">
      <c r="A243" s="143"/>
      <c r="B243" s="168" t="s">
        <v>164</v>
      </c>
      <c r="C243" s="4"/>
      <c r="J243" s="235"/>
      <c r="K243" s="4"/>
      <c r="L243" s="142"/>
    </row>
    <row r="244" spans="1:12" x14ac:dyDescent="0.2">
      <c r="A244" s="143"/>
      <c r="B244" s="168" t="s">
        <v>165</v>
      </c>
      <c r="C244" s="4"/>
      <c r="J244" s="235"/>
      <c r="K244" s="4"/>
      <c r="L244" s="142"/>
    </row>
    <row r="245" spans="1:12" x14ac:dyDescent="0.2">
      <c r="A245" s="143"/>
      <c r="C245" s="4"/>
      <c r="J245" s="235"/>
      <c r="K245" s="4"/>
      <c r="L245" s="142"/>
    </row>
    <row r="246" spans="1:12" x14ac:dyDescent="0.2">
      <c r="A246" s="143">
        <v>141734</v>
      </c>
      <c r="B246" s="175" t="s">
        <v>166</v>
      </c>
      <c r="C246" s="4"/>
      <c r="J246" s="235"/>
      <c r="K246" s="4"/>
      <c r="L246" s="142"/>
    </row>
    <row r="247" spans="1:12" x14ac:dyDescent="0.2">
      <c r="A247" s="143"/>
      <c r="B247" s="168" t="s">
        <v>70</v>
      </c>
      <c r="C247" s="4">
        <v>121.89</v>
      </c>
      <c r="D247" s="5">
        <f>+C247+C247*$J$3</f>
        <v>130.42230000000001</v>
      </c>
      <c r="E247" s="333">
        <f t="shared" ref="E247:E267" si="18">+D247+D247*$E$3</f>
        <v>138.24763799999999</v>
      </c>
      <c r="F247" s="333">
        <f>+E247*$F$4</f>
        <v>19.354669320000003</v>
      </c>
      <c r="G247" s="333">
        <f t="shared" ref="G247:G267" si="19">SUM(E247:F247)</f>
        <v>157.60230731999999</v>
      </c>
      <c r="H247" s="352">
        <f>FLOOR(G247,0.05)</f>
        <v>157.60000000000002</v>
      </c>
      <c r="I247" s="234">
        <v>138.24</v>
      </c>
      <c r="J247" s="235">
        <f>+I247*$J$5</f>
        <v>19.353600000000004</v>
      </c>
      <c r="K247" s="4">
        <f>SUM(I247:J247)</f>
        <v>157.59360000000001</v>
      </c>
      <c r="L247" s="142">
        <f>FLOOR(K247,0.05)</f>
        <v>157.55000000000001</v>
      </c>
    </row>
    <row r="248" spans="1:12" x14ac:dyDescent="0.2">
      <c r="A248" s="143"/>
      <c r="B248" s="168" t="s">
        <v>76</v>
      </c>
      <c r="C248" s="4">
        <v>199.65</v>
      </c>
      <c r="D248" s="5">
        <f>+C248+C248*$J$3</f>
        <v>213.62550000000002</v>
      </c>
      <c r="E248" s="333">
        <f t="shared" si="18"/>
        <v>226.44303000000002</v>
      </c>
      <c r="F248" s="333">
        <f>+E248*$F$4</f>
        <v>31.702024200000007</v>
      </c>
      <c r="G248" s="333">
        <f t="shared" si="19"/>
        <v>258.1450542</v>
      </c>
      <c r="H248" s="352">
        <v>258.1450542</v>
      </c>
      <c r="I248" s="234">
        <v>226.45</v>
      </c>
      <c r="J248" s="235">
        <f>+I248*$J$5</f>
        <v>31.703000000000003</v>
      </c>
      <c r="K248" s="4">
        <f>SUM(I248:J248)</f>
        <v>258.15300000000002</v>
      </c>
      <c r="L248" s="142">
        <f>FLOOR(K248,0.05)</f>
        <v>258.15000000000003</v>
      </c>
    </row>
    <row r="249" spans="1:12" x14ac:dyDescent="0.2">
      <c r="A249" s="143"/>
      <c r="B249" s="168" t="s">
        <v>167</v>
      </c>
      <c r="C249" s="4">
        <v>76.19</v>
      </c>
      <c r="D249" s="5">
        <f>+C249+C249*$J$3</f>
        <v>81.523299999999992</v>
      </c>
      <c r="E249" s="333">
        <f t="shared" si="18"/>
        <v>86.414697999999987</v>
      </c>
      <c r="F249" s="333">
        <f>+E249*$F$4</f>
        <v>12.09805772</v>
      </c>
      <c r="G249" s="333">
        <f t="shared" si="19"/>
        <v>98.512755719999987</v>
      </c>
      <c r="H249" s="352">
        <f>FLOOR(G249,0.05)</f>
        <v>98.5</v>
      </c>
      <c r="I249" s="234">
        <v>86.4</v>
      </c>
      <c r="J249" s="235">
        <f>+I249*$J$5</f>
        <v>12.096000000000002</v>
      </c>
      <c r="K249" s="4">
        <f>SUM(I249:J249)</f>
        <v>98.496000000000009</v>
      </c>
      <c r="L249" s="142">
        <f>FLOOR(K249,0.05)</f>
        <v>98.45</v>
      </c>
    </row>
    <row r="250" spans="1:12" x14ac:dyDescent="0.2">
      <c r="A250" s="143"/>
      <c r="C250" s="4"/>
      <c r="J250" s="235"/>
      <c r="K250" s="4"/>
      <c r="L250" s="142"/>
    </row>
    <row r="251" spans="1:12" x14ac:dyDescent="0.2">
      <c r="A251" s="143"/>
      <c r="C251" s="4"/>
      <c r="J251" s="235"/>
      <c r="K251" s="4"/>
      <c r="L251" s="142"/>
    </row>
    <row r="252" spans="1:12" ht="25.5" x14ac:dyDescent="0.2">
      <c r="A252" s="143"/>
      <c r="B252" s="169" t="s">
        <v>168</v>
      </c>
      <c r="C252" s="169"/>
      <c r="D252" s="169"/>
      <c r="I252" s="247"/>
      <c r="J252" s="247"/>
      <c r="K252" s="169"/>
      <c r="L252" s="142"/>
    </row>
    <row r="253" spans="1:12" x14ac:dyDescent="0.2">
      <c r="A253" s="143"/>
      <c r="B253" s="192"/>
      <c r="C253" s="192"/>
      <c r="D253" s="193"/>
      <c r="I253" s="251"/>
      <c r="J253" s="252"/>
      <c r="K253" s="192"/>
      <c r="L253" s="142"/>
    </row>
    <row r="254" spans="1:12" x14ac:dyDescent="0.2">
      <c r="A254" s="143" t="s">
        <v>81</v>
      </c>
      <c r="B254" s="175" t="s">
        <v>82</v>
      </c>
      <c r="C254" s="20"/>
      <c r="J254" s="235"/>
      <c r="K254" s="20"/>
      <c r="L254" s="142"/>
    </row>
    <row r="255" spans="1:12" x14ac:dyDescent="0.2">
      <c r="A255" s="143"/>
      <c r="B255" s="169" t="s">
        <v>169</v>
      </c>
      <c r="C255" s="169"/>
      <c r="D255" s="195"/>
      <c r="I255" s="253"/>
      <c r="J255" s="247"/>
      <c r="K255" s="169"/>
      <c r="L255" s="142"/>
    </row>
    <row r="256" spans="1:12" x14ac:dyDescent="0.2">
      <c r="A256" s="143"/>
      <c r="B256" s="181" t="s">
        <v>84</v>
      </c>
      <c r="C256" s="4"/>
      <c r="J256" s="235"/>
      <c r="K256" s="4"/>
      <c r="L256" s="142"/>
    </row>
    <row r="257" spans="1:14" x14ac:dyDescent="0.2">
      <c r="A257" s="143"/>
      <c r="B257" s="168" t="s">
        <v>85</v>
      </c>
      <c r="C257" s="4">
        <v>66.55</v>
      </c>
      <c r="D257" s="5">
        <f t="shared" ref="D257:D265" si="20">+C257+C257*$J$3</f>
        <v>71.208500000000001</v>
      </c>
      <c r="E257" s="333">
        <f t="shared" si="18"/>
        <v>75.481009999999998</v>
      </c>
      <c r="G257" s="333">
        <f t="shared" si="19"/>
        <v>75.481009999999998</v>
      </c>
      <c r="H257" s="352">
        <f t="shared" ref="H257:H267" si="21">CEILING(G257,0.1)</f>
        <v>75.5</v>
      </c>
      <c r="J257" s="235"/>
      <c r="K257" s="4">
        <f t="shared" ref="K257:K265" si="22">SUM(I257:J257)</f>
        <v>0</v>
      </c>
      <c r="L257" s="142">
        <f t="shared" ref="L257:L265" si="23">FLOOR(K257,0.05)</f>
        <v>0</v>
      </c>
      <c r="M257" s="235">
        <v>75.5</v>
      </c>
    </row>
    <row r="258" spans="1:14" x14ac:dyDescent="0.2">
      <c r="A258" s="143"/>
      <c r="B258" s="168" t="s">
        <v>170</v>
      </c>
      <c r="C258" s="4">
        <v>133.1</v>
      </c>
      <c r="D258" s="5">
        <f t="shared" si="20"/>
        <v>142.417</v>
      </c>
      <c r="E258" s="333">
        <f t="shared" si="18"/>
        <v>150.96202</v>
      </c>
      <c r="G258" s="333">
        <f t="shared" si="19"/>
        <v>150.96202</v>
      </c>
      <c r="H258" s="352">
        <f t="shared" si="21"/>
        <v>151</v>
      </c>
      <c r="J258" s="235"/>
      <c r="K258" s="4">
        <f t="shared" si="22"/>
        <v>0</v>
      </c>
      <c r="L258" s="142">
        <f t="shared" si="23"/>
        <v>0</v>
      </c>
      <c r="M258" s="235">
        <v>150.9</v>
      </c>
    </row>
    <row r="259" spans="1:14" x14ac:dyDescent="0.2">
      <c r="A259" s="143"/>
      <c r="B259" s="168" t="s">
        <v>171</v>
      </c>
      <c r="C259" s="4">
        <v>266.2</v>
      </c>
      <c r="D259" s="5">
        <f t="shared" si="20"/>
        <v>284.834</v>
      </c>
      <c r="E259" s="333">
        <f t="shared" si="18"/>
        <v>301.92403999999999</v>
      </c>
      <c r="G259" s="333">
        <f t="shared" si="19"/>
        <v>301.92403999999999</v>
      </c>
      <c r="H259" s="352">
        <f t="shared" si="21"/>
        <v>302</v>
      </c>
      <c r="J259" s="235"/>
      <c r="K259" s="4">
        <f t="shared" si="22"/>
        <v>0</v>
      </c>
      <c r="L259" s="142">
        <f t="shared" si="23"/>
        <v>0</v>
      </c>
      <c r="M259" s="235">
        <v>301.89999999999998</v>
      </c>
    </row>
    <row r="260" spans="1:14" x14ac:dyDescent="0.2">
      <c r="A260" s="143"/>
      <c r="B260" s="168" t="s">
        <v>172</v>
      </c>
      <c r="C260" s="4">
        <v>598.5</v>
      </c>
      <c r="D260" s="5">
        <f t="shared" si="20"/>
        <v>640.39499999999998</v>
      </c>
      <c r="E260" s="333">
        <f t="shared" si="18"/>
        <v>678.81870000000004</v>
      </c>
      <c r="G260" s="333">
        <f t="shared" si="19"/>
        <v>678.81870000000004</v>
      </c>
      <c r="H260" s="352">
        <f t="shared" si="21"/>
        <v>678.90000000000009</v>
      </c>
      <c r="J260" s="235"/>
      <c r="K260" s="4">
        <f t="shared" si="22"/>
        <v>0</v>
      </c>
      <c r="L260" s="142">
        <v>640.85</v>
      </c>
      <c r="M260" s="235">
        <v>679.3</v>
      </c>
    </row>
    <row r="261" spans="1:14" x14ac:dyDescent="0.2">
      <c r="A261" s="143"/>
      <c r="B261" s="181" t="s">
        <v>89</v>
      </c>
      <c r="C261" s="4">
        <v>1064.8</v>
      </c>
      <c r="D261" s="5">
        <f t="shared" si="20"/>
        <v>1139.336</v>
      </c>
      <c r="E261" s="333">
        <f t="shared" si="18"/>
        <v>1207.69616</v>
      </c>
      <c r="G261" s="333">
        <f t="shared" si="19"/>
        <v>1207.69616</v>
      </c>
      <c r="H261" s="352">
        <f t="shared" si="21"/>
        <v>1207.7</v>
      </c>
      <c r="J261" s="235"/>
      <c r="K261" s="4">
        <f t="shared" si="22"/>
        <v>0</v>
      </c>
      <c r="L261" s="142">
        <f t="shared" si="23"/>
        <v>0</v>
      </c>
      <c r="M261" s="235">
        <v>1207.6500000000001</v>
      </c>
    </row>
    <row r="262" spans="1:14" x14ac:dyDescent="0.2">
      <c r="A262" s="143"/>
      <c r="B262" s="181" t="s">
        <v>90</v>
      </c>
      <c r="C262" s="4">
        <v>1996.5</v>
      </c>
      <c r="D262" s="5">
        <f t="shared" si="20"/>
        <v>2136.2550000000001</v>
      </c>
      <c r="E262" s="333">
        <f t="shared" si="18"/>
        <v>2264.4303</v>
      </c>
      <c r="G262" s="333">
        <f t="shared" si="19"/>
        <v>2264.4303</v>
      </c>
      <c r="H262" s="352">
        <f t="shared" si="21"/>
        <v>2264.5</v>
      </c>
      <c r="J262" s="235"/>
      <c r="K262" s="4">
        <f t="shared" si="22"/>
        <v>0</v>
      </c>
      <c r="L262" s="142">
        <f t="shared" si="23"/>
        <v>0</v>
      </c>
      <c r="M262" s="235">
        <v>2264.4</v>
      </c>
    </row>
    <row r="263" spans="1:14" x14ac:dyDescent="0.2">
      <c r="A263" s="143"/>
      <c r="B263" s="181" t="s">
        <v>91</v>
      </c>
      <c r="C263" s="4">
        <v>1996.5</v>
      </c>
      <c r="D263" s="5">
        <f t="shared" si="20"/>
        <v>2136.2550000000001</v>
      </c>
      <c r="E263" s="333">
        <f t="shared" si="18"/>
        <v>2264.4303</v>
      </c>
      <c r="G263" s="333">
        <f t="shared" si="19"/>
        <v>2264.4303</v>
      </c>
      <c r="H263" s="352">
        <f t="shared" si="21"/>
        <v>2264.5</v>
      </c>
      <c r="J263" s="235"/>
      <c r="K263" s="4">
        <f t="shared" si="22"/>
        <v>0</v>
      </c>
      <c r="L263" s="142">
        <f t="shared" si="23"/>
        <v>0</v>
      </c>
      <c r="M263" s="235">
        <v>2264.4</v>
      </c>
    </row>
    <row r="264" spans="1:14" x14ac:dyDescent="0.2">
      <c r="A264" s="143"/>
      <c r="B264" s="181" t="s">
        <v>92</v>
      </c>
      <c r="C264" s="4">
        <v>1996.5</v>
      </c>
      <c r="D264" s="5">
        <f t="shared" si="20"/>
        <v>2136.2550000000001</v>
      </c>
      <c r="E264" s="333">
        <f t="shared" si="18"/>
        <v>2264.4303</v>
      </c>
      <c r="G264" s="333">
        <f t="shared" si="19"/>
        <v>2264.4303</v>
      </c>
      <c r="H264" s="352">
        <f t="shared" si="21"/>
        <v>2264.5</v>
      </c>
      <c r="J264" s="235"/>
      <c r="K264" s="4">
        <f t="shared" si="22"/>
        <v>0</v>
      </c>
      <c r="L264" s="142">
        <f t="shared" si="23"/>
        <v>0</v>
      </c>
      <c r="M264" s="235">
        <v>2264.4</v>
      </c>
    </row>
    <row r="265" spans="1:14" x14ac:dyDescent="0.2">
      <c r="A265" s="143"/>
      <c r="B265" s="181" t="s">
        <v>93</v>
      </c>
      <c r="C265" s="4">
        <v>1996.5</v>
      </c>
      <c r="D265" s="5">
        <f t="shared" si="20"/>
        <v>2136.2550000000001</v>
      </c>
      <c r="E265" s="333">
        <f t="shared" si="18"/>
        <v>2264.4303</v>
      </c>
      <c r="G265" s="333">
        <f t="shared" si="19"/>
        <v>2264.4303</v>
      </c>
      <c r="H265" s="352">
        <f t="shared" si="21"/>
        <v>2264.5</v>
      </c>
      <c r="J265" s="235"/>
      <c r="K265" s="4">
        <f t="shared" si="22"/>
        <v>0</v>
      </c>
      <c r="L265" s="142">
        <f t="shared" si="23"/>
        <v>0</v>
      </c>
      <c r="M265" s="235">
        <v>2264.4</v>
      </c>
    </row>
    <row r="266" spans="1:14" x14ac:dyDescent="0.2">
      <c r="A266" s="143"/>
      <c r="B266" s="181"/>
      <c r="C266" s="4"/>
      <c r="J266" s="235"/>
      <c r="K266" s="4"/>
      <c r="L266" s="142"/>
    </row>
    <row r="267" spans="1:14" x14ac:dyDescent="0.2">
      <c r="A267" s="143"/>
      <c r="B267" s="6" t="s">
        <v>542</v>
      </c>
      <c r="C267" s="4">
        <v>121</v>
      </c>
      <c r="D267" s="5">
        <v>129.47</v>
      </c>
      <c r="E267" s="333">
        <f t="shared" si="18"/>
        <v>137.23820000000001</v>
      </c>
      <c r="F267" s="333">
        <f>+E267*$F$4</f>
        <v>19.213348000000003</v>
      </c>
      <c r="G267" s="333">
        <f t="shared" si="19"/>
        <v>156.451548</v>
      </c>
      <c r="H267" s="352">
        <f t="shared" si="21"/>
        <v>156.5</v>
      </c>
      <c r="I267" s="234">
        <v>137.24</v>
      </c>
      <c r="J267" s="235">
        <f>+I267*$J$5</f>
        <v>19.213600000000003</v>
      </c>
      <c r="K267" s="4">
        <f>SUM(I267:J267)</f>
        <v>156.45360000000002</v>
      </c>
      <c r="L267" s="142">
        <v>147.6</v>
      </c>
    </row>
    <row r="268" spans="1:14" x14ac:dyDescent="0.2">
      <c r="A268" s="143"/>
      <c r="B268" s="170"/>
      <c r="C268" s="196"/>
      <c r="D268" s="196"/>
      <c r="E268" s="196"/>
      <c r="F268" s="196"/>
      <c r="G268" s="196"/>
      <c r="H268" s="358"/>
      <c r="I268" s="196"/>
      <c r="J268" s="196"/>
      <c r="K268" s="196"/>
      <c r="L268" s="196"/>
      <c r="M268" s="196"/>
      <c r="N268" s="196"/>
    </row>
    <row r="269" spans="1:14" x14ac:dyDescent="0.2">
      <c r="A269" s="173"/>
      <c r="C269" s="4"/>
      <c r="J269" s="235"/>
      <c r="K269" s="4"/>
      <c r="L269" s="142"/>
    </row>
    <row r="270" spans="1:14" x14ac:dyDescent="0.2">
      <c r="A270" s="198"/>
      <c r="B270" s="199" t="s">
        <v>173</v>
      </c>
      <c r="C270" s="188"/>
      <c r="D270" s="187"/>
      <c r="E270" s="340"/>
      <c r="F270" s="340"/>
      <c r="G270" s="340"/>
      <c r="H270" s="359"/>
      <c r="I270" s="249"/>
      <c r="J270" s="250"/>
      <c r="K270" s="188"/>
      <c r="L270" s="200"/>
    </row>
    <row r="271" spans="1:14" x14ac:dyDescent="0.2">
      <c r="A271" s="198"/>
      <c r="B271" s="191"/>
      <c r="C271" s="188"/>
      <c r="D271" s="187"/>
      <c r="E271" s="340"/>
      <c r="F271" s="340"/>
      <c r="G271" s="340"/>
      <c r="H271" s="359"/>
      <c r="I271" s="249"/>
      <c r="J271" s="250"/>
      <c r="K271" s="188"/>
      <c r="L271" s="200"/>
    </row>
    <row r="272" spans="1:14" x14ac:dyDescent="0.2">
      <c r="A272" s="198">
        <v>153620</v>
      </c>
      <c r="B272" s="185" t="s">
        <v>174</v>
      </c>
      <c r="C272" s="188"/>
      <c r="D272" s="187"/>
      <c r="E272" s="340"/>
      <c r="F272" s="340"/>
      <c r="G272" s="340"/>
      <c r="H272" s="359"/>
      <c r="I272" s="249"/>
      <c r="J272" s="250"/>
      <c r="K272" s="188"/>
      <c r="L272" s="200"/>
    </row>
    <row r="273" spans="1:12" x14ac:dyDescent="0.2">
      <c r="A273" s="198"/>
      <c r="B273" s="190" t="s">
        <v>175</v>
      </c>
      <c r="C273" s="4">
        <v>49.25</v>
      </c>
      <c r="D273" s="5">
        <f>+C273+C273*$J$3</f>
        <v>52.697499999999998</v>
      </c>
      <c r="E273" s="333">
        <f>+D273+D273*$E$3</f>
        <v>55.859349999999999</v>
      </c>
      <c r="F273" s="333">
        <f>+E273*$F$4</f>
        <v>7.8203090000000008</v>
      </c>
      <c r="G273" s="333">
        <f>SUM(E273:F273)</f>
        <v>63.679659000000001</v>
      </c>
      <c r="H273" s="352">
        <f>FLOOR(G273,0.05)</f>
        <v>63.650000000000006</v>
      </c>
      <c r="I273" s="234">
        <v>55.88</v>
      </c>
      <c r="J273" s="235">
        <f>+I273*$J$5</f>
        <v>7.8232000000000008</v>
      </c>
      <c r="K273" s="4">
        <f>SUM(I273:J273)</f>
        <v>63.703200000000002</v>
      </c>
      <c r="L273" s="142">
        <f>FLOOR(K273,0.05)</f>
        <v>63.7</v>
      </c>
    </row>
    <row r="274" spans="1:12" x14ac:dyDescent="0.2">
      <c r="A274" s="198"/>
      <c r="B274" s="190" t="s">
        <v>176</v>
      </c>
      <c r="C274" s="4">
        <v>11.01</v>
      </c>
      <c r="D274" s="5">
        <f>+C274+C274*$J$3</f>
        <v>11.7807</v>
      </c>
      <c r="E274" s="333">
        <f t="shared" ref="E274:E316" si="24">+D274+D274*$E$3</f>
        <v>12.487541999999999</v>
      </c>
      <c r="F274" s="333">
        <f t="shared" ref="F274:F316" si="25">+E274*$F$4</f>
        <v>1.7482558800000001</v>
      </c>
      <c r="G274" s="333">
        <f t="shared" ref="G274:G316" si="26">SUM(E274:F274)</f>
        <v>14.23579788</v>
      </c>
      <c r="H274" s="352">
        <f>FLOOR(G274,0.05)</f>
        <v>14.200000000000001</v>
      </c>
      <c r="I274" s="234">
        <v>12.5</v>
      </c>
      <c r="J274" s="235">
        <f>+I274*$J$5</f>
        <v>1.7500000000000002</v>
      </c>
      <c r="K274" s="4">
        <f>SUM(I274:J274)</f>
        <v>14.25</v>
      </c>
      <c r="L274" s="142">
        <f>FLOOR(K274,0.05)</f>
        <v>14.25</v>
      </c>
    </row>
    <row r="275" spans="1:12" x14ac:dyDescent="0.2">
      <c r="A275" s="198"/>
      <c r="B275" s="191"/>
      <c r="C275" s="188"/>
      <c r="D275" s="187"/>
      <c r="I275" s="249"/>
      <c r="J275" s="250"/>
      <c r="K275" s="188"/>
      <c r="L275" s="200"/>
    </row>
    <row r="276" spans="1:12" x14ac:dyDescent="0.2">
      <c r="A276" s="198">
        <v>153620</v>
      </c>
      <c r="B276" s="185" t="s">
        <v>177</v>
      </c>
      <c r="C276" s="188"/>
      <c r="D276" s="187"/>
      <c r="I276" s="249"/>
      <c r="J276" s="250"/>
      <c r="K276" s="188"/>
      <c r="L276" s="200"/>
    </row>
    <row r="277" spans="1:12" x14ac:dyDescent="0.2">
      <c r="A277" s="198"/>
      <c r="B277" s="190" t="s">
        <v>178</v>
      </c>
      <c r="C277" s="4">
        <v>30.65</v>
      </c>
      <c r="D277" s="5">
        <f>+C277+C277*$J$3</f>
        <v>32.795499999999997</v>
      </c>
      <c r="E277" s="333">
        <f t="shared" si="24"/>
        <v>34.76323</v>
      </c>
      <c r="F277" s="333">
        <f t="shared" si="25"/>
        <v>4.8668522000000003</v>
      </c>
      <c r="G277" s="333">
        <f t="shared" si="26"/>
        <v>39.630082200000004</v>
      </c>
      <c r="H277" s="352">
        <f>FLOOR(G277,0.05)</f>
        <v>39.6</v>
      </c>
      <c r="I277" s="234">
        <v>34.78</v>
      </c>
      <c r="J277" s="235">
        <f>+I277*$J$5</f>
        <v>4.8692000000000002</v>
      </c>
      <c r="K277" s="4">
        <f>SUM(I277:J277)</f>
        <v>39.6492</v>
      </c>
      <c r="L277" s="142">
        <f>FLOOR(K277,0.05)</f>
        <v>39.6</v>
      </c>
    </row>
    <row r="278" spans="1:12" x14ac:dyDescent="0.2">
      <c r="A278" s="198"/>
      <c r="B278" s="190" t="s">
        <v>179</v>
      </c>
      <c r="C278" s="4">
        <v>30.65</v>
      </c>
      <c r="D278" s="5">
        <f>+C278+C278*$J$3</f>
        <v>32.795499999999997</v>
      </c>
      <c r="E278" s="333">
        <f t="shared" si="24"/>
        <v>34.76323</v>
      </c>
      <c r="F278" s="333">
        <f t="shared" si="25"/>
        <v>4.8668522000000003</v>
      </c>
      <c r="G278" s="333">
        <f t="shared" si="26"/>
        <v>39.630082200000004</v>
      </c>
      <c r="H278" s="352">
        <f>FLOOR(G278,0.05)</f>
        <v>39.6</v>
      </c>
      <c r="I278" s="234">
        <v>34.78</v>
      </c>
      <c r="J278" s="235">
        <f>+I278*$J$5</f>
        <v>4.8692000000000002</v>
      </c>
      <c r="K278" s="4">
        <f>SUM(I278:J278)</f>
        <v>39.6492</v>
      </c>
      <c r="L278" s="142">
        <f>FLOOR(K278,0.05)</f>
        <v>39.6</v>
      </c>
    </row>
    <row r="279" spans="1:12" x14ac:dyDescent="0.2">
      <c r="A279" s="198"/>
      <c r="B279" s="190" t="s">
        <v>180</v>
      </c>
      <c r="C279" s="4">
        <v>16.53</v>
      </c>
      <c r="D279" s="5">
        <f>+C279+C279*$J$3</f>
        <v>17.687100000000001</v>
      </c>
      <c r="E279" s="333">
        <f t="shared" si="24"/>
        <v>18.748326000000002</v>
      </c>
      <c r="F279" s="333">
        <f t="shared" si="25"/>
        <v>2.6247656400000006</v>
      </c>
      <c r="G279" s="333">
        <f t="shared" si="26"/>
        <v>21.373091640000002</v>
      </c>
      <c r="H279" s="352">
        <f>FLOOR(G279,0.05)</f>
        <v>21.35</v>
      </c>
      <c r="I279" s="234">
        <v>18.77</v>
      </c>
      <c r="J279" s="235">
        <f>+I279*$J$5</f>
        <v>2.6278000000000001</v>
      </c>
      <c r="K279" s="4">
        <f>SUM(I279:J279)</f>
        <v>21.3978</v>
      </c>
      <c r="L279" s="142">
        <f>FLOOR(K279,0.05)</f>
        <v>21.35</v>
      </c>
    </row>
    <row r="280" spans="1:12" x14ac:dyDescent="0.2">
      <c r="A280" s="198"/>
      <c r="B280" s="190" t="s">
        <v>181</v>
      </c>
      <c r="C280" s="4">
        <v>10.24</v>
      </c>
      <c r="D280" s="5">
        <f>+C280+C280*$J$3</f>
        <v>10.956800000000001</v>
      </c>
      <c r="E280" s="333">
        <f t="shared" si="24"/>
        <v>11.614208000000001</v>
      </c>
      <c r="F280" s="333">
        <f t="shared" si="25"/>
        <v>1.6259891200000003</v>
      </c>
      <c r="G280" s="333">
        <f t="shared" si="26"/>
        <v>13.240197120000001</v>
      </c>
      <c r="H280" s="352">
        <f>FLOOR(G280,0.05)</f>
        <v>13.200000000000001</v>
      </c>
      <c r="I280" s="234">
        <v>11.62</v>
      </c>
      <c r="J280" s="235">
        <f>+I280*$J$5</f>
        <v>1.6268</v>
      </c>
      <c r="K280" s="4">
        <f>SUM(I280:J280)</f>
        <v>13.246799999999999</v>
      </c>
      <c r="L280" s="142">
        <f>FLOOR(K280,0.05)</f>
        <v>13.200000000000001</v>
      </c>
    </row>
    <row r="281" spans="1:12" x14ac:dyDescent="0.2">
      <c r="A281" s="198"/>
      <c r="B281" s="191" t="s">
        <v>182</v>
      </c>
      <c r="C281" s="4">
        <v>16.53</v>
      </c>
      <c r="D281" s="5">
        <f>+C281+C281*$J$3</f>
        <v>17.687100000000001</v>
      </c>
      <c r="E281" s="333">
        <f t="shared" si="24"/>
        <v>18.748326000000002</v>
      </c>
      <c r="F281" s="333">
        <f t="shared" si="25"/>
        <v>2.6247656400000006</v>
      </c>
      <c r="G281" s="333">
        <f t="shared" si="26"/>
        <v>21.373091640000002</v>
      </c>
      <c r="H281" s="352">
        <f>FLOOR(G281,0.05)</f>
        <v>21.35</v>
      </c>
      <c r="I281" s="234">
        <v>18.77</v>
      </c>
      <c r="J281" s="235">
        <f>+I281*$J$5</f>
        <v>2.6278000000000001</v>
      </c>
      <c r="K281" s="4">
        <f>SUM(I281:J281)</f>
        <v>21.3978</v>
      </c>
      <c r="L281" s="142">
        <f>FLOOR(K281,0.05)</f>
        <v>21.35</v>
      </c>
    </row>
    <row r="282" spans="1:12" x14ac:dyDescent="0.2">
      <c r="A282" s="198"/>
      <c r="B282" s="191"/>
      <c r="C282" s="188"/>
      <c r="D282" s="187"/>
      <c r="I282" s="249"/>
      <c r="J282" s="250"/>
      <c r="K282" s="188"/>
      <c r="L282" s="200"/>
    </row>
    <row r="283" spans="1:12" ht="25.5" x14ac:dyDescent="0.2">
      <c r="A283" s="198">
        <v>153620</v>
      </c>
      <c r="B283" s="201" t="s">
        <v>183</v>
      </c>
      <c r="C283" s="188"/>
      <c r="D283" s="187"/>
      <c r="I283" s="249"/>
      <c r="J283" s="250"/>
      <c r="K283" s="188"/>
      <c r="L283" s="200"/>
    </row>
    <row r="284" spans="1:12" x14ac:dyDescent="0.2">
      <c r="A284" s="198"/>
      <c r="B284" s="190" t="s">
        <v>178</v>
      </c>
      <c r="C284" s="4">
        <v>30.65</v>
      </c>
      <c r="D284" s="5">
        <f>+C284+C284*$J$3</f>
        <v>32.795499999999997</v>
      </c>
      <c r="E284" s="333">
        <f t="shared" si="24"/>
        <v>34.76323</v>
      </c>
      <c r="F284" s="333">
        <f t="shared" si="25"/>
        <v>4.8668522000000003</v>
      </c>
      <c r="G284" s="333">
        <f t="shared" si="26"/>
        <v>39.630082200000004</v>
      </c>
      <c r="H284" s="352">
        <f>FLOOR(G284,0.05)</f>
        <v>39.6</v>
      </c>
      <c r="I284" s="234">
        <v>34.78</v>
      </c>
      <c r="J284" s="235">
        <f>+I284*$J$5</f>
        <v>4.8692000000000002</v>
      </c>
      <c r="K284" s="4">
        <f>SUM(I284:J284)</f>
        <v>39.6492</v>
      </c>
      <c r="L284" s="142">
        <f>FLOOR(K284,0.05)</f>
        <v>39.6</v>
      </c>
    </row>
    <row r="285" spans="1:12" x14ac:dyDescent="0.2">
      <c r="A285" s="198"/>
      <c r="B285" s="190" t="s">
        <v>180</v>
      </c>
      <c r="C285" s="4">
        <v>75.209999999999994</v>
      </c>
      <c r="D285" s="5">
        <f>+C285+C285*$J$3</f>
        <v>80.474699999999999</v>
      </c>
      <c r="E285" s="333">
        <f t="shared" si="24"/>
        <v>85.303181999999993</v>
      </c>
      <c r="F285" s="333">
        <f t="shared" si="25"/>
        <v>11.94244548</v>
      </c>
      <c r="G285" s="333">
        <f t="shared" si="26"/>
        <v>97.245627479999996</v>
      </c>
      <c r="H285" s="352">
        <v>97.245627479999996</v>
      </c>
      <c r="I285" s="234">
        <v>85.31</v>
      </c>
      <c r="J285" s="235">
        <f>+I285*$J$5</f>
        <v>11.943400000000002</v>
      </c>
      <c r="K285" s="4">
        <f>SUM(I285:J285)</f>
        <v>97.253399999999999</v>
      </c>
      <c r="L285" s="142">
        <f>FLOOR(K285,0.05)</f>
        <v>97.25</v>
      </c>
    </row>
    <row r="286" spans="1:12" x14ac:dyDescent="0.2">
      <c r="A286" s="198"/>
      <c r="B286" s="190" t="s">
        <v>181</v>
      </c>
      <c r="C286" s="4">
        <v>33.54</v>
      </c>
      <c r="D286" s="5">
        <f>+C286+C286*$J$3</f>
        <v>35.887799999999999</v>
      </c>
      <c r="E286" s="333">
        <f t="shared" si="24"/>
        <v>38.041067999999996</v>
      </c>
      <c r="F286" s="333">
        <f t="shared" si="25"/>
        <v>5.3257495199999996</v>
      </c>
      <c r="G286" s="333">
        <f t="shared" si="26"/>
        <v>43.366817519999998</v>
      </c>
      <c r="H286" s="352">
        <f>FLOOR(G286,0.05)</f>
        <v>43.35</v>
      </c>
      <c r="I286" s="234">
        <v>38.07</v>
      </c>
      <c r="J286" s="235">
        <f>+I286*$J$5</f>
        <v>5.3298000000000005</v>
      </c>
      <c r="K286" s="4">
        <f>SUM(I286:J286)</f>
        <v>43.399799999999999</v>
      </c>
      <c r="L286" s="142">
        <f>FLOOR(K286,0.05)</f>
        <v>43.35</v>
      </c>
    </row>
    <row r="287" spans="1:12" x14ac:dyDescent="0.2">
      <c r="A287" s="198"/>
      <c r="B287" s="191"/>
      <c r="C287" s="186"/>
      <c r="D287" s="187"/>
      <c r="I287" s="249"/>
      <c r="J287" s="250"/>
      <c r="K287" s="188"/>
      <c r="L287" s="200"/>
    </row>
    <row r="288" spans="1:12" x14ac:dyDescent="0.2">
      <c r="A288" s="198">
        <v>153620</v>
      </c>
      <c r="B288" s="201" t="s">
        <v>184</v>
      </c>
      <c r="C288" s="186"/>
      <c r="D288" s="187"/>
      <c r="I288" s="249"/>
      <c r="J288" s="250"/>
      <c r="K288" s="188"/>
      <c r="L288" s="200"/>
    </row>
    <row r="289" spans="1:12" x14ac:dyDescent="0.2">
      <c r="A289" s="198"/>
      <c r="B289" s="190" t="s">
        <v>178</v>
      </c>
      <c r="C289" s="4">
        <v>30.65</v>
      </c>
      <c r="D289" s="5">
        <f>+C289+C289*$J$3</f>
        <v>32.795499999999997</v>
      </c>
      <c r="E289" s="333">
        <f t="shared" si="24"/>
        <v>34.76323</v>
      </c>
      <c r="F289" s="333">
        <f t="shared" si="25"/>
        <v>4.8668522000000003</v>
      </c>
      <c r="G289" s="333">
        <f t="shared" si="26"/>
        <v>39.630082200000004</v>
      </c>
      <c r="H289" s="352">
        <f>FLOOR(G289,0.05)</f>
        <v>39.6</v>
      </c>
      <c r="I289" s="234">
        <v>34.78</v>
      </c>
      <c r="J289" s="235">
        <f>+I289*$J$5</f>
        <v>4.8692000000000002</v>
      </c>
      <c r="K289" s="4">
        <f>SUM(I289:J289)</f>
        <v>39.6492</v>
      </c>
      <c r="L289" s="142">
        <f>FLOOR(K289,0.05)</f>
        <v>39.6</v>
      </c>
    </row>
    <row r="290" spans="1:12" x14ac:dyDescent="0.2">
      <c r="A290" s="198"/>
      <c r="B290" s="190" t="s">
        <v>185</v>
      </c>
      <c r="C290" s="4">
        <v>125.13</v>
      </c>
      <c r="D290" s="5">
        <f>+C290+C290*$J$3</f>
        <v>133.88909999999998</v>
      </c>
      <c r="E290" s="333">
        <f t="shared" si="24"/>
        <v>141.92244599999998</v>
      </c>
      <c r="F290" s="333">
        <f t="shared" si="25"/>
        <v>19.869142439999997</v>
      </c>
      <c r="G290" s="333">
        <f t="shared" si="26"/>
        <v>161.79158843999997</v>
      </c>
      <c r="H290" s="352">
        <f>FLOOR(G290,0.05)</f>
        <v>161.75</v>
      </c>
      <c r="I290" s="234">
        <v>141.93</v>
      </c>
      <c r="J290" s="235">
        <f>+I290*$J$5</f>
        <v>19.870200000000004</v>
      </c>
      <c r="K290" s="4">
        <f>SUM(I290:J290)</f>
        <v>161.80020000000002</v>
      </c>
      <c r="L290" s="142">
        <f>FLOOR(K290,0.05)</f>
        <v>161.80000000000001</v>
      </c>
    </row>
    <row r="291" spans="1:12" x14ac:dyDescent="0.2">
      <c r="A291" s="198"/>
      <c r="B291" s="190" t="s">
        <v>186</v>
      </c>
      <c r="C291" s="4">
        <v>37.53</v>
      </c>
      <c r="D291" s="5">
        <f>+C291+C291*$J$3</f>
        <v>40.1571</v>
      </c>
      <c r="E291" s="333">
        <f t="shared" si="24"/>
        <v>42.566525999999996</v>
      </c>
      <c r="F291" s="333">
        <f t="shared" si="25"/>
        <v>5.9593136400000004</v>
      </c>
      <c r="G291" s="333">
        <f t="shared" si="26"/>
        <v>48.525839639999994</v>
      </c>
      <c r="H291" s="352">
        <f>FLOOR(G291,0.05)</f>
        <v>48.5</v>
      </c>
      <c r="I291" s="234">
        <v>42.59</v>
      </c>
      <c r="J291" s="235">
        <f>+I291*$J$5</f>
        <v>5.962600000000001</v>
      </c>
      <c r="K291" s="4">
        <f>SUM(I291:J291)</f>
        <v>48.552600000000005</v>
      </c>
      <c r="L291" s="142">
        <f>FLOOR(K291,0.05)</f>
        <v>48.550000000000004</v>
      </c>
    </row>
    <row r="292" spans="1:12" x14ac:dyDescent="0.2">
      <c r="A292" s="198"/>
      <c r="B292" s="191"/>
      <c r="C292" s="188"/>
      <c r="D292" s="187"/>
      <c r="I292" s="249"/>
      <c r="J292" s="250"/>
      <c r="K292" s="188"/>
      <c r="L292" s="200"/>
    </row>
    <row r="293" spans="1:12" x14ac:dyDescent="0.2">
      <c r="A293" s="198">
        <v>153620</v>
      </c>
      <c r="B293" s="201" t="s">
        <v>187</v>
      </c>
      <c r="C293" s="188"/>
      <c r="D293" s="187"/>
      <c r="I293" s="249"/>
      <c r="J293" s="250"/>
      <c r="K293" s="188"/>
      <c r="L293" s="200"/>
    </row>
    <row r="294" spans="1:12" x14ac:dyDescent="0.2">
      <c r="A294" s="198"/>
      <c r="B294" s="190" t="s">
        <v>178</v>
      </c>
      <c r="C294" s="4">
        <v>30.65</v>
      </c>
      <c r="D294" s="5">
        <f>+C294+C294*$J$3</f>
        <v>32.795499999999997</v>
      </c>
      <c r="E294" s="333">
        <f t="shared" si="24"/>
        <v>34.76323</v>
      </c>
      <c r="F294" s="333">
        <f t="shared" si="25"/>
        <v>4.8668522000000003</v>
      </c>
      <c r="G294" s="333">
        <f t="shared" si="26"/>
        <v>39.630082200000004</v>
      </c>
      <c r="H294" s="352">
        <f>FLOOR(G294,0.05)</f>
        <v>39.6</v>
      </c>
      <c r="I294" s="234">
        <v>34.78</v>
      </c>
      <c r="J294" s="235">
        <f>+I294*$J$5</f>
        <v>4.8692000000000002</v>
      </c>
      <c r="K294" s="4">
        <f>SUM(I294:J294)</f>
        <v>39.6492</v>
      </c>
      <c r="L294" s="142">
        <f>FLOOR(K294,0.05)</f>
        <v>39.6</v>
      </c>
    </row>
    <row r="295" spans="1:12" x14ac:dyDescent="0.2">
      <c r="A295" s="198"/>
      <c r="B295" s="190" t="s">
        <v>188</v>
      </c>
      <c r="C295" s="4">
        <v>75.680000000000007</v>
      </c>
      <c r="D295" s="5">
        <f>+C295+C295*$J$3</f>
        <v>80.97760000000001</v>
      </c>
      <c r="E295" s="333">
        <f t="shared" si="24"/>
        <v>85.836256000000006</v>
      </c>
      <c r="F295" s="333">
        <f t="shared" si="25"/>
        <v>12.017075840000002</v>
      </c>
      <c r="G295" s="333">
        <f t="shared" si="26"/>
        <v>97.85333184000001</v>
      </c>
      <c r="H295" s="352">
        <f>FLOOR(G295,0.05)</f>
        <v>97.850000000000009</v>
      </c>
      <c r="I295" s="234">
        <v>85.83</v>
      </c>
      <c r="J295" s="235">
        <f>+I295*$J$5</f>
        <v>12.016200000000001</v>
      </c>
      <c r="K295" s="4">
        <f>SUM(I295:J295)</f>
        <v>97.846199999999996</v>
      </c>
      <c r="L295" s="142">
        <f>FLOOR(K295,0.05)</f>
        <v>97.800000000000011</v>
      </c>
    </row>
    <row r="296" spans="1:12" x14ac:dyDescent="0.2">
      <c r="A296" s="198"/>
      <c r="B296" s="191"/>
      <c r="C296" s="188"/>
      <c r="D296" s="187"/>
      <c r="I296" s="249"/>
      <c r="J296" s="250"/>
      <c r="K296" s="188"/>
      <c r="L296" s="200"/>
    </row>
    <row r="297" spans="1:12" x14ac:dyDescent="0.2">
      <c r="A297" s="198">
        <v>153620</v>
      </c>
      <c r="B297" s="201" t="s">
        <v>189</v>
      </c>
      <c r="C297" s="188"/>
      <c r="D297" s="187"/>
      <c r="I297" s="249"/>
      <c r="J297" s="250"/>
      <c r="K297" s="188"/>
      <c r="L297" s="200"/>
    </row>
    <row r="298" spans="1:12" x14ac:dyDescent="0.2">
      <c r="A298" s="198"/>
      <c r="B298" s="190" t="s">
        <v>190</v>
      </c>
      <c r="C298" s="4">
        <v>55.14</v>
      </c>
      <c r="D298" s="5">
        <f>+C298+C298*$J$3</f>
        <v>58.9998</v>
      </c>
      <c r="E298" s="333">
        <f t="shared" si="24"/>
        <v>62.539788000000001</v>
      </c>
      <c r="F298" s="333">
        <f t="shared" si="25"/>
        <v>8.7555703200000004</v>
      </c>
      <c r="G298" s="333">
        <f t="shared" si="26"/>
        <v>71.295358320000005</v>
      </c>
      <c r="H298" s="352">
        <v>71.295358320000005</v>
      </c>
      <c r="I298" s="234">
        <v>62.54</v>
      </c>
      <c r="J298" s="235">
        <f>+I298*$J$5</f>
        <v>8.7556000000000012</v>
      </c>
      <c r="K298" s="4">
        <f>SUM(I298:J298)</f>
        <v>71.295600000000007</v>
      </c>
      <c r="L298" s="142">
        <f>FLOOR(K298,0.05)</f>
        <v>71.25</v>
      </c>
    </row>
    <row r="299" spans="1:12" x14ac:dyDescent="0.2">
      <c r="A299" s="198"/>
      <c r="B299" s="190" t="s">
        <v>191</v>
      </c>
      <c r="C299" s="4">
        <v>18.37</v>
      </c>
      <c r="D299" s="5">
        <f>+C299+C299*$J$3</f>
        <v>19.655900000000003</v>
      </c>
      <c r="E299" s="333">
        <f t="shared" si="24"/>
        <v>20.835254000000003</v>
      </c>
      <c r="F299" s="333">
        <f t="shared" si="25"/>
        <v>2.9169355600000006</v>
      </c>
      <c r="G299" s="333">
        <f t="shared" si="26"/>
        <v>23.752189560000005</v>
      </c>
      <c r="H299" s="352">
        <f>FLOOR(G299,0.05)</f>
        <v>23.75</v>
      </c>
      <c r="I299" s="234">
        <v>20.83</v>
      </c>
      <c r="J299" s="235">
        <f>+I299*$J$5</f>
        <v>2.9161999999999999</v>
      </c>
      <c r="K299" s="4">
        <f>SUM(I299:J299)</f>
        <v>23.746199999999998</v>
      </c>
      <c r="L299" s="142">
        <f>FLOOR(K299,0.05)</f>
        <v>23.700000000000003</v>
      </c>
    </row>
    <row r="300" spans="1:12" x14ac:dyDescent="0.2">
      <c r="A300" s="198"/>
      <c r="B300" s="190" t="s">
        <v>192</v>
      </c>
      <c r="C300" s="4">
        <v>12.87</v>
      </c>
      <c r="D300" s="5">
        <f>+C300+C300*$J$3</f>
        <v>13.770899999999999</v>
      </c>
      <c r="E300" s="333">
        <f t="shared" si="24"/>
        <v>14.597154</v>
      </c>
      <c r="F300" s="333">
        <f t="shared" si="25"/>
        <v>2.0436015600000004</v>
      </c>
      <c r="G300" s="333">
        <f t="shared" si="26"/>
        <v>16.640755559999999</v>
      </c>
      <c r="H300" s="352">
        <f>FLOOR(G300,0.05)</f>
        <v>16.600000000000001</v>
      </c>
      <c r="I300" s="234">
        <v>14.61</v>
      </c>
      <c r="J300" s="235">
        <v>2.04</v>
      </c>
      <c r="K300" s="4">
        <f>SUM(I300:J300)</f>
        <v>16.649999999999999</v>
      </c>
      <c r="L300" s="142">
        <v>15.7</v>
      </c>
    </row>
    <row r="301" spans="1:12" x14ac:dyDescent="0.2">
      <c r="A301" s="198"/>
      <c r="B301" s="191"/>
      <c r="C301" s="188"/>
      <c r="D301" s="187"/>
      <c r="I301" s="249"/>
      <c r="J301" s="250"/>
      <c r="K301" s="188"/>
      <c r="L301" s="200"/>
    </row>
    <row r="302" spans="1:12" x14ac:dyDescent="0.2">
      <c r="A302" s="198">
        <v>153620</v>
      </c>
      <c r="B302" s="201" t="s">
        <v>193</v>
      </c>
      <c r="C302" s="188"/>
      <c r="D302" s="187"/>
      <c r="I302" s="249"/>
      <c r="J302" s="250"/>
      <c r="K302" s="188"/>
      <c r="L302" s="200"/>
    </row>
    <row r="303" spans="1:12" x14ac:dyDescent="0.2">
      <c r="A303" s="198"/>
      <c r="B303" s="190" t="s">
        <v>190</v>
      </c>
      <c r="C303" s="4">
        <v>102.11</v>
      </c>
      <c r="D303" s="5">
        <f>+C303+C303*$J$3</f>
        <v>109.2577</v>
      </c>
      <c r="E303" s="333">
        <f t="shared" si="24"/>
        <v>115.81316200000001</v>
      </c>
      <c r="F303" s="333">
        <f t="shared" si="25"/>
        <v>16.213842680000003</v>
      </c>
      <c r="G303" s="333">
        <f t="shared" si="26"/>
        <v>132.02700468</v>
      </c>
      <c r="H303" s="352">
        <f>FLOOR(G303,0.05)</f>
        <v>132</v>
      </c>
      <c r="I303" s="234">
        <v>115.83</v>
      </c>
      <c r="J303" s="235">
        <f>+I303*$J$5</f>
        <v>16.216200000000001</v>
      </c>
      <c r="K303" s="4">
        <f>SUM(I303:J303)</f>
        <v>132.0462</v>
      </c>
      <c r="L303" s="142">
        <f>FLOOR(K303,0.05)</f>
        <v>132</v>
      </c>
    </row>
    <row r="304" spans="1:12" x14ac:dyDescent="0.2">
      <c r="A304" s="198"/>
      <c r="B304" s="190" t="s">
        <v>191</v>
      </c>
      <c r="C304" s="4">
        <v>113.14</v>
      </c>
      <c r="D304" s="5">
        <f>+C304+C304*$J$3</f>
        <v>121.0598</v>
      </c>
      <c r="E304" s="333">
        <f t="shared" si="24"/>
        <v>128.32338799999999</v>
      </c>
      <c r="F304" s="333">
        <f t="shared" si="25"/>
        <v>17.965274320000002</v>
      </c>
      <c r="G304" s="333">
        <f t="shared" si="26"/>
        <v>146.28866231999999</v>
      </c>
      <c r="H304" s="352">
        <f>FLOOR(G304,0.05)</f>
        <v>146.25</v>
      </c>
      <c r="I304" s="234">
        <v>128.33000000000001</v>
      </c>
      <c r="J304" s="235">
        <f>+I304*$J$5</f>
        <v>17.966200000000004</v>
      </c>
      <c r="K304" s="4">
        <f>SUM(I304:J304)</f>
        <v>146.29620000000003</v>
      </c>
      <c r="L304" s="142">
        <f>FLOOR(K304,0.05)</f>
        <v>146.25</v>
      </c>
    </row>
    <row r="305" spans="1:14" x14ac:dyDescent="0.2">
      <c r="A305" s="198"/>
      <c r="B305" s="191" t="s">
        <v>194</v>
      </c>
      <c r="C305" s="4">
        <v>12.63</v>
      </c>
      <c r="D305" s="5">
        <f>+C305+C305*$J$3</f>
        <v>13.514100000000001</v>
      </c>
      <c r="E305" s="333">
        <f t="shared" si="24"/>
        <v>14.324946000000001</v>
      </c>
      <c r="F305" s="333">
        <f t="shared" si="25"/>
        <v>2.0054924400000003</v>
      </c>
      <c r="G305" s="333">
        <f t="shared" si="26"/>
        <v>16.330438440000002</v>
      </c>
      <c r="H305" s="352">
        <f>FLOOR(G305,0.05)</f>
        <v>16.3</v>
      </c>
      <c r="I305" s="234">
        <v>14.3</v>
      </c>
      <c r="J305" s="235">
        <f>+I305*$J$5</f>
        <v>2.0020000000000002</v>
      </c>
      <c r="K305" s="4">
        <f>SUM(I305:J305)</f>
        <v>16.302</v>
      </c>
      <c r="L305" s="142">
        <f>FLOOR(K305,0.05)</f>
        <v>16.3</v>
      </c>
    </row>
    <row r="306" spans="1:14" x14ac:dyDescent="0.2">
      <c r="A306" s="198"/>
      <c r="B306" s="191"/>
      <c r="C306" s="186"/>
      <c r="D306" s="187"/>
      <c r="I306" s="249"/>
      <c r="J306" s="250"/>
      <c r="K306" s="188"/>
      <c r="L306" s="200"/>
    </row>
    <row r="307" spans="1:14" x14ac:dyDescent="0.2">
      <c r="A307" s="198">
        <v>153788</v>
      </c>
      <c r="B307" s="201" t="s">
        <v>195</v>
      </c>
      <c r="C307" s="186"/>
      <c r="D307" s="187"/>
      <c r="I307" s="249"/>
      <c r="J307" s="250"/>
      <c r="K307" s="188"/>
      <c r="L307" s="200"/>
    </row>
    <row r="308" spans="1:14" x14ac:dyDescent="0.2">
      <c r="A308" s="198"/>
      <c r="B308" s="191" t="s">
        <v>196</v>
      </c>
      <c r="C308" s="4">
        <v>144.76</v>
      </c>
      <c r="D308" s="5">
        <f>+C308+C308*$J$3</f>
        <v>154.89319999999998</v>
      </c>
      <c r="E308" s="333">
        <f t="shared" si="24"/>
        <v>164.18679199999997</v>
      </c>
      <c r="F308" s="333">
        <f t="shared" si="25"/>
        <v>22.986150879999997</v>
      </c>
      <c r="G308" s="333">
        <f t="shared" si="26"/>
        <v>187.17294287999997</v>
      </c>
      <c r="H308" s="352">
        <f>FLOOR(G308,0.05)</f>
        <v>187.15</v>
      </c>
      <c r="I308" s="234">
        <v>164.17</v>
      </c>
      <c r="J308" s="235">
        <f>+I308*$J$5</f>
        <v>22.983799999999999</v>
      </c>
      <c r="K308" s="4">
        <f>SUM(I308:J308)</f>
        <v>187.15379999999999</v>
      </c>
      <c r="L308" s="142">
        <f>FLOOR(K308,0.05)</f>
        <v>187.15</v>
      </c>
    </row>
    <row r="309" spans="1:14" x14ac:dyDescent="0.2">
      <c r="A309" s="198"/>
      <c r="B309" s="191" t="s">
        <v>197</v>
      </c>
      <c r="C309" s="4">
        <v>172.79</v>
      </c>
      <c r="D309" s="5">
        <f>+C309+C309*$J$3</f>
        <v>184.8853</v>
      </c>
      <c r="E309" s="333">
        <f t="shared" si="24"/>
        <v>195.978418</v>
      </c>
      <c r="F309" s="333">
        <f t="shared" si="25"/>
        <v>27.436978520000004</v>
      </c>
      <c r="G309" s="333">
        <f t="shared" si="26"/>
        <v>223.41539652</v>
      </c>
      <c r="H309" s="352">
        <f>FLOOR(G309,0.05)</f>
        <v>223.4</v>
      </c>
      <c r="I309" s="234">
        <v>195.97</v>
      </c>
      <c r="J309" s="235">
        <f>+I309*14%-0.01</f>
        <v>27.425800000000002</v>
      </c>
      <c r="K309" s="4">
        <f>SUM(I309:J309)</f>
        <v>223.39580000000001</v>
      </c>
      <c r="L309" s="142">
        <f>FLOOR(K309,0.05)</f>
        <v>223.35000000000002</v>
      </c>
    </row>
    <row r="310" spans="1:14" x14ac:dyDescent="0.2">
      <c r="A310" s="198"/>
      <c r="B310" s="191"/>
      <c r="C310" s="188"/>
      <c r="D310" s="187"/>
      <c r="I310" s="249"/>
      <c r="J310" s="250"/>
      <c r="K310" s="188"/>
      <c r="L310" s="200"/>
    </row>
    <row r="311" spans="1:14" x14ac:dyDescent="0.2">
      <c r="A311" s="198">
        <v>153788</v>
      </c>
      <c r="B311" s="185" t="s">
        <v>198</v>
      </c>
      <c r="C311" s="4">
        <v>839.57</v>
      </c>
      <c r="D311" s="5">
        <f>+C311+C311*$J$3</f>
        <v>898.33990000000006</v>
      </c>
      <c r="E311" s="333">
        <f t="shared" si="24"/>
        <v>952.24029400000006</v>
      </c>
      <c r="F311" s="333">
        <f t="shared" si="25"/>
        <v>133.31364116000003</v>
      </c>
      <c r="G311" s="333">
        <f t="shared" si="26"/>
        <v>1085.55393516</v>
      </c>
      <c r="H311" s="352">
        <f>FLOOR(G311,0.05)</f>
        <v>1085.55</v>
      </c>
      <c r="I311" s="234">
        <v>952.24</v>
      </c>
      <c r="J311" s="235">
        <f>+I311*$J$5</f>
        <v>133.31360000000001</v>
      </c>
      <c r="K311" s="4">
        <f>SUM(I311:J311)</f>
        <v>1085.5536</v>
      </c>
      <c r="L311" s="142">
        <f>FLOOR(K311,0.05)</f>
        <v>1085.55</v>
      </c>
    </row>
    <row r="312" spans="1:14" x14ac:dyDescent="0.2">
      <c r="A312" s="198"/>
      <c r="B312" s="185"/>
      <c r="C312" s="188"/>
      <c r="D312" s="187"/>
      <c r="I312" s="249"/>
      <c r="J312" s="250"/>
      <c r="K312" s="188"/>
      <c r="L312" s="200"/>
    </row>
    <row r="313" spans="1:14" x14ac:dyDescent="0.2">
      <c r="A313" s="198">
        <v>153788</v>
      </c>
      <c r="B313" s="185" t="s">
        <v>199</v>
      </c>
      <c r="C313" s="4">
        <v>230</v>
      </c>
      <c r="D313" s="5">
        <f>+C313+C313*$J$3</f>
        <v>246.1</v>
      </c>
      <c r="E313" s="333">
        <f t="shared" si="24"/>
        <v>260.86599999999999</v>
      </c>
      <c r="F313" s="333">
        <f t="shared" si="25"/>
        <v>36.521239999999999</v>
      </c>
      <c r="G313" s="333">
        <f t="shared" si="26"/>
        <v>297.38723999999996</v>
      </c>
      <c r="H313" s="352">
        <f>FLOOR(G313,0.05)</f>
        <v>297.35000000000002</v>
      </c>
      <c r="I313" s="234">
        <v>260.88</v>
      </c>
      <c r="J313" s="235">
        <f>+I313*$J$5</f>
        <v>36.523200000000003</v>
      </c>
      <c r="K313" s="4">
        <f>SUM(I313:J313)</f>
        <v>297.40319999999997</v>
      </c>
      <c r="L313" s="142">
        <f>FLOOR(K313,0.05)</f>
        <v>297.40000000000003</v>
      </c>
    </row>
    <row r="314" spans="1:14" x14ac:dyDescent="0.2">
      <c r="A314" s="198"/>
      <c r="B314" s="191"/>
      <c r="C314" s="188"/>
      <c r="D314" s="187"/>
      <c r="I314" s="249"/>
      <c r="J314" s="250"/>
      <c r="K314" s="188"/>
      <c r="L314" s="200"/>
    </row>
    <row r="315" spans="1:14" x14ac:dyDescent="0.2">
      <c r="A315" s="198">
        <v>153620</v>
      </c>
      <c r="B315" s="185" t="s">
        <v>200</v>
      </c>
      <c r="C315" s="188"/>
      <c r="D315" s="187"/>
      <c r="I315" s="249"/>
      <c r="J315" s="250"/>
      <c r="K315" s="188"/>
      <c r="L315" s="200"/>
    </row>
    <row r="316" spans="1:14" x14ac:dyDescent="0.2">
      <c r="A316" s="198"/>
      <c r="B316" s="190" t="s">
        <v>201</v>
      </c>
      <c r="C316" s="4">
        <v>12.29</v>
      </c>
      <c r="D316" s="5">
        <f>+C316+C316*$J$3</f>
        <v>13.1503</v>
      </c>
      <c r="E316" s="333">
        <f t="shared" si="24"/>
        <v>13.939318</v>
      </c>
      <c r="F316" s="333">
        <f t="shared" si="25"/>
        <v>1.9515045200000003</v>
      </c>
      <c r="G316" s="333">
        <f t="shared" si="26"/>
        <v>15.89082252</v>
      </c>
      <c r="H316" s="352">
        <f>FLOOR(G316,0.05)</f>
        <v>15.850000000000001</v>
      </c>
      <c r="I316" s="234">
        <v>13.95</v>
      </c>
      <c r="J316" s="235">
        <f>+I316*$J$5</f>
        <v>1.9530000000000001</v>
      </c>
      <c r="K316" s="4">
        <f>SUM(I316:J316)</f>
        <v>15.902999999999999</v>
      </c>
      <c r="L316" s="142">
        <f>FLOOR(K316,0.05)</f>
        <v>15.9</v>
      </c>
    </row>
    <row r="317" spans="1:14" x14ac:dyDescent="0.2">
      <c r="A317" s="198"/>
      <c r="B317" s="191"/>
      <c r="C317" s="186"/>
      <c r="D317" s="187"/>
      <c r="E317" s="340"/>
      <c r="F317" s="340"/>
      <c r="G317" s="340"/>
      <c r="I317" s="249"/>
      <c r="J317" s="250"/>
      <c r="K317" s="186"/>
      <c r="L317" s="200"/>
    </row>
    <row r="318" spans="1:14" x14ac:dyDescent="0.2">
      <c r="A318" s="198"/>
      <c r="B318" s="202"/>
      <c r="C318" s="203"/>
      <c r="D318" s="203"/>
      <c r="E318" s="203"/>
      <c r="F318" s="203"/>
      <c r="G318" s="203"/>
      <c r="H318" s="360"/>
      <c r="I318" s="203"/>
      <c r="J318" s="203"/>
      <c r="K318" s="203"/>
      <c r="L318" s="203"/>
      <c r="M318" s="203"/>
      <c r="N318" s="203"/>
    </row>
    <row r="319" spans="1:14" x14ac:dyDescent="0.2">
      <c r="A319" s="198"/>
      <c r="B319" s="191"/>
      <c r="C319" s="186"/>
      <c r="D319" s="187"/>
      <c r="E319" s="340"/>
      <c r="F319" s="340"/>
      <c r="G319" s="340"/>
      <c r="I319" s="249"/>
      <c r="J319" s="250"/>
      <c r="K319" s="186"/>
      <c r="L319" s="200"/>
    </row>
    <row r="320" spans="1:14" x14ac:dyDescent="0.2">
      <c r="A320" s="198"/>
      <c r="B320" s="199" t="s">
        <v>202</v>
      </c>
      <c r="C320" s="186"/>
      <c r="D320" s="187"/>
      <c r="E320" s="340"/>
      <c r="F320" s="340"/>
      <c r="G320" s="340"/>
      <c r="I320" s="249"/>
      <c r="J320" s="250"/>
      <c r="K320" s="186"/>
      <c r="L320" s="200"/>
    </row>
    <row r="321" spans="1:13" x14ac:dyDescent="0.2">
      <c r="A321" s="198"/>
      <c r="B321" s="191"/>
      <c r="C321" s="186"/>
      <c r="D321" s="187"/>
      <c r="E321" s="340"/>
      <c r="F321" s="340"/>
      <c r="G321" s="340"/>
      <c r="I321" s="249"/>
      <c r="J321" s="250"/>
      <c r="K321" s="186"/>
      <c r="L321" s="200"/>
    </row>
    <row r="322" spans="1:13" x14ac:dyDescent="0.2">
      <c r="A322" s="191"/>
      <c r="B322" s="143" t="s">
        <v>203</v>
      </c>
      <c r="C322" s="186"/>
      <c r="D322" s="187"/>
      <c r="E322" s="340"/>
      <c r="F322" s="340"/>
      <c r="G322" s="340"/>
      <c r="I322" s="249"/>
      <c r="J322" s="250"/>
      <c r="K322" s="186"/>
      <c r="L322" s="200"/>
    </row>
    <row r="323" spans="1:13" x14ac:dyDescent="0.2">
      <c r="A323" s="198">
        <v>162611</v>
      </c>
      <c r="B323" s="190" t="s">
        <v>204</v>
      </c>
      <c r="C323" s="4">
        <v>66.849999999999994</v>
      </c>
      <c r="D323" s="5">
        <f t="shared" ref="D323:D328" si="27">+C323+C323*$J$3</f>
        <v>71.529499999999999</v>
      </c>
      <c r="E323" s="333">
        <f>+D323+D323*$E$3</f>
        <v>75.821269999999998</v>
      </c>
      <c r="F323" s="333">
        <f>+E323*$F$4</f>
        <v>10.6149778</v>
      </c>
      <c r="G323" s="333">
        <f>SUM(E323:F323)</f>
        <v>86.436247800000004</v>
      </c>
      <c r="H323" s="352">
        <f t="shared" ref="H323:H328" si="28">FLOOR(G323,0.05)</f>
        <v>86.4</v>
      </c>
      <c r="I323" s="234">
        <v>75.83</v>
      </c>
      <c r="J323" s="235">
        <f t="shared" ref="J323:J330" si="29">+I323*$J$5</f>
        <v>10.616200000000001</v>
      </c>
      <c r="K323" s="4">
        <f t="shared" ref="K323:K328" si="30">SUM(I323:J323)</f>
        <v>86.446200000000005</v>
      </c>
      <c r="L323" s="142">
        <f t="shared" ref="L323:L330" si="31">FLOOR(K323,0.05)</f>
        <v>86.4</v>
      </c>
    </row>
    <row r="324" spans="1:13" x14ac:dyDescent="0.2">
      <c r="A324" s="198">
        <v>162611</v>
      </c>
      <c r="B324" s="190" t="s">
        <v>205</v>
      </c>
      <c r="C324" s="4">
        <v>66.849999999999994</v>
      </c>
      <c r="D324" s="5">
        <f t="shared" si="27"/>
        <v>71.529499999999999</v>
      </c>
      <c r="E324" s="333">
        <f t="shared" ref="E324:E330" si="32">+D324+D324*$E$3</f>
        <v>75.821269999999998</v>
      </c>
      <c r="F324" s="333">
        <f t="shared" ref="F324:F330" si="33">+E324*$F$4</f>
        <v>10.6149778</v>
      </c>
      <c r="G324" s="333">
        <f t="shared" ref="G324:G330" si="34">SUM(E324:F324)</f>
        <v>86.436247800000004</v>
      </c>
      <c r="H324" s="352">
        <f t="shared" si="28"/>
        <v>86.4</v>
      </c>
      <c r="I324" s="234">
        <v>75.83</v>
      </c>
      <c r="J324" s="235">
        <f t="shared" si="29"/>
        <v>10.616200000000001</v>
      </c>
      <c r="K324" s="4">
        <f t="shared" si="30"/>
        <v>86.446200000000005</v>
      </c>
      <c r="L324" s="142">
        <f t="shared" si="31"/>
        <v>86.4</v>
      </c>
    </row>
    <row r="325" spans="1:13" s="184" customFormat="1" x14ac:dyDescent="0.2">
      <c r="A325" s="183">
        <v>162611</v>
      </c>
      <c r="B325" s="168" t="s">
        <v>206</v>
      </c>
      <c r="C325" s="4">
        <v>66.849999999999994</v>
      </c>
      <c r="D325" s="5">
        <f t="shared" si="27"/>
        <v>71.529499999999999</v>
      </c>
      <c r="E325" s="333">
        <f t="shared" si="32"/>
        <v>75.821269999999998</v>
      </c>
      <c r="F325" s="333">
        <f t="shared" si="33"/>
        <v>10.6149778</v>
      </c>
      <c r="G325" s="333">
        <f t="shared" si="34"/>
        <v>86.436247800000004</v>
      </c>
      <c r="H325" s="352">
        <f t="shared" si="28"/>
        <v>86.4</v>
      </c>
      <c r="I325" s="234">
        <v>75.83</v>
      </c>
      <c r="J325" s="235">
        <f t="shared" si="29"/>
        <v>10.616200000000001</v>
      </c>
      <c r="K325" s="4">
        <f t="shared" si="30"/>
        <v>86.446200000000005</v>
      </c>
      <c r="L325" s="142">
        <f t="shared" si="31"/>
        <v>86.4</v>
      </c>
      <c r="M325" s="270"/>
    </row>
    <row r="326" spans="1:13" x14ac:dyDescent="0.2">
      <c r="A326" s="198">
        <v>162788</v>
      </c>
      <c r="B326" s="168" t="s">
        <v>207</v>
      </c>
      <c r="C326" s="4">
        <v>306.14</v>
      </c>
      <c r="D326" s="5">
        <f t="shared" si="27"/>
        <v>327.56979999999999</v>
      </c>
      <c r="E326" s="333">
        <f t="shared" si="32"/>
        <v>347.22398799999996</v>
      </c>
      <c r="F326" s="333">
        <f t="shared" si="33"/>
        <v>48.611358320000001</v>
      </c>
      <c r="G326" s="333">
        <f t="shared" si="34"/>
        <v>395.83534631999999</v>
      </c>
      <c r="H326" s="352">
        <f t="shared" si="28"/>
        <v>395.8</v>
      </c>
      <c r="I326" s="234">
        <v>347.19</v>
      </c>
      <c r="J326" s="235">
        <f t="shared" si="29"/>
        <v>48.606600000000007</v>
      </c>
      <c r="K326" s="4">
        <f t="shared" si="30"/>
        <v>395.79660000000001</v>
      </c>
      <c r="L326" s="142">
        <f t="shared" si="31"/>
        <v>395.75</v>
      </c>
    </row>
    <row r="327" spans="1:13" s="184" customFormat="1" x14ac:dyDescent="0.2">
      <c r="A327" s="183">
        <v>162788</v>
      </c>
      <c r="B327" s="168" t="s">
        <v>208</v>
      </c>
      <c r="C327" s="4">
        <v>234.38</v>
      </c>
      <c r="D327" s="5">
        <f t="shared" si="27"/>
        <v>250.78659999999999</v>
      </c>
      <c r="E327" s="333">
        <f t="shared" si="32"/>
        <v>265.83379600000001</v>
      </c>
      <c r="F327" s="333">
        <f t="shared" si="33"/>
        <v>37.216731440000004</v>
      </c>
      <c r="G327" s="333">
        <f t="shared" si="34"/>
        <v>303.05052744</v>
      </c>
      <c r="H327" s="352">
        <f t="shared" si="28"/>
        <v>303.05</v>
      </c>
      <c r="I327" s="234">
        <v>265.83</v>
      </c>
      <c r="J327" s="235">
        <f t="shared" si="29"/>
        <v>37.216200000000001</v>
      </c>
      <c r="K327" s="4">
        <f t="shared" si="30"/>
        <v>303.0462</v>
      </c>
      <c r="L327" s="142">
        <f>FLOOR(K327,0.05)</f>
        <v>303</v>
      </c>
      <c r="M327" s="270"/>
    </row>
    <row r="328" spans="1:13" x14ac:dyDescent="0.2">
      <c r="A328" s="198">
        <v>162788</v>
      </c>
      <c r="B328" s="190" t="s">
        <v>209</v>
      </c>
      <c r="C328" s="4">
        <v>360.15</v>
      </c>
      <c r="D328" s="5">
        <f t="shared" si="27"/>
        <v>385.3605</v>
      </c>
      <c r="E328" s="333">
        <f t="shared" si="32"/>
        <v>408.48212999999998</v>
      </c>
      <c r="F328" s="333">
        <f t="shared" si="33"/>
        <v>57.1874982</v>
      </c>
      <c r="G328" s="333">
        <f t="shared" si="34"/>
        <v>465.66962819999998</v>
      </c>
      <c r="H328" s="352">
        <f t="shared" si="28"/>
        <v>465.65000000000003</v>
      </c>
      <c r="I328" s="234">
        <v>408.47</v>
      </c>
      <c r="J328" s="235">
        <v>57.18</v>
      </c>
      <c r="K328" s="4">
        <f t="shared" si="30"/>
        <v>465.65000000000003</v>
      </c>
      <c r="L328" s="142">
        <f t="shared" si="31"/>
        <v>465.65000000000003</v>
      </c>
    </row>
    <row r="329" spans="1:13" s="184" customFormat="1" x14ac:dyDescent="0.2">
      <c r="A329" s="183">
        <v>163788</v>
      </c>
      <c r="B329" s="206"/>
      <c r="C329" s="205"/>
      <c r="D329" s="207"/>
      <c r="E329" s="333"/>
      <c r="F329" s="333"/>
      <c r="G329" s="333"/>
      <c r="H329" s="352"/>
      <c r="I329" s="255"/>
      <c r="J329" s="235"/>
      <c r="K329" s="4"/>
      <c r="L329" s="208"/>
      <c r="M329" s="270"/>
    </row>
    <row r="330" spans="1:13" x14ac:dyDescent="0.2">
      <c r="A330" s="198">
        <v>163788</v>
      </c>
      <c r="B330" s="190" t="s">
        <v>210</v>
      </c>
      <c r="C330" s="4">
        <v>393.25</v>
      </c>
      <c r="D330" s="5">
        <f>+C330+C330*$J$3</f>
        <v>420.77750000000003</v>
      </c>
      <c r="E330" s="333">
        <f t="shared" si="32"/>
        <v>446.02415000000002</v>
      </c>
      <c r="F330" s="333">
        <f t="shared" si="33"/>
        <v>62.443381000000009</v>
      </c>
      <c r="G330" s="333">
        <f t="shared" si="34"/>
        <v>508.46753100000001</v>
      </c>
      <c r="H330" s="352">
        <f>FLOOR(G330,0.05)</f>
        <v>508.45000000000005</v>
      </c>
      <c r="I330" s="234">
        <v>446.01</v>
      </c>
      <c r="J330" s="235">
        <f t="shared" si="29"/>
        <v>62.441400000000002</v>
      </c>
      <c r="K330" s="4">
        <f>SUM(I330:J330)</f>
        <v>508.45139999999998</v>
      </c>
      <c r="L330" s="142">
        <f t="shared" si="31"/>
        <v>508.45000000000005</v>
      </c>
    </row>
    <row r="331" spans="1:13" x14ac:dyDescent="0.2">
      <c r="A331" s="198"/>
      <c r="B331" s="190"/>
      <c r="C331" s="188"/>
      <c r="D331" s="187"/>
      <c r="E331" s="340"/>
      <c r="F331" s="340"/>
      <c r="G331" s="340"/>
      <c r="H331" s="359"/>
      <c r="I331" s="249"/>
      <c r="J331" s="250"/>
      <c r="K331" s="188"/>
      <c r="L331" s="200"/>
    </row>
    <row r="332" spans="1:13" x14ac:dyDescent="0.2">
      <c r="A332" s="198"/>
      <c r="B332" s="202"/>
      <c r="C332" s="203"/>
      <c r="D332" s="203"/>
      <c r="E332" s="203"/>
      <c r="F332" s="203"/>
      <c r="G332" s="203"/>
      <c r="H332" s="360"/>
      <c r="I332" s="203"/>
      <c r="J332" s="203"/>
      <c r="K332" s="203"/>
      <c r="L332" s="203"/>
      <c r="M332" s="203"/>
    </row>
    <row r="333" spans="1:13" x14ac:dyDescent="0.2">
      <c r="A333" s="198"/>
      <c r="B333" s="191"/>
      <c r="C333" s="186"/>
      <c r="D333" s="187"/>
      <c r="E333" s="340"/>
      <c r="F333" s="340"/>
      <c r="G333" s="340"/>
      <c r="H333" s="359"/>
      <c r="I333" s="249"/>
      <c r="J333" s="250"/>
      <c r="K333" s="186"/>
      <c r="L333" s="200"/>
    </row>
    <row r="334" spans="1:13" x14ac:dyDescent="0.2">
      <c r="A334" s="198"/>
      <c r="B334" s="199" t="s">
        <v>211</v>
      </c>
      <c r="C334" s="186"/>
      <c r="D334" s="187"/>
      <c r="E334" s="340"/>
      <c r="F334" s="340"/>
      <c r="G334" s="340"/>
      <c r="H334" s="359"/>
      <c r="I334" s="249"/>
      <c r="J334" s="250"/>
      <c r="K334" s="186"/>
      <c r="L334" s="200"/>
    </row>
    <row r="335" spans="1:13" x14ac:dyDescent="0.2">
      <c r="A335" s="198"/>
      <c r="B335" s="191"/>
      <c r="C335" s="186"/>
      <c r="D335" s="187"/>
      <c r="E335" s="340"/>
      <c r="F335" s="340"/>
      <c r="G335" s="340"/>
      <c r="H335" s="359"/>
      <c r="I335" s="249"/>
      <c r="J335" s="250"/>
      <c r="K335" s="186"/>
      <c r="L335" s="200"/>
    </row>
    <row r="336" spans="1:13" x14ac:dyDescent="0.2">
      <c r="A336" s="198">
        <v>155788</v>
      </c>
      <c r="B336" s="185" t="s">
        <v>212</v>
      </c>
      <c r="C336" s="186"/>
      <c r="D336" s="187"/>
      <c r="E336" s="340"/>
      <c r="F336" s="340"/>
      <c r="G336" s="340"/>
      <c r="H336" s="359"/>
      <c r="I336" s="249"/>
      <c r="J336" s="250"/>
      <c r="K336" s="186"/>
      <c r="L336" s="200"/>
    </row>
    <row r="337" spans="1:12" x14ac:dyDescent="0.2">
      <c r="A337" s="198"/>
      <c r="B337" s="190" t="s">
        <v>213</v>
      </c>
      <c r="C337" s="4">
        <v>28.6</v>
      </c>
      <c r="D337" s="5">
        <f>+C337+C337*$J$3</f>
        <v>30.602</v>
      </c>
      <c r="E337" s="333">
        <f>+D337+D337*$E$3</f>
        <v>32.438119999999998</v>
      </c>
      <c r="F337" s="333">
        <f>+E337*$F$4</f>
        <v>4.5413367999999998</v>
      </c>
      <c r="G337" s="333">
        <f>SUM(E337:F337)</f>
        <v>36.979456799999994</v>
      </c>
      <c r="H337" s="352">
        <f t="shared" ref="H337:H394" si="35">CEILING(G337,0.1)</f>
        <v>37</v>
      </c>
      <c r="I337" s="234">
        <v>32.409999999999997</v>
      </c>
      <c r="J337" s="235">
        <f>+I337*$J$5</f>
        <v>4.5373999999999999</v>
      </c>
      <c r="K337" s="4">
        <f>SUM(I337:J337)</f>
        <v>36.947399999999995</v>
      </c>
      <c r="L337" s="142">
        <f>FLOOR(K337,0.05)</f>
        <v>36.9</v>
      </c>
    </row>
    <row r="338" spans="1:12" x14ac:dyDescent="0.2">
      <c r="A338" s="198"/>
      <c r="B338" s="190" t="s">
        <v>214</v>
      </c>
      <c r="C338" s="4">
        <v>211.75</v>
      </c>
      <c r="D338" s="5">
        <f>+C338+C338*$J$3</f>
        <v>226.57249999999999</v>
      </c>
      <c r="E338" s="333">
        <f t="shared" ref="E338:E394" si="36">+D338+D338*$E$3</f>
        <v>240.16684999999998</v>
      </c>
      <c r="F338" s="333">
        <f t="shared" ref="F338:F394" si="37">+E338*$F$4</f>
        <v>33.623359000000001</v>
      </c>
      <c r="G338" s="333">
        <f t="shared" ref="G338:G394" si="38">SUM(E338:F338)</f>
        <v>273.790209</v>
      </c>
      <c r="H338" s="352">
        <f t="shared" si="35"/>
        <v>273.8</v>
      </c>
      <c r="I338" s="234">
        <v>240.13</v>
      </c>
      <c r="J338" s="235">
        <f>+I338*$J$5</f>
        <v>33.618200000000002</v>
      </c>
      <c r="K338" s="4">
        <f>SUM(I338:J338)</f>
        <v>273.7482</v>
      </c>
      <c r="L338" s="142">
        <f>FLOOR(K338,0.05)</f>
        <v>273.7</v>
      </c>
    </row>
    <row r="339" spans="1:12" x14ac:dyDescent="0.2">
      <c r="A339" s="143"/>
      <c r="C339" s="4"/>
      <c r="J339" s="235"/>
      <c r="K339" s="4"/>
      <c r="L339" s="142"/>
    </row>
    <row r="340" spans="1:12" x14ac:dyDescent="0.2">
      <c r="A340" s="198">
        <v>155788</v>
      </c>
      <c r="B340" s="175" t="s">
        <v>215</v>
      </c>
      <c r="C340" s="4"/>
      <c r="J340" s="235"/>
      <c r="K340" s="4"/>
      <c r="L340" s="142"/>
    </row>
    <row r="341" spans="1:12" x14ac:dyDescent="0.2">
      <c r="A341" s="143"/>
      <c r="B341" s="168" t="s">
        <v>216</v>
      </c>
      <c r="C341" s="4">
        <v>96.25</v>
      </c>
      <c r="D341" s="5">
        <f>+C341+C341*$J$3</f>
        <v>102.9875</v>
      </c>
      <c r="E341" s="333">
        <f t="shared" si="36"/>
        <v>109.16674999999999</v>
      </c>
      <c r="F341" s="333">
        <f t="shared" si="37"/>
        <v>15.283345000000001</v>
      </c>
      <c r="G341" s="333">
        <f t="shared" si="38"/>
        <v>124.45009499999999</v>
      </c>
      <c r="H341" s="352">
        <f t="shared" si="35"/>
        <v>124.5</v>
      </c>
      <c r="I341" s="234">
        <v>109.17</v>
      </c>
      <c r="J341" s="235">
        <f>+I341*$J$5</f>
        <v>15.283800000000001</v>
      </c>
      <c r="K341" s="4">
        <f>SUM(I341:J341)</f>
        <v>124.4538</v>
      </c>
      <c r="L341" s="142">
        <f>FLOOR(K341,0.05)</f>
        <v>124.45</v>
      </c>
    </row>
    <row r="342" spans="1:12" x14ac:dyDescent="0.2">
      <c r="A342" s="143"/>
      <c r="B342" s="168" t="s">
        <v>217</v>
      </c>
      <c r="C342" s="4">
        <v>96.25</v>
      </c>
      <c r="D342" s="5">
        <f>+C342+C342*$J$3</f>
        <v>102.9875</v>
      </c>
      <c r="E342" s="333">
        <f t="shared" si="36"/>
        <v>109.16674999999999</v>
      </c>
      <c r="F342" s="333">
        <f t="shared" si="37"/>
        <v>15.283345000000001</v>
      </c>
      <c r="G342" s="333">
        <f t="shared" si="38"/>
        <v>124.45009499999999</v>
      </c>
      <c r="H342" s="352">
        <f t="shared" si="35"/>
        <v>124.5</v>
      </c>
      <c r="I342" s="234">
        <v>109.17</v>
      </c>
      <c r="J342" s="235">
        <f>+I342*$J$5</f>
        <v>15.283800000000001</v>
      </c>
      <c r="K342" s="4">
        <f>SUM(I342:J342)</f>
        <v>124.4538</v>
      </c>
      <c r="L342" s="142">
        <f>FLOOR(K342,0.05)</f>
        <v>124.45</v>
      </c>
    </row>
    <row r="343" spans="1:12" x14ac:dyDescent="0.2">
      <c r="A343" s="143"/>
      <c r="B343" s="6" t="s">
        <v>218</v>
      </c>
      <c r="C343" s="4">
        <v>184.25</v>
      </c>
      <c r="D343" s="5">
        <f>+C343+C343*$J$3</f>
        <v>197.14750000000001</v>
      </c>
      <c r="E343" s="333">
        <f t="shared" si="36"/>
        <v>208.97635</v>
      </c>
      <c r="F343" s="333">
        <f t="shared" si="37"/>
        <v>29.256689000000001</v>
      </c>
      <c r="G343" s="333">
        <f t="shared" si="38"/>
        <v>238.23303899999999</v>
      </c>
      <c r="H343" s="352">
        <f t="shared" si="35"/>
        <v>238.3</v>
      </c>
      <c r="I343" s="234">
        <v>208.99</v>
      </c>
      <c r="J343" s="235">
        <f>+I343*$J$5</f>
        <v>29.258600000000005</v>
      </c>
      <c r="K343" s="4">
        <f>SUM(I343:J343)</f>
        <v>238.24860000000001</v>
      </c>
      <c r="L343" s="142">
        <f>FLOOR(K343,0.05)</f>
        <v>238.20000000000002</v>
      </c>
    </row>
    <row r="344" spans="1:12" x14ac:dyDescent="0.2">
      <c r="A344" s="143"/>
      <c r="B344" s="168" t="s">
        <v>219</v>
      </c>
      <c r="C344" s="4">
        <v>649</v>
      </c>
      <c r="D344" s="5">
        <f>+C344+C344*$J$3</f>
        <v>694.43000000000006</v>
      </c>
      <c r="E344" s="333">
        <f t="shared" si="36"/>
        <v>736.09580000000005</v>
      </c>
      <c r="F344" s="333">
        <f t="shared" si="37"/>
        <v>103.05341200000002</v>
      </c>
      <c r="G344" s="333">
        <f t="shared" si="38"/>
        <v>839.14921200000003</v>
      </c>
      <c r="H344" s="352">
        <f t="shared" si="35"/>
        <v>839.2</v>
      </c>
      <c r="I344" s="234">
        <v>736.1</v>
      </c>
      <c r="J344" s="235">
        <f>+I344*$J$5</f>
        <v>103.05400000000002</v>
      </c>
      <c r="K344" s="4">
        <f>SUM(I344:J344)</f>
        <v>839.154</v>
      </c>
      <c r="L344" s="142">
        <f>FLOOR(K344,0.05)</f>
        <v>839.15000000000009</v>
      </c>
    </row>
    <row r="345" spans="1:12" x14ac:dyDescent="0.2">
      <c r="A345" s="143"/>
      <c r="B345" s="6" t="s">
        <v>220</v>
      </c>
      <c r="C345" s="4">
        <v>22.85</v>
      </c>
      <c r="D345" s="5">
        <f>+C345+C345*$J$3</f>
        <v>24.4495</v>
      </c>
      <c r="E345" s="333">
        <f t="shared" si="36"/>
        <v>25.91647</v>
      </c>
      <c r="F345" s="333">
        <f t="shared" si="37"/>
        <v>3.6283058000000006</v>
      </c>
      <c r="G345" s="333">
        <f t="shared" si="38"/>
        <v>29.5447758</v>
      </c>
      <c r="H345" s="352">
        <f t="shared" si="35"/>
        <v>29.6</v>
      </c>
      <c r="I345" s="234">
        <v>25.92</v>
      </c>
      <c r="J345" s="235">
        <f>+I345*$J$5</f>
        <v>3.6288000000000005</v>
      </c>
      <c r="K345" s="4">
        <f>SUM(I345:J345)</f>
        <v>29.548800000000004</v>
      </c>
      <c r="L345" s="142">
        <f>FLOOR(K345,0.05)</f>
        <v>29.5</v>
      </c>
    </row>
    <row r="346" spans="1:12" x14ac:dyDescent="0.2">
      <c r="A346" s="143"/>
      <c r="C346" s="4"/>
      <c r="J346" s="235"/>
      <c r="K346" s="4"/>
      <c r="L346" s="142"/>
    </row>
    <row r="347" spans="1:12" x14ac:dyDescent="0.2">
      <c r="A347" s="198">
        <v>155788</v>
      </c>
      <c r="B347" s="175" t="s">
        <v>221</v>
      </c>
      <c r="C347" s="4"/>
      <c r="J347" s="235"/>
      <c r="K347" s="4"/>
      <c r="L347" s="142"/>
    </row>
    <row r="348" spans="1:12" x14ac:dyDescent="0.2">
      <c r="A348" s="143"/>
      <c r="B348" s="168" t="s">
        <v>222</v>
      </c>
      <c r="C348" s="4">
        <v>6.1</v>
      </c>
      <c r="D348" s="5">
        <f>+C348+C348*$J$3</f>
        <v>6.5269999999999992</v>
      </c>
      <c r="E348" s="333">
        <f t="shared" si="36"/>
        <v>6.9186199999999989</v>
      </c>
      <c r="F348" s="333">
        <f t="shared" si="37"/>
        <v>0.96860679999999999</v>
      </c>
      <c r="G348" s="333">
        <f t="shared" si="38"/>
        <v>7.8872267999999988</v>
      </c>
      <c r="H348" s="352">
        <f t="shared" si="35"/>
        <v>7.9</v>
      </c>
      <c r="I348" s="234">
        <v>6.93</v>
      </c>
      <c r="J348" s="235">
        <f>+I348*$J$5</f>
        <v>0.97020000000000006</v>
      </c>
      <c r="K348" s="4">
        <f>SUM(I348:J348)</f>
        <v>7.9001999999999999</v>
      </c>
      <c r="L348" s="142">
        <f>FLOOR(K348,0.05)</f>
        <v>7.9</v>
      </c>
    </row>
    <row r="349" spans="1:12" x14ac:dyDescent="0.2">
      <c r="A349" s="143"/>
      <c r="B349" s="168" t="s">
        <v>223</v>
      </c>
      <c r="C349" s="4">
        <v>9.14</v>
      </c>
      <c r="D349" s="5">
        <f>+C349+C349*$J$3</f>
        <v>9.7798000000000016</v>
      </c>
      <c r="E349" s="333">
        <f t="shared" si="36"/>
        <v>10.366588000000002</v>
      </c>
      <c r="F349" s="333">
        <f t="shared" si="37"/>
        <v>1.4513223200000005</v>
      </c>
      <c r="G349" s="333">
        <f t="shared" si="38"/>
        <v>11.817910320000003</v>
      </c>
      <c r="H349" s="352">
        <f t="shared" si="35"/>
        <v>11.9</v>
      </c>
      <c r="I349" s="234">
        <v>10.35</v>
      </c>
      <c r="J349" s="235">
        <f>+I349*$J$5</f>
        <v>1.4490000000000001</v>
      </c>
      <c r="K349" s="4">
        <f>SUM(I349:J349)</f>
        <v>11.798999999999999</v>
      </c>
      <c r="L349" s="142">
        <v>11.15</v>
      </c>
    </row>
    <row r="350" spans="1:12" x14ac:dyDescent="0.2">
      <c r="A350" s="143"/>
      <c r="B350" s="168" t="s">
        <v>224</v>
      </c>
      <c r="C350" s="4">
        <v>12.19</v>
      </c>
      <c r="D350" s="5">
        <f>+C350+C350*$J$3</f>
        <v>13.0433</v>
      </c>
      <c r="E350" s="333">
        <f t="shared" si="36"/>
        <v>13.825898</v>
      </c>
      <c r="F350" s="333">
        <f t="shared" si="37"/>
        <v>1.9356257200000002</v>
      </c>
      <c r="G350" s="333">
        <f t="shared" si="38"/>
        <v>15.761523720000001</v>
      </c>
      <c r="H350" s="352">
        <f t="shared" si="35"/>
        <v>15.8</v>
      </c>
      <c r="I350" s="234">
        <v>13.811999999999999</v>
      </c>
      <c r="J350" s="235">
        <f>+I350*$J$5</f>
        <v>1.9336800000000001</v>
      </c>
      <c r="K350" s="4">
        <f>SUM(I350:J350)</f>
        <v>15.74568</v>
      </c>
      <c r="L350" s="142">
        <f>FLOOR(K350,0.05)</f>
        <v>15.700000000000001</v>
      </c>
    </row>
    <row r="351" spans="1:12" x14ac:dyDescent="0.2">
      <c r="A351" s="143"/>
      <c r="B351" s="168"/>
      <c r="C351" s="4"/>
      <c r="J351" s="235"/>
      <c r="K351" s="4"/>
      <c r="L351" s="142"/>
    </row>
    <row r="352" spans="1:12" x14ac:dyDescent="0.2">
      <c r="A352" s="143">
        <v>155773</v>
      </c>
      <c r="B352" s="175" t="s">
        <v>225</v>
      </c>
      <c r="C352" s="4"/>
      <c r="J352" s="235"/>
      <c r="K352" s="4"/>
      <c r="L352" s="142"/>
    </row>
    <row r="353" spans="1:13" x14ac:dyDescent="0.2">
      <c r="A353" s="143"/>
      <c r="B353" s="6" t="s">
        <v>226</v>
      </c>
      <c r="C353" s="4"/>
      <c r="J353" s="235"/>
      <c r="K353" s="4"/>
      <c r="L353" s="142"/>
    </row>
    <row r="354" spans="1:13" x14ac:dyDescent="0.2">
      <c r="A354" s="143"/>
      <c r="B354" s="168"/>
      <c r="C354" s="4"/>
      <c r="J354" s="235"/>
      <c r="K354" s="4"/>
      <c r="L354" s="142"/>
    </row>
    <row r="355" spans="1:13" x14ac:dyDescent="0.2">
      <c r="A355" s="143"/>
      <c r="B355" s="6" t="s">
        <v>227</v>
      </c>
      <c r="C355" s="4">
        <v>507.4</v>
      </c>
      <c r="D355" s="5">
        <f t="shared" ref="D355:D362" si="39">+C355+C355*$J$3</f>
        <v>542.91800000000001</v>
      </c>
      <c r="E355" s="333">
        <f t="shared" si="36"/>
        <v>575.49307999999996</v>
      </c>
      <c r="F355" s="333">
        <f t="shared" si="37"/>
        <v>80.569031199999998</v>
      </c>
      <c r="G355" s="333">
        <f t="shared" si="38"/>
        <v>656.0621112</v>
      </c>
      <c r="H355" s="352">
        <f t="shared" si="35"/>
        <v>656.1</v>
      </c>
      <c r="I355" s="234">
        <v>575.48</v>
      </c>
      <c r="J355" s="235">
        <f t="shared" ref="J355:J360" si="40">+I355*$J$5</f>
        <v>80.567200000000014</v>
      </c>
      <c r="K355" s="4">
        <f t="shared" ref="K355:K362" si="41">SUM(I355:J355)</f>
        <v>656.04719999999998</v>
      </c>
      <c r="L355" s="142">
        <f t="shared" ref="L355:L362" si="42">FLOOR(K355,0.05)</f>
        <v>656</v>
      </c>
    </row>
    <row r="356" spans="1:13" x14ac:dyDescent="0.2">
      <c r="A356" s="143"/>
      <c r="B356" s="6" t="s">
        <v>228</v>
      </c>
      <c r="C356" s="4">
        <v>374.84</v>
      </c>
      <c r="D356" s="5">
        <f t="shared" si="39"/>
        <v>401.0788</v>
      </c>
      <c r="E356" s="333">
        <f t="shared" si="36"/>
        <v>425.143528</v>
      </c>
      <c r="F356" s="333">
        <f t="shared" si="37"/>
        <v>59.520093920000008</v>
      </c>
      <c r="G356" s="333">
        <f t="shared" si="38"/>
        <v>484.66362192000003</v>
      </c>
      <c r="H356" s="352">
        <f t="shared" si="35"/>
        <v>484.70000000000005</v>
      </c>
      <c r="I356" s="234">
        <v>425.13</v>
      </c>
      <c r="J356" s="235">
        <f t="shared" si="40"/>
        <v>59.518200000000007</v>
      </c>
      <c r="K356" s="4">
        <f t="shared" si="41"/>
        <v>484.64819999999997</v>
      </c>
      <c r="L356" s="142">
        <f t="shared" si="42"/>
        <v>484.6</v>
      </c>
    </row>
    <row r="357" spans="1:13" x14ac:dyDescent="0.2">
      <c r="A357" s="143"/>
      <c r="B357" s="6" t="s">
        <v>229</v>
      </c>
      <c r="C357" s="4">
        <v>338.27</v>
      </c>
      <c r="D357" s="5">
        <f t="shared" si="39"/>
        <v>361.94889999999998</v>
      </c>
      <c r="E357" s="333">
        <f t="shared" si="36"/>
        <v>383.66583399999996</v>
      </c>
      <c r="F357" s="333">
        <f t="shared" si="37"/>
        <v>53.713216760000002</v>
      </c>
      <c r="G357" s="333">
        <f t="shared" si="38"/>
        <v>437.37905075999998</v>
      </c>
      <c r="H357" s="352">
        <f t="shared" si="35"/>
        <v>437.40000000000003</v>
      </c>
      <c r="I357" s="234">
        <v>383.64</v>
      </c>
      <c r="J357" s="235">
        <f t="shared" si="40"/>
        <v>53.709600000000002</v>
      </c>
      <c r="K357" s="4">
        <f t="shared" si="41"/>
        <v>437.34960000000001</v>
      </c>
      <c r="L357" s="142">
        <f t="shared" si="42"/>
        <v>437.3</v>
      </c>
    </row>
    <row r="358" spans="1:13" x14ac:dyDescent="0.2">
      <c r="A358" s="143"/>
      <c r="B358" s="6" t="s">
        <v>230</v>
      </c>
      <c r="C358" s="4">
        <v>114.28</v>
      </c>
      <c r="D358" s="5">
        <f t="shared" si="39"/>
        <v>122.2796</v>
      </c>
      <c r="E358" s="333">
        <f t="shared" si="36"/>
        <v>129.616376</v>
      </c>
      <c r="F358" s="333">
        <f t="shared" si="37"/>
        <v>18.146292640000002</v>
      </c>
      <c r="G358" s="333">
        <f t="shared" si="38"/>
        <v>147.76266864000002</v>
      </c>
      <c r="H358" s="352">
        <f t="shared" si="35"/>
        <v>147.80000000000001</v>
      </c>
      <c r="I358" s="234">
        <v>129.6</v>
      </c>
      <c r="J358" s="235">
        <v>18.149999999999999</v>
      </c>
      <c r="K358" s="4">
        <f t="shared" si="41"/>
        <v>147.75</v>
      </c>
      <c r="L358" s="142">
        <v>139.4</v>
      </c>
    </row>
    <row r="359" spans="1:13" x14ac:dyDescent="0.2">
      <c r="A359" s="143"/>
      <c r="B359" s="6" t="s">
        <v>231</v>
      </c>
      <c r="C359" s="4">
        <v>210.27</v>
      </c>
      <c r="D359" s="5">
        <f t="shared" si="39"/>
        <v>224.9889</v>
      </c>
      <c r="E359" s="333">
        <f t="shared" si="36"/>
        <v>238.48823400000001</v>
      </c>
      <c r="F359" s="333">
        <f t="shared" si="37"/>
        <v>33.388352760000004</v>
      </c>
      <c r="G359" s="333">
        <f t="shared" si="38"/>
        <v>271.87658676000001</v>
      </c>
      <c r="H359" s="352">
        <f t="shared" si="35"/>
        <v>271.90000000000003</v>
      </c>
      <c r="I359" s="234">
        <v>238.51</v>
      </c>
      <c r="J359" s="235">
        <f t="shared" si="40"/>
        <v>33.391400000000004</v>
      </c>
      <c r="K359" s="4">
        <f t="shared" si="41"/>
        <v>271.90139999999997</v>
      </c>
      <c r="L359" s="142">
        <f t="shared" si="42"/>
        <v>271.90000000000003</v>
      </c>
    </row>
    <row r="360" spans="1:13" x14ac:dyDescent="0.2">
      <c r="A360" s="143"/>
      <c r="B360" s="6" t="s">
        <v>232</v>
      </c>
      <c r="C360" s="4">
        <v>41.14</v>
      </c>
      <c r="D360" s="5">
        <f t="shared" si="39"/>
        <v>44.019800000000004</v>
      </c>
      <c r="E360" s="333">
        <f t="shared" si="36"/>
        <v>46.660988000000003</v>
      </c>
      <c r="F360" s="333">
        <f t="shared" si="37"/>
        <v>6.5325383200000013</v>
      </c>
      <c r="G360" s="333">
        <f t="shared" si="38"/>
        <v>53.193526320000004</v>
      </c>
      <c r="H360" s="352">
        <f t="shared" si="35"/>
        <v>53.2</v>
      </c>
      <c r="I360" s="234">
        <v>46.67</v>
      </c>
      <c r="J360" s="235">
        <f t="shared" si="40"/>
        <v>6.5338000000000012</v>
      </c>
      <c r="K360" s="4">
        <f t="shared" si="41"/>
        <v>53.203800000000001</v>
      </c>
      <c r="L360" s="142">
        <f t="shared" si="42"/>
        <v>53.2</v>
      </c>
    </row>
    <row r="361" spans="1:13" x14ac:dyDescent="0.2">
      <c r="A361" s="143"/>
      <c r="B361" s="6" t="s">
        <v>233</v>
      </c>
      <c r="C361" s="4">
        <v>123.42</v>
      </c>
      <c r="D361" s="5">
        <f t="shared" si="39"/>
        <v>132.05940000000001</v>
      </c>
      <c r="E361" s="333">
        <f t="shared" si="36"/>
        <v>139.98296400000001</v>
      </c>
      <c r="F361" s="333">
        <f t="shared" si="37"/>
        <v>19.597614960000005</v>
      </c>
      <c r="G361" s="333">
        <f t="shared" si="38"/>
        <v>159.58057896000003</v>
      </c>
      <c r="H361" s="352">
        <f t="shared" si="35"/>
        <v>159.60000000000002</v>
      </c>
      <c r="I361" s="234">
        <v>139.96</v>
      </c>
      <c r="J361" s="235">
        <v>19.59</v>
      </c>
      <c r="K361" s="4">
        <f t="shared" si="41"/>
        <v>159.55000000000001</v>
      </c>
      <c r="L361" s="142">
        <v>150.55000000000001</v>
      </c>
    </row>
    <row r="362" spans="1:13" x14ac:dyDescent="0.2">
      <c r="A362" s="143"/>
      <c r="B362" s="6" t="s">
        <v>234</v>
      </c>
      <c r="C362" s="4">
        <v>70.400000000000006</v>
      </c>
      <c r="D362" s="5">
        <f t="shared" si="39"/>
        <v>75.328000000000003</v>
      </c>
      <c r="E362" s="333">
        <f t="shared" si="36"/>
        <v>79.847679999999997</v>
      </c>
      <c r="F362" s="333">
        <f t="shared" si="37"/>
        <v>11.178675200000001</v>
      </c>
      <c r="G362" s="333">
        <f t="shared" si="38"/>
        <v>91.026355199999998</v>
      </c>
      <c r="H362" s="352">
        <f t="shared" si="35"/>
        <v>91.100000000000009</v>
      </c>
      <c r="I362" s="234">
        <v>79.83</v>
      </c>
      <c r="J362" s="235">
        <v>11.17</v>
      </c>
      <c r="K362" s="4">
        <f t="shared" si="41"/>
        <v>91</v>
      </c>
      <c r="L362" s="142">
        <f t="shared" si="42"/>
        <v>91</v>
      </c>
    </row>
    <row r="363" spans="1:13" x14ac:dyDescent="0.2">
      <c r="A363" s="143"/>
      <c r="C363" s="4"/>
      <c r="J363" s="235"/>
      <c r="K363" s="4"/>
      <c r="L363" s="142"/>
    </row>
    <row r="364" spans="1:13" x14ac:dyDescent="0.2">
      <c r="A364" s="143"/>
      <c r="B364" s="6" t="s">
        <v>235</v>
      </c>
      <c r="C364" s="4">
        <v>15.4</v>
      </c>
      <c r="D364" s="5">
        <f>+C364+C364*$J$3</f>
        <v>16.478000000000002</v>
      </c>
      <c r="E364" s="333">
        <f t="shared" si="36"/>
        <v>17.46668</v>
      </c>
      <c r="F364" s="333">
        <f t="shared" si="37"/>
        <v>2.4453352000000002</v>
      </c>
      <c r="G364" s="333">
        <f t="shared" si="38"/>
        <v>19.912015199999999</v>
      </c>
      <c r="H364" s="352">
        <f t="shared" si="35"/>
        <v>20</v>
      </c>
      <c r="I364" s="234">
        <v>17.46</v>
      </c>
      <c r="J364" s="235">
        <f>+I364*$J$5</f>
        <v>2.4444000000000004</v>
      </c>
      <c r="K364" s="4">
        <f>SUM(I364:J364)</f>
        <v>19.904400000000003</v>
      </c>
      <c r="L364" s="142">
        <f>FLOOR(K364,0.05)</f>
        <v>19.900000000000002</v>
      </c>
    </row>
    <row r="365" spans="1:13" x14ac:dyDescent="0.2">
      <c r="A365" s="143"/>
      <c r="B365" s="6" t="s">
        <v>236</v>
      </c>
      <c r="C365" s="4">
        <v>219.2</v>
      </c>
      <c r="D365" s="5">
        <f>+C365+C365*$J$3</f>
        <v>234.54399999999998</v>
      </c>
      <c r="E365" s="333">
        <f t="shared" si="36"/>
        <v>248.61663999999999</v>
      </c>
      <c r="F365" s="333">
        <f t="shared" si="37"/>
        <v>34.806329600000005</v>
      </c>
      <c r="G365" s="333">
        <f t="shared" si="38"/>
        <v>283.42296959999999</v>
      </c>
      <c r="H365" s="352">
        <f t="shared" si="35"/>
        <v>283.5</v>
      </c>
      <c r="I365" s="234">
        <v>248.6</v>
      </c>
      <c r="J365" s="235">
        <f>+I365*$J$5</f>
        <v>34.804000000000002</v>
      </c>
      <c r="K365" s="4">
        <f>SUM(I365:J365)</f>
        <v>283.404</v>
      </c>
      <c r="L365" s="142">
        <f>FLOOR(K365,0.05)</f>
        <v>283.40000000000003</v>
      </c>
    </row>
    <row r="366" spans="1:13" x14ac:dyDescent="0.2">
      <c r="A366" s="143"/>
      <c r="C366" s="4"/>
      <c r="J366" s="235"/>
      <c r="K366" s="4"/>
      <c r="L366" s="142"/>
    </row>
    <row r="367" spans="1:13" x14ac:dyDescent="0.2">
      <c r="A367" s="143"/>
      <c r="B367" s="6" t="s">
        <v>237</v>
      </c>
      <c r="C367" s="4">
        <v>12.38</v>
      </c>
      <c r="D367" s="5">
        <f t="shared" ref="D367:D376" si="43">+C367+C367*$J$3</f>
        <v>13.246600000000001</v>
      </c>
      <c r="E367" s="333">
        <f t="shared" si="36"/>
        <v>14.041396000000001</v>
      </c>
      <c r="F367" s="333">
        <f t="shared" si="37"/>
        <v>1.9657954400000002</v>
      </c>
      <c r="G367" s="333">
        <f t="shared" si="38"/>
        <v>16.00719144</v>
      </c>
      <c r="H367" s="352">
        <f t="shared" si="35"/>
        <v>16.100000000000001</v>
      </c>
      <c r="I367" s="234">
        <v>14.03</v>
      </c>
      <c r="J367" s="235">
        <v>1.97</v>
      </c>
      <c r="K367" s="4">
        <v>16</v>
      </c>
      <c r="L367" s="142" t="s">
        <v>609</v>
      </c>
      <c r="M367" s="234" t="s">
        <v>609</v>
      </c>
    </row>
    <row r="368" spans="1:13" x14ac:dyDescent="0.2">
      <c r="A368" s="143"/>
      <c r="B368" s="6" t="s">
        <v>238</v>
      </c>
      <c r="C368" s="4">
        <v>5.5</v>
      </c>
      <c r="D368" s="5">
        <f t="shared" si="43"/>
        <v>5.8849999999999998</v>
      </c>
      <c r="E368" s="333">
        <f t="shared" si="36"/>
        <v>6.2380999999999993</v>
      </c>
      <c r="F368" s="333">
        <f t="shared" si="37"/>
        <v>0.87333399999999994</v>
      </c>
      <c r="G368" s="333">
        <f t="shared" si="38"/>
        <v>7.1114339999999991</v>
      </c>
      <c r="H368" s="352">
        <f t="shared" si="35"/>
        <v>7.2</v>
      </c>
      <c r="I368" s="234">
        <v>6.23</v>
      </c>
      <c r="J368" s="235">
        <f t="shared" ref="J368:J375" si="44">+I368*$J$5</f>
        <v>0.8722000000000002</v>
      </c>
      <c r="K368" s="4">
        <f t="shared" ref="K368:K376" si="45">SUM(I368:J368)</f>
        <v>7.1022000000000007</v>
      </c>
      <c r="L368" s="142">
        <f t="shared" ref="L368:L376" si="46">FLOOR(K368,0.05)</f>
        <v>7.1000000000000005</v>
      </c>
    </row>
    <row r="369" spans="1:12" x14ac:dyDescent="0.2">
      <c r="A369" s="143"/>
      <c r="B369" s="6" t="s">
        <v>239</v>
      </c>
      <c r="C369" s="4">
        <v>63.99</v>
      </c>
      <c r="D369" s="5">
        <f t="shared" si="43"/>
        <v>68.469300000000004</v>
      </c>
      <c r="E369" s="333">
        <f t="shared" si="36"/>
        <v>72.577458000000007</v>
      </c>
      <c r="F369" s="333">
        <f t="shared" si="37"/>
        <v>10.160844120000002</v>
      </c>
      <c r="G369" s="333">
        <f t="shared" si="38"/>
        <v>82.738302120000014</v>
      </c>
      <c r="H369" s="352">
        <f t="shared" si="35"/>
        <v>82.800000000000011</v>
      </c>
      <c r="I369" s="234">
        <v>72.59</v>
      </c>
      <c r="J369" s="235">
        <f t="shared" si="44"/>
        <v>10.162600000000001</v>
      </c>
      <c r="K369" s="4">
        <f t="shared" si="45"/>
        <v>82.752600000000001</v>
      </c>
      <c r="L369" s="142">
        <f t="shared" si="46"/>
        <v>82.75</v>
      </c>
    </row>
    <row r="370" spans="1:12" x14ac:dyDescent="0.2">
      <c r="A370" s="143"/>
      <c r="B370" s="6" t="s">
        <v>240</v>
      </c>
      <c r="C370" s="4">
        <v>59.43</v>
      </c>
      <c r="D370" s="5">
        <f t="shared" si="43"/>
        <v>63.5901</v>
      </c>
      <c r="E370" s="333">
        <f t="shared" si="36"/>
        <v>67.405506000000003</v>
      </c>
      <c r="F370" s="333">
        <f t="shared" si="37"/>
        <v>9.4367708400000012</v>
      </c>
      <c r="G370" s="333">
        <f t="shared" si="38"/>
        <v>76.842276840000011</v>
      </c>
      <c r="H370" s="352">
        <f t="shared" si="35"/>
        <v>76.900000000000006</v>
      </c>
      <c r="I370" s="234">
        <v>67.41</v>
      </c>
      <c r="J370" s="235">
        <f t="shared" si="44"/>
        <v>9.4374000000000002</v>
      </c>
      <c r="K370" s="4">
        <f t="shared" si="45"/>
        <v>76.847399999999993</v>
      </c>
      <c r="L370" s="142">
        <f t="shared" si="46"/>
        <v>76.800000000000011</v>
      </c>
    </row>
    <row r="371" spans="1:12" x14ac:dyDescent="0.2">
      <c r="A371" s="143"/>
      <c r="B371" s="6" t="s">
        <v>241</v>
      </c>
      <c r="C371" s="4">
        <v>63.99</v>
      </c>
      <c r="D371" s="5">
        <f t="shared" si="43"/>
        <v>68.469300000000004</v>
      </c>
      <c r="E371" s="333">
        <f t="shared" si="36"/>
        <v>72.577458000000007</v>
      </c>
      <c r="F371" s="333">
        <f t="shared" si="37"/>
        <v>10.160844120000002</v>
      </c>
      <c r="G371" s="333">
        <f t="shared" si="38"/>
        <v>82.738302120000014</v>
      </c>
      <c r="H371" s="352">
        <f t="shared" si="35"/>
        <v>82.800000000000011</v>
      </c>
      <c r="I371" s="234">
        <v>72.59</v>
      </c>
      <c r="J371" s="235">
        <f t="shared" si="44"/>
        <v>10.162600000000001</v>
      </c>
      <c r="K371" s="4">
        <f t="shared" si="45"/>
        <v>82.752600000000001</v>
      </c>
      <c r="L371" s="142">
        <f t="shared" si="46"/>
        <v>82.75</v>
      </c>
    </row>
    <row r="372" spans="1:12" x14ac:dyDescent="0.2">
      <c r="A372" s="143"/>
      <c r="B372" s="6" t="s">
        <v>242</v>
      </c>
      <c r="C372" s="4">
        <v>6.4</v>
      </c>
      <c r="D372" s="5">
        <f t="shared" si="43"/>
        <v>6.8480000000000008</v>
      </c>
      <c r="E372" s="333">
        <f t="shared" si="36"/>
        <v>7.2588800000000004</v>
      </c>
      <c r="F372" s="333">
        <f t="shared" si="37"/>
        <v>1.0162432000000001</v>
      </c>
      <c r="G372" s="333">
        <f t="shared" si="38"/>
        <v>8.2751232000000012</v>
      </c>
      <c r="H372" s="352">
        <f t="shared" si="35"/>
        <v>8.3000000000000007</v>
      </c>
      <c r="I372" s="234">
        <v>7.24</v>
      </c>
      <c r="J372" s="235">
        <v>1.01</v>
      </c>
      <c r="K372" s="4">
        <f t="shared" si="45"/>
        <v>8.25</v>
      </c>
      <c r="L372" s="142">
        <f t="shared" si="46"/>
        <v>8.25</v>
      </c>
    </row>
    <row r="373" spans="1:12" x14ac:dyDescent="0.2">
      <c r="A373" s="143"/>
      <c r="B373" s="6" t="s">
        <v>243</v>
      </c>
      <c r="C373" s="4">
        <v>59.43</v>
      </c>
      <c r="D373" s="5">
        <f t="shared" si="43"/>
        <v>63.5901</v>
      </c>
      <c r="E373" s="333">
        <f t="shared" si="36"/>
        <v>67.405506000000003</v>
      </c>
      <c r="F373" s="333">
        <f t="shared" si="37"/>
        <v>9.4367708400000012</v>
      </c>
      <c r="G373" s="333">
        <f t="shared" si="38"/>
        <v>76.842276840000011</v>
      </c>
      <c r="H373" s="352">
        <f t="shared" si="35"/>
        <v>76.900000000000006</v>
      </c>
      <c r="I373" s="234">
        <v>67.41</v>
      </c>
      <c r="J373" s="235">
        <f t="shared" si="44"/>
        <v>9.4374000000000002</v>
      </c>
      <c r="K373" s="4">
        <f t="shared" si="45"/>
        <v>76.847399999999993</v>
      </c>
      <c r="L373" s="142">
        <f t="shared" si="46"/>
        <v>76.800000000000011</v>
      </c>
    </row>
    <row r="374" spans="1:12" x14ac:dyDescent="0.2">
      <c r="A374" s="143"/>
      <c r="B374" s="6" t="s">
        <v>244</v>
      </c>
      <c r="C374" s="4">
        <v>59.43</v>
      </c>
      <c r="D374" s="5">
        <f t="shared" si="43"/>
        <v>63.5901</v>
      </c>
      <c r="E374" s="333">
        <f t="shared" si="36"/>
        <v>67.405506000000003</v>
      </c>
      <c r="F374" s="333">
        <f t="shared" si="37"/>
        <v>9.4367708400000012</v>
      </c>
      <c r="G374" s="333">
        <f t="shared" si="38"/>
        <v>76.842276840000011</v>
      </c>
      <c r="H374" s="352">
        <f t="shared" si="35"/>
        <v>76.900000000000006</v>
      </c>
      <c r="I374" s="234">
        <v>67.41</v>
      </c>
      <c r="J374" s="235">
        <f t="shared" si="44"/>
        <v>9.4374000000000002</v>
      </c>
      <c r="K374" s="4">
        <f t="shared" si="45"/>
        <v>76.847399999999993</v>
      </c>
      <c r="L374" s="142">
        <f t="shared" si="46"/>
        <v>76.800000000000011</v>
      </c>
    </row>
    <row r="375" spans="1:12" x14ac:dyDescent="0.2">
      <c r="A375" s="143"/>
      <c r="B375" s="6" t="s">
        <v>245</v>
      </c>
      <c r="C375" s="4">
        <v>59.43</v>
      </c>
      <c r="D375" s="5">
        <f t="shared" si="43"/>
        <v>63.5901</v>
      </c>
      <c r="E375" s="333">
        <f t="shared" si="36"/>
        <v>67.405506000000003</v>
      </c>
      <c r="F375" s="333">
        <f t="shared" si="37"/>
        <v>9.4367708400000012</v>
      </c>
      <c r="G375" s="333">
        <f t="shared" si="38"/>
        <v>76.842276840000011</v>
      </c>
      <c r="H375" s="352">
        <f t="shared" si="35"/>
        <v>76.900000000000006</v>
      </c>
      <c r="I375" s="234">
        <v>67.41</v>
      </c>
      <c r="J375" s="235">
        <f t="shared" si="44"/>
        <v>9.4374000000000002</v>
      </c>
      <c r="K375" s="4">
        <f t="shared" si="45"/>
        <v>76.847399999999993</v>
      </c>
      <c r="L375" s="142">
        <f t="shared" si="46"/>
        <v>76.800000000000011</v>
      </c>
    </row>
    <row r="376" spans="1:12" x14ac:dyDescent="0.2">
      <c r="A376" s="143"/>
      <c r="B376" s="6" t="s">
        <v>246</v>
      </c>
      <c r="C376" s="4">
        <v>164.56</v>
      </c>
      <c r="D376" s="5">
        <f t="shared" si="43"/>
        <v>176.07920000000001</v>
      </c>
      <c r="E376" s="333">
        <f t="shared" si="36"/>
        <v>186.64395200000001</v>
      </c>
      <c r="F376" s="333">
        <f t="shared" si="37"/>
        <v>26.130153280000005</v>
      </c>
      <c r="G376" s="333">
        <f t="shared" si="38"/>
        <v>212.77410528000001</v>
      </c>
      <c r="H376" s="352">
        <f t="shared" si="35"/>
        <v>212.8</v>
      </c>
      <c r="I376" s="234">
        <v>186.63</v>
      </c>
      <c r="J376" s="235">
        <v>26.12</v>
      </c>
      <c r="K376" s="4">
        <f t="shared" si="45"/>
        <v>212.75</v>
      </c>
      <c r="L376" s="142">
        <f t="shared" si="46"/>
        <v>212.75</v>
      </c>
    </row>
    <row r="377" spans="1:12" x14ac:dyDescent="0.2">
      <c r="A377" s="143"/>
      <c r="C377" s="4"/>
      <c r="J377" s="235"/>
      <c r="K377" s="4"/>
      <c r="L377" s="142"/>
    </row>
    <row r="378" spans="1:12" x14ac:dyDescent="0.2">
      <c r="A378" s="143"/>
      <c r="B378" s="6" t="s">
        <v>247</v>
      </c>
      <c r="C378" s="4">
        <v>173.71</v>
      </c>
      <c r="D378" s="5">
        <f>+C378+C378*$J$3</f>
        <v>185.86970000000002</v>
      </c>
      <c r="E378" s="333">
        <f t="shared" si="36"/>
        <v>197.02188200000003</v>
      </c>
      <c r="F378" s="333">
        <f t="shared" si="37"/>
        <v>27.583063480000007</v>
      </c>
      <c r="G378" s="333">
        <f t="shared" si="38"/>
        <v>224.60494548000003</v>
      </c>
      <c r="H378" s="352">
        <f t="shared" si="35"/>
        <v>224.70000000000002</v>
      </c>
      <c r="I378" s="234">
        <v>197.02</v>
      </c>
      <c r="J378" s="235">
        <f>+I378*$J$5</f>
        <v>27.582800000000002</v>
      </c>
      <c r="K378" s="4">
        <f>SUM(I378:J378)</f>
        <v>224.6028</v>
      </c>
      <c r="L378" s="142">
        <f>FLOOR(K378,0.05)</f>
        <v>224.60000000000002</v>
      </c>
    </row>
    <row r="379" spans="1:12" x14ac:dyDescent="0.2">
      <c r="A379" s="143"/>
      <c r="B379" s="6" t="s">
        <v>248</v>
      </c>
      <c r="C379" s="4">
        <v>13.71</v>
      </c>
      <c r="D379" s="5">
        <f>+C379+C379*$J$3</f>
        <v>14.669700000000001</v>
      </c>
      <c r="E379" s="333">
        <f t="shared" si="36"/>
        <v>15.549882</v>
      </c>
      <c r="F379" s="333">
        <f t="shared" si="37"/>
        <v>2.1769834800000001</v>
      </c>
      <c r="G379" s="333">
        <f t="shared" si="38"/>
        <v>17.726865480000001</v>
      </c>
      <c r="H379" s="352">
        <f t="shared" si="35"/>
        <v>17.8</v>
      </c>
      <c r="I379" s="234">
        <v>15.53</v>
      </c>
      <c r="J379" s="235">
        <v>2.17</v>
      </c>
      <c r="K379" s="4">
        <f>SUM(I379:J379)</f>
        <v>17.7</v>
      </c>
      <c r="L379" s="142">
        <f>FLOOR(K379,0.05)</f>
        <v>17.7</v>
      </c>
    </row>
    <row r="380" spans="1:12" x14ac:dyDescent="0.2">
      <c r="A380" s="143"/>
      <c r="C380" s="4"/>
      <c r="J380" s="235"/>
      <c r="K380" s="4"/>
      <c r="L380" s="142"/>
    </row>
    <row r="381" spans="1:12" x14ac:dyDescent="0.2">
      <c r="A381" s="143"/>
      <c r="B381" s="6" t="s">
        <v>249</v>
      </c>
      <c r="C381" s="4">
        <v>186.51</v>
      </c>
      <c r="D381" s="5">
        <f>+C381+C381*$J$3</f>
        <v>199.56569999999999</v>
      </c>
      <c r="E381" s="333">
        <f t="shared" si="36"/>
        <v>211.53964199999999</v>
      </c>
      <c r="F381" s="333">
        <f t="shared" si="37"/>
        <v>29.61554988</v>
      </c>
      <c r="G381" s="333">
        <f t="shared" si="38"/>
        <v>241.15519187999999</v>
      </c>
      <c r="H381" s="352">
        <f t="shared" si="35"/>
        <v>241.20000000000002</v>
      </c>
      <c r="I381" s="234">
        <v>211.54</v>
      </c>
      <c r="J381" s="235">
        <v>29.61</v>
      </c>
      <c r="K381" s="4">
        <f>SUM(I381:J381)</f>
        <v>241.14999999999998</v>
      </c>
      <c r="L381" s="142">
        <f>FLOOR(K381,0.05)</f>
        <v>241.15</v>
      </c>
    </row>
    <row r="382" spans="1:12" x14ac:dyDescent="0.2">
      <c r="A382" s="143"/>
      <c r="B382" s="6" t="s">
        <v>250</v>
      </c>
      <c r="C382" s="4">
        <v>14.3</v>
      </c>
      <c r="D382" s="5">
        <f>+C382+C382*$J$3</f>
        <v>15.301</v>
      </c>
      <c r="E382" s="333">
        <f t="shared" si="36"/>
        <v>16.219059999999999</v>
      </c>
      <c r="F382" s="333">
        <f t="shared" si="37"/>
        <v>2.2706683999999999</v>
      </c>
      <c r="G382" s="333">
        <f t="shared" si="38"/>
        <v>18.489728399999997</v>
      </c>
      <c r="H382" s="352">
        <f t="shared" si="35"/>
        <v>18.5</v>
      </c>
      <c r="I382" s="234">
        <v>16.190000000000001</v>
      </c>
      <c r="J382" s="235">
        <v>2.2599999999999998</v>
      </c>
      <c r="K382" s="4">
        <f>SUM(I382:J382)</f>
        <v>18.450000000000003</v>
      </c>
      <c r="L382" s="142">
        <f>FLOOR(K382,0.05)</f>
        <v>18.45</v>
      </c>
    </row>
    <row r="383" spans="1:12" x14ac:dyDescent="0.2">
      <c r="A383" s="143"/>
      <c r="C383" s="4"/>
      <c r="J383" s="235"/>
      <c r="K383" s="4"/>
      <c r="L383" s="142"/>
    </row>
    <row r="384" spans="1:12" x14ac:dyDescent="0.2">
      <c r="A384" s="143"/>
      <c r="B384" s="6" t="s">
        <v>251</v>
      </c>
      <c r="C384" s="4">
        <v>296.04000000000002</v>
      </c>
      <c r="D384" s="5">
        <f>+C384+C384*$J$3</f>
        <v>316.76280000000003</v>
      </c>
      <c r="E384" s="333">
        <f t="shared" si="36"/>
        <v>335.76856800000002</v>
      </c>
      <c r="F384" s="333">
        <f t="shared" si="37"/>
        <v>47.007599520000007</v>
      </c>
      <c r="G384" s="333">
        <f t="shared" si="38"/>
        <v>382.77616752</v>
      </c>
      <c r="H384" s="352">
        <f t="shared" si="35"/>
        <v>382.8</v>
      </c>
      <c r="I384" s="234">
        <v>335.79</v>
      </c>
      <c r="J384" s="235">
        <f>+I384*$J$5</f>
        <v>47.010600000000011</v>
      </c>
      <c r="K384" s="4">
        <f>SUM(I384:J384)</f>
        <v>382.80060000000003</v>
      </c>
      <c r="L384" s="142">
        <f>FLOOR(K384,0.05)</f>
        <v>382.8</v>
      </c>
    </row>
    <row r="385" spans="1:13" x14ac:dyDescent="0.2">
      <c r="A385" s="143"/>
      <c r="B385" s="6" t="s">
        <v>252</v>
      </c>
      <c r="C385" s="4">
        <v>301.7</v>
      </c>
      <c r="D385" s="5">
        <f>+C385+C385*$J$3</f>
        <v>322.81899999999996</v>
      </c>
      <c r="E385" s="333">
        <f t="shared" si="36"/>
        <v>342.18813999999998</v>
      </c>
      <c r="F385" s="333">
        <f t="shared" si="37"/>
        <v>47.906339600000003</v>
      </c>
      <c r="G385" s="333">
        <f t="shared" si="38"/>
        <v>390.0944796</v>
      </c>
      <c r="H385" s="352">
        <f t="shared" si="35"/>
        <v>390.1</v>
      </c>
      <c r="I385" s="234">
        <v>342.19</v>
      </c>
      <c r="J385" s="235">
        <f>+I385*$J$5</f>
        <v>47.906600000000005</v>
      </c>
      <c r="K385" s="4">
        <f>SUM(I385:J385)</f>
        <v>390.09660000000002</v>
      </c>
      <c r="L385" s="142">
        <f>FLOOR(K385,0.05)</f>
        <v>390.05</v>
      </c>
    </row>
    <row r="386" spans="1:13" x14ac:dyDescent="0.2">
      <c r="A386" s="143"/>
      <c r="B386" s="6" t="s">
        <v>253</v>
      </c>
      <c r="C386" s="4">
        <v>11.55</v>
      </c>
      <c r="D386" s="5">
        <f>+C386+C386*$J$3</f>
        <v>12.358500000000001</v>
      </c>
      <c r="E386" s="333">
        <f t="shared" si="36"/>
        <v>13.100010000000001</v>
      </c>
      <c r="F386" s="333">
        <f t="shared" si="37"/>
        <v>1.8340014000000002</v>
      </c>
      <c r="G386" s="333">
        <f t="shared" si="38"/>
        <v>14.934011400000001</v>
      </c>
      <c r="H386" s="352">
        <f t="shared" si="35"/>
        <v>15</v>
      </c>
      <c r="I386" s="234">
        <v>13.11</v>
      </c>
      <c r="J386" s="235">
        <f>+I386*$J$5</f>
        <v>1.8354000000000001</v>
      </c>
      <c r="K386" s="4">
        <f>SUM(I386:J386)</f>
        <v>14.945399999999999</v>
      </c>
      <c r="L386" s="142">
        <f>FLOOR(K386,0.05)</f>
        <v>14.9</v>
      </c>
    </row>
    <row r="387" spans="1:13" x14ac:dyDescent="0.2">
      <c r="A387" s="143"/>
      <c r="B387" s="6" t="s">
        <v>254</v>
      </c>
      <c r="C387" s="4">
        <v>285.74</v>
      </c>
      <c r="D387" s="5">
        <f>+C387+C387*$J$3</f>
        <v>305.74180000000001</v>
      </c>
      <c r="E387" s="333">
        <f t="shared" si="36"/>
        <v>324.08630800000003</v>
      </c>
      <c r="F387" s="333">
        <f t="shared" si="37"/>
        <v>45.372083120000006</v>
      </c>
      <c r="G387" s="333">
        <f t="shared" si="38"/>
        <v>369.45839112000004</v>
      </c>
      <c r="H387" s="352">
        <f t="shared" si="35"/>
        <v>369.5</v>
      </c>
      <c r="I387" s="234">
        <v>324.08</v>
      </c>
      <c r="J387" s="235">
        <f>+I387*$J$5</f>
        <v>45.371200000000002</v>
      </c>
      <c r="K387" s="4">
        <f>SUM(I387:J387)</f>
        <v>369.45119999999997</v>
      </c>
      <c r="L387" s="142">
        <f>FLOOR(K387,0.05)</f>
        <v>369.45000000000005</v>
      </c>
    </row>
    <row r="388" spans="1:13" x14ac:dyDescent="0.2">
      <c r="A388" s="143"/>
      <c r="C388" s="4"/>
      <c r="J388" s="235"/>
      <c r="K388" s="4"/>
      <c r="L388" s="142"/>
    </row>
    <row r="389" spans="1:13" x14ac:dyDescent="0.2">
      <c r="A389" s="143"/>
      <c r="B389" s="6" t="s">
        <v>255</v>
      </c>
      <c r="C389" s="4">
        <v>201.13</v>
      </c>
      <c r="D389" s="5">
        <f>+C389+C389*$J$3</f>
        <v>215.20910000000001</v>
      </c>
      <c r="E389" s="333">
        <f t="shared" si="36"/>
        <v>228.121646</v>
      </c>
      <c r="F389" s="333">
        <f t="shared" si="37"/>
        <v>31.937030440000004</v>
      </c>
      <c r="G389" s="333">
        <f t="shared" si="38"/>
        <v>260.05867644</v>
      </c>
      <c r="H389" s="352">
        <f t="shared" si="35"/>
        <v>260.10000000000002</v>
      </c>
      <c r="I389" s="234">
        <v>228.16</v>
      </c>
      <c r="J389" s="235">
        <f t="shared" ref="J389:J394" si="47">+I389*$J$5</f>
        <v>31.942400000000003</v>
      </c>
      <c r="K389" s="4">
        <f t="shared" ref="K389:K394" si="48">SUM(I389:J389)</f>
        <v>260.10239999999999</v>
      </c>
      <c r="L389" s="142">
        <f t="shared" ref="L389:L394" si="49">FLOOR(K389,0.05)</f>
        <v>260.10000000000002</v>
      </c>
    </row>
    <row r="390" spans="1:13" x14ac:dyDescent="0.2">
      <c r="A390" s="143"/>
      <c r="B390" s="6" t="s">
        <v>256</v>
      </c>
      <c r="C390" s="4">
        <v>301.7</v>
      </c>
      <c r="D390" s="5">
        <f>+C390+C390*$J$3</f>
        <v>322.81899999999996</v>
      </c>
      <c r="E390" s="333">
        <f t="shared" si="36"/>
        <v>342.18813999999998</v>
      </c>
      <c r="F390" s="333">
        <f t="shared" si="37"/>
        <v>47.906339600000003</v>
      </c>
      <c r="G390" s="333">
        <f t="shared" si="38"/>
        <v>390.0944796</v>
      </c>
      <c r="H390" s="352">
        <f t="shared" si="35"/>
        <v>390.1</v>
      </c>
      <c r="I390" s="234">
        <v>342.19</v>
      </c>
      <c r="J390" s="235">
        <f t="shared" si="47"/>
        <v>47.906600000000005</v>
      </c>
      <c r="K390" s="4">
        <f t="shared" si="48"/>
        <v>390.09660000000002</v>
      </c>
      <c r="L390" s="142">
        <f t="shared" si="49"/>
        <v>390.05</v>
      </c>
    </row>
    <row r="391" spans="1:13" x14ac:dyDescent="0.2">
      <c r="A391" s="143"/>
      <c r="B391" s="6" t="s">
        <v>257</v>
      </c>
      <c r="C391" s="4">
        <v>264.29000000000002</v>
      </c>
      <c r="D391" s="5">
        <f>+C391+C391*$J$3</f>
        <v>282.7903</v>
      </c>
      <c r="E391" s="333">
        <f t="shared" si="36"/>
        <v>299.75771800000001</v>
      </c>
      <c r="F391" s="333">
        <f t="shared" si="37"/>
        <v>41.966080520000006</v>
      </c>
      <c r="G391" s="333">
        <f t="shared" si="38"/>
        <v>341.72379852</v>
      </c>
      <c r="H391" s="352">
        <f t="shared" si="35"/>
        <v>341.8</v>
      </c>
      <c r="I391" s="234">
        <v>299.77999999999997</v>
      </c>
      <c r="J391" s="235">
        <f t="shared" si="47"/>
        <v>41.969200000000001</v>
      </c>
      <c r="K391" s="4">
        <f t="shared" si="48"/>
        <v>341.74919999999997</v>
      </c>
      <c r="L391" s="142">
        <f t="shared" si="49"/>
        <v>341.70000000000005</v>
      </c>
    </row>
    <row r="392" spans="1:13" x14ac:dyDescent="0.2">
      <c r="A392" s="143"/>
      <c r="B392" s="6" t="s">
        <v>258</v>
      </c>
      <c r="C392" s="4">
        <v>59.43</v>
      </c>
      <c r="D392" s="5">
        <f>+C392+C392*$J$3</f>
        <v>63.5901</v>
      </c>
      <c r="E392" s="333">
        <f t="shared" si="36"/>
        <v>67.405506000000003</v>
      </c>
      <c r="F392" s="333">
        <f t="shared" si="37"/>
        <v>9.4367708400000012</v>
      </c>
      <c r="G392" s="333">
        <f t="shared" si="38"/>
        <v>76.842276840000011</v>
      </c>
      <c r="H392" s="352">
        <f t="shared" si="35"/>
        <v>76.900000000000006</v>
      </c>
      <c r="I392" s="234">
        <v>67.41</v>
      </c>
      <c r="J392" s="235">
        <f t="shared" si="47"/>
        <v>9.4374000000000002</v>
      </c>
      <c r="K392" s="4">
        <f t="shared" si="48"/>
        <v>76.847399999999993</v>
      </c>
      <c r="L392" s="142">
        <f t="shared" si="49"/>
        <v>76.800000000000011</v>
      </c>
    </row>
    <row r="393" spans="1:13" x14ac:dyDescent="0.2">
      <c r="A393" s="143"/>
      <c r="B393" s="6" t="s">
        <v>259</v>
      </c>
      <c r="C393" s="4">
        <v>274.27</v>
      </c>
      <c r="D393" s="5">
        <f>+C393+C393*$J$3</f>
        <v>293.46889999999996</v>
      </c>
      <c r="E393" s="333">
        <f t="shared" si="36"/>
        <v>311.07703399999997</v>
      </c>
      <c r="F393" s="333">
        <f t="shared" si="37"/>
        <v>43.550784759999999</v>
      </c>
      <c r="G393" s="333">
        <f t="shared" si="38"/>
        <v>354.62781875999997</v>
      </c>
      <c r="H393" s="352">
        <f t="shared" si="35"/>
        <v>354.70000000000005</v>
      </c>
      <c r="I393" s="234">
        <v>311.10000000000002</v>
      </c>
      <c r="J393" s="235">
        <f t="shared" si="47"/>
        <v>43.554000000000009</v>
      </c>
      <c r="K393" s="4">
        <f t="shared" si="48"/>
        <v>354.65400000000005</v>
      </c>
      <c r="L393" s="142">
        <f t="shared" si="49"/>
        <v>354.65000000000003</v>
      </c>
    </row>
    <row r="394" spans="1:13" x14ac:dyDescent="0.2">
      <c r="A394" s="143"/>
      <c r="B394" s="6" t="s">
        <v>542</v>
      </c>
      <c r="C394" s="4">
        <v>121</v>
      </c>
      <c r="D394" s="5">
        <v>129.47</v>
      </c>
      <c r="E394" s="333">
        <f t="shared" si="36"/>
        <v>137.23820000000001</v>
      </c>
      <c r="F394" s="333">
        <f t="shared" si="37"/>
        <v>19.213348000000003</v>
      </c>
      <c r="G394" s="333">
        <f t="shared" si="38"/>
        <v>156.451548</v>
      </c>
      <c r="H394" s="352">
        <f t="shared" si="35"/>
        <v>156.5</v>
      </c>
      <c r="I394" s="234">
        <v>137.24</v>
      </c>
      <c r="J394" s="235">
        <f t="shared" si="47"/>
        <v>19.213600000000003</v>
      </c>
      <c r="K394" s="4">
        <f t="shared" si="48"/>
        <v>156.45360000000002</v>
      </c>
      <c r="L394" s="142">
        <f t="shared" si="49"/>
        <v>156.45000000000002</v>
      </c>
    </row>
    <row r="395" spans="1:13" x14ac:dyDescent="0.2">
      <c r="A395" s="143"/>
      <c r="B395" s="170"/>
      <c r="C395" s="171"/>
      <c r="D395" s="171"/>
      <c r="E395" s="171"/>
      <c r="F395" s="171"/>
      <c r="G395" s="171"/>
      <c r="H395" s="357"/>
      <c r="I395" s="171"/>
      <c r="J395" s="171"/>
      <c r="K395" s="171"/>
      <c r="L395" s="171"/>
      <c r="M395" s="171"/>
    </row>
    <row r="396" spans="1:13" x14ac:dyDescent="0.2">
      <c r="A396" s="143"/>
      <c r="C396" s="20"/>
      <c r="J396" s="235"/>
      <c r="K396" s="4"/>
      <c r="L396" s="142"/>
    </row>
    <row r="397" spans="1:13" x14ac:dyDescent="0.2">
      <c r="A397" s="143"/>
      <c r="B397" s="144" t="s">
        <v>260</v>
      </c>
      <c r="C397" s="20"/>
      <c r="J397" s="235"/>
      <c r="K397" s="4"/>
      <c r="L397" s="142"/>
    </row>
    <row r="398" spans="1:13" x14ac:dyDescent="0.2">
      <c r="A398" s="143"/>
      <c r="C398" s="20"/>
      <c r="J398" s="235"/>
      <c r="K398" s="4"/>
      <c r="L398" s="142"/>
    </row>
    <row r="399" spans="1:13" x14ac:dyDescent="0.2">
      <c r="A399" s="143"/>
      <c r="B399" s="144" t="s">
        <v>261</v>
      </c>
      <c r="C399" s="4"/>
      <c r="J399" s="235"/>
      <c r="K399" s="4"/>
      <c r="L399" s="142"/>
    </row>
    <row r="400" spans="1:13" x14ac:dyDescent="0.2">
      <c r="A400" s="143"/>
      <c r="B400" s="168"/>
      <c r="C400" s="4"/>
      <c r="J400" s="235"/>
      <c r="K400" s="4"/>
      <c r="L400" s="142"/>
    </row>
    <row r="401" spans="1:13" x14ac:dyDescent="0.2">
      <c r="A401" s="143">
        <v>166751</v>
      </c>
      <c r="B401" s="6" t="s">
        <v>612</v>
      </c>
      <c r="C401" s="4">
        <v>195</v>
      </c>
      <c r="D401" s="5">
        <v>213</v>
      </c>
      <c r="F401" s="341" t="s">
        <v>23</v>
      </c>
      <c r="G401" s="333">
        <f>+E401</f>
        <v>0</v>
      </c>
      <c r="H401" s="352">
        <f>+G401</f>
        <v>0</v>
      </c>
      <c r="J401" s="256" t="s">
        <v>23</v>
      </c>
      <c r="K401" s="4">
        <f>SUM(I401:J401)</f>
        <v>0</v>
      </c>
      <c r="L401" s="142">
        <f>FLOOR(K401,0.05)</f>
        <v>0</v>
      </c>
    </row>
    <row r="402" spans="1:13" x14ac:dyDescent="0.2">
      <c r="A402" s="143">
        <v>166751</v>
      </c>
      <c r="B402" s="122" t="s">
        <v>613</v>
      </c>
      <c r="C402" s="4">
        <v>63</v>
      </c>
      <c r="D402" s="5">
        <v>69</v>
      </c>
      <c r="F402" s="341" t="s">
        <v>23</v>
      </c>
      <c r="G402" s="333">
        <f t="shared" ref="G402:G465" si="50">+E402</f>
        <v>0</v>
      </c>
      <c r="H402" s="352">
        <f t="shared" ref="H402:H465" si="51">+G402</f>
        <v>0</v>
      </c>
      <c r="J402" s="256" t="s">
        <v>23</v>
      </c>
      <c r="K402" s="4">
        <f>SUM(I402:J402)</f>
        <v>0</v>
      </c>
      <c r="L402" s="142">
        <f>FLOOR(K402,0.05)</f>
        <v>0</v>
      </c>
    </row>
    <row r="403" spans="1:13" s="122" customFormat="1" x14ac:dyDescent="0.2">
      <c r="A403" s="169">
        <v>166751</v>
      </c>
      <c r="B403" s="122" t="s">
        <v>614</v>
      </c>
      <c r="C403" s="194"/>
      <c r="D403" s="209"/>
      <c r="E403" s="180"/>
      <c r="F403" s="341"/>
      <c r="G403" s="333"/>
      <c r="H403" s="352"/>
      <c r="I403" s="257"/>
      <c r="J403" s="258"/>
      <c r="K403" s="194"/>
      <c r="L403" s="142"/>
      <c r="M403" s="271"/>
    </row>
    <row r="404" spans="1:13" x14ac:dyDescent="0.2">
      <c r="A404" s="143"/>
      <c r="B404" s="6" t="s">
        <v>262</v>
      </c>
      <c r="C404" s="4">
        <v>318</v>
      </c>
      <c r="D404" s="5">
        <v>345</v>
      </c>
      <c r="F404" s="341" t="s">
        <v>23</v>
      </c>
      <c r="G404" s="333">
        <f t="shared" si="50"/>
        <v>0</v>
      </c>
      <c r="H404" s="352">
        <f t="shared" si="51"/>
        <v>0</v>
      </c>
      <c r="J404" s="256" t="s">
        <v>23</v>
      </c>
      <c r="K404" s="4">
        <f>SUM(I404:J404)</f>
        <v>0</v>
      </c>
      <c r="L404" s="142">
        <f>FLOOR(K404,0.05)</f>
        <v>0</v>
      </c>
    </row>
    <row r="405" spans="1:13" x14ac:dyDescent="0.2">
      <c r="A405" s="143"/>
      <c r="B405" s="6" t="s">
        <v>263</v>
      </c>
      <c r="C405" s="4">
        <v>270</v>
      </c>
      <c r="D405" s="5">
        <v>294</v>
      </c>
      <c r="F405" s="341" t="s">
        <v>23</v>
      </c>
      <c r="G405" s="333">
        <f t="shared" si="50"/>
        <v>0</v>
      </c>
      <c r="H405" s="352">
        <f t="shared" si="51"/>
        <v>0</v>
      </c>
      <c r="J405" s="256" t="s">
        <v>23</v>
      </c>
      <c r="K405" s="4">
        <f>SUM(I405:J405)</f>
        <v>0</v>
      </c>
      <c r="L405" s="142">
        <f>FLOOR(K405,0.05)</f>
        <v>0</v>
      </c>
    </row>
    <row r="406" spans="1:13" x14ac:dyDescent="0.2">
      <c r="A406" s="143"/>
      <c r="B406" s="6" t="s">
        <v>264</v>
      </c>
      <c r="C406" s="4">
        <v>207</v>
      </c>
      <c r="D406" s="5">
        <v>225</v>
      </c>
      <c r="F406" s="341" t="s">
        <v>23</v>
      </c>
      <c r="G406" s="333">
        <f t="shared" si="50"/>
        <v>0</v>
      </c>
      <c r="H406" s="352">
        <f t="shared" si="51"/>
        <v>0</v>
      </c>
      <c r="J406" s="256" t="s">
        <v>23</v>
      </c>
      <c r="K406" s="4">
        <f>SUM(I406:J406)</f>
        <v>0</v>
      </c>
      <c r="L406" s="142">
        <f>FLOOR(K406,0.05)</f>
        <v>0</v>
      </c>
    </row>
    <row r="407" spans="1:13" ht="25.5" x14ac:dyDescent="0.2">
      <c r="A407" s="210">
        <v>166751</v>
      </c>
      <c r="B407" s="122" t="s">
        <v>615</v>
      </c>
      <c r="C407" s="4">
        <v>198</v>
      </c>
      <c r="D407" s="5">
        <v>216</v>
      </c>
      <c r="F407" s="341" t="s">
        <v>23</v>
      </c>
      <c r="G407" s="333">
        <f t="shared" si="50"/>
        <v>0</v>
      </c>
      <c r="H407" s="352">
        <f t="shared" si="51"/>
        <v>0</v>
      </c>
      <c r="J407" s="256" t="s">
        <v>23</v>
      </c>
      <c r="K407" s="4">
        <f>SUM(I407:J407)</f>
        <v>0</v>
      </c>
      <c r="L407" s="142">
        <f>FLOOR(K407,0.05)</f>
        <v>0</v>
      </c>
    </row>
    <row r="408" spans="1:13" x14ac:dyDescent="0.2">
      <c r="A408" s="143">
        <v>166751</v>
      </c>
      <c r="B408" s="211" t="s">
        <v>616</v>
      </c>
      <c r="C408" s="20"/>
      <c r="F408" s="341"/>
      <c r="J408" s="235"/>
      <c r="K408" s="4"/>
      <c r="L408" s="142"/>
    </row>
    <row r="409" spans="1:13" s="122" customFormat="1" ht="25.5" x14ac:dyDescent="0.2">
      <c r="A409" s="169">
        <v>166751</v>
      </c>
      <c r="B409" s="212" t="s">
        <v>617</v>
      </c>
      <c r="C409" s="213"/>
      <c r="D409" s="195"/>
      <c r="E409" s="344"/>
      <c r="F409" s="341"/>
      <c r="G409" s="333"/>
      <c r="H409" s="352"/>
      <c r="I409" s="253"/>
      <c r="J409" s="259"/>
      <c r="K409" s="194"/>
      <c r="L409" s="214"/>
      <c r="M409" s="271"/>
    </row>
    <row r="410" spans="1:13" x14ac:dyDescent="0.2">
      <c r="A410" s="143"/>
      <c r="B410" s="215" t="s">
        <v>265</v>
      </c>
      <c r="C410" s="4">
        <v>175</v>
      </c>
      <c r="D410" s="5">
        <v>215</v>
      </c>
      <c r="F410" s="341" t="s">
        <v>23</v>
      </c>
      <c r="G410" s="333">
        <f t="shared" si="50"/>
        <v>0</v>
      </c>
      <c r="H410" s="352">
        <f t="shared" si="51"/>
        <v>0</v>
      </c>
      <c r="J410" s="256" t="s">
        <v>23</v>
      </c>
      <c r="K410" s="4">
        <f t="shared" ref="K410:K421" si="52">SUM(I410:J410)</f>
        <v>0</v>
      </c>
      <c r="L410" s="142">
        <f t="shared" ref="L410:L421" si="53">FLOOR(K410,0.05)</f>
        <v>0</v>
      </c>
    </row>
    <row r="411" spans="1:13" x14ac:dyDescent="0.2">
      <c r="A411" s="143"/>
      <c r="B411" s="122" t="s">
        <v>266</v>
      </c>
      <c r="C411" s="4">
        <v>180</v>
      </c>
      <c r="D411" s="5">
        <v>220</v>
      </c>
      <c r="F411" s="341" t="s">
        <v>23</v>
      </c>
      <c r="G411" s="333">
        <f t="shared" si="50"/>
        <v>0</v>
      </c>
      <c r="H411" s="352">
        <f t="shared" si="51"/>
        <v>0</v>
      </c>
      <c r="J411" s="256" t="s">
        <v>23</v>
      </c>
      <c r="K411" s="4">
        <f t="shared" si="52"/>
        <v>0</v>
      </c>
      <c r="L411" s="142">
        <f t="shared" si="53"/>
        <v>0</v>
      </c>
    </row>
    <row r="412" spans="1:13" x14ac:dyDescent="0.2">
      <c r="A412" s="143"/>
      <c r="B412" s="122" t="s">
        <v>267</v>
      </c>
      <c r="C412" s="4">
        <v>185</v>
      </c>
      <c r="D412" s="5">
        <v>225</v>
      </c>
      <c r="F412" s="341" t="s">
        <v>23</v>
      </c>
      <c r="G412" s="333">
        <f t="shared" si="50"/>
        <v>0</v>
      </c>
      <c r="H412" s="352">
        <f t="shared" si="51"/>
        <v>0</v>
      </c>
      <c r="J412" s="256" t="s">
        <v>23</v>
      </c>
      <c r="K412" s="4">
        <f t="shared" si="52"/>
        <v>0</v>
      </c>
      <c r="L412" s="142">
        <f t="shared" si="53"/>
        <v>0</v>
      </c>
    </row>
    <row r="413" spans="1:13" x14ac:dyDescent="0.2">
      <c r="A413" s="143"/>
      <c r="B413" s="122" t="s">
        <v>268</v>
      </c>
      <c r="C413" s="4">
        <v>190</v>
      </c>
      <c r="D413" s="5">
        <v>230</v>
      </c>
      <c r="F413" s="341" t="s">
        <v>23</v>
      </c>
      <c r="G413" s="333">
        <f t="shared" si="50"/>
        <v>0</v>
      </c>
      <c r="H413" s="352">
        <f t="shared" si="51"/>
        <v>0</v>
      </c>
      <c r="J413" s="256" t="s">
        <v>23</v>
      </c>
      <c r="K413" s="4">
        <f t="shared" si="52"/>
        <v>0</v>
      </c>
      <c r="L413" s="142">
        <f t="shared" si="53"/>
        <v>0</v>
      </c>
    </row>
    <row r="414" spans="1:13" x14ac:dyDescent="0.2">
      <c r="A414" s="143"/>
      <c r="B414" s="122" t="s">
        <v>269</v>
      </c>
      <c r="C414" s="4">
        <v>195</v>
      </c>
      <c r="D414" s="5">
        <v>235</v>
      </c>
      <c r="F414" s="341" t="s">
        <v>23</v>
      </c>
      <c r="G414" s="333">
        <f t="shared" si="50"/>
        <v>0</v>
      </c>
      <c r="H414" s="352">
        <f t="shared" si="51"/>
        <v>0</v>
      </c>
      <c r="J414" s="256" t="s">
        <v>23</v>
      </c>
      <c r="K414" s="4">
        <f t="shared" si="52"/>
        <v>0</v>
      </c>
      <c r="L414" s="142">
        <f t="shared" si="53"/>
        <v>0</v>
      </c>
    </row>
    <row r="415" spans="1:13" x14ac:dyDescent="0.2">
      <c r="A415" s="143"/>
      <c r="B415" s="122" t="s">
        <v>270</v>
      </c>
      <c r="C415" s="4">
        <v>200</v>
      </c>
      <c r="D415" s="5">
        <v>240</v>
      </c>
      <c r="F415" s="341" t="s">
        <v>23</v>
      </c>
      <c r="G415" s="333">
        <f t="shared" si="50"/>
        <v>0</v>
      </c>
      <c r="H415" s="352">
        <f t="shared" si="51"/>
        <v>0</v>
      </c>
      <c r="J415" s="256" t="s">
        <v>23</v>
      </c>
      <c r="K415" s="4">
        <f t="shared" si="52"/>
        <v>0</v>
      </c>
      <c r="L415" s="142">
        <f t="shared" si="53"/>
        <v>0</v>
      </c>
    </row>
    <row r="416" spans="1:13" x14ac:dyDescent="0.2">
      <c r="A416" s="143"/>
      <c r="B416" s="122" t="s">
        <v>271</v>
      </c>
      <c r="C416" s="4">
        <v>205</v>
      </c>
      <c r="D416" s="5">
        <v>245</v>
      </c>
      <c r="F416" s="341" t="s">
        <v>23</v>
      </c>
      <c r="G416" s="333">
        <f t="shared" si="50"/>
        <v>0</v>
      </c>
      <c r="H416" s="352">
        <f t="shared" si="51"/>
        <v>0</v>
      </c>
      <c r="J416" s="256" t="s">
        <v>23</v>
      </c>
      <c r="K416" s="4">
        <f t="shared" si="52"/>
        <v>0</v>
      </c>
      <c r="L416" s="142">
        <f t="shared" si="53"/>
        <v>0</v>
      </c>
    </row>
    <row r="417" spans="1:13" x14ac:dyDescent="0.2">
      <c r="A417" s="143"/>
      <c r="B417" s="122" t="s">
        <v>272</v>
      </c>
      <c r="C417" s="4">
        <v>210</v>
      </c>
      <c r="D417" s="5">
        <v>250</v>
      </c>
      <c r="F417" s="341" t="s">
        <v>23</v>
      </c>
      <c r="G417" s="333">
        <f t="shared" si="50"/>
        <v>0</v>
      </c>
      <c r="H417" s="352">
        <f t="shared" si="51"/>
        <v>0</v>
      </c>
      <c r="J417" s="256" t="s">
        <v>23</v>
      </c>
      <c r="K417" s="4">
        <f t="shared" si="52"/>
        <v>0</v>
      </c>
      <c r="L417" s="142">
        <f t="shared" si="53"/>
        <v>0</v>
      </c>
    </row>
    <row r="418" spans="1:13" x14ac:dyDescent="0.2">
      <c r="A418" s="143"/>
      <c r="B418" s="122" t="s">
        <v>273</v>
      </c>
      <c r="C418" s="4">
        <v>215</v>
      </c>
      <c r="D418" s="5">
        <v>255</v>
      </c>
      <c r="F418" s="341" t="s">
        <v>23</v>
      </c>
      <c r="G418" s="333">
        <f t="shared" si="50"/>
        <v>0</v>
      </c>
      <c r="H418" s="352">
        <f t="shared" si="51"/>
        <v>0</v>
      </c>
      <c r="J418" s="256" t="s">
        <v>23</v>
      </c>
      <c r="K418" s="4">
        <f t="shared" si="52"/>
        <v>0</v>
      </c>
      <c r="L418" s="142">
        <f t="shared" si="53"/>
        <v>0</v>
      </c>
    </row>
    <row r="419" spans="1:13" x14ac:dyDescent="0.2">
      <c r="A419" s="143"/>
      <c r="B419" s="215" t="s">
        <v>274</v>
      </c>
      <c r="C419" s="4">
        <v>220</v>
      </c>
      <c r="D419" s="5">
        <v>260</v>
      </c>
      <c r="F419" s="341" t="s">
        <v>23</v>
      </c>
      <c r="G419" s="333">
        <f t="shared" si="50"/>
        <v>0</v>
      </c>
      <c r="H419" s="352">
        <f t="shared" si="51"/>
        <v>0</v>
      </c>
      <c r="J419" s="256" t="s">
        <v>23</v>
      </c>
      <c r="K419" s="4">
        <f t="shared" si="52"/>
        <v>0</v>
      </c>
      <c r="L419" s="142">
        <f t="shared" si="53"/>
        <v>0</v>
      </c>
    </row>
    <row r="420" spans="1:13" x14ac:dyDescent="0.2">
      <c r="A420" s="143"/>
      <c r="B420" s="122" t="s">
        <v>275</v>
      </c>
      <c r="C420" s="4">
        <v>225</v>
      </c>
      <c r="D420" s="5">
        <v>265</v>
      </c>
      <c r="F420" s="341" t="s">
        <v>23</v>
      </c>
      <c r="G420" s="333">
        <f t="shared" si="50"/>
        <v>0</v>
      </c>
      <c r="H420" s="352">
        <f t="shared" si="51"/>
        <v>0</v>
      </c>
      <c r="J420" s="256" t="s">
        <v>23</v>
      </c>
      <c r="K420" s="4">
        <f t="shared" si="52"/>
        <v>0</v>
      </c>
      <c r="L420" s="142">
        <f t="shared" si="53"/>
        <v>0</v>
      </c>
    </row>
    <row r="421" spans="1:13" x14ac:dyDescent="0.2">
      <c r="A421" s="143"/>
      <c r="B421" s="122" t="s">
        <v>276</v>
      </c>
      <c r="C421" s="4">
        <v>230</v>
      </c>
      <c r="D421" s="5">
        <v>270</v>
      </c>
      <c r="F421" s="341" t="s">
        <v>23</v>
      </c>
      <c r="G421" s="333">
        <f t="shared" si="50"/>
        <v>0</v>
      </c>
      <c r="H421" s="352">
        <f t="shared" si="51"/>
        <v>0</v>
      </c>
      <c r="J421" s="256" t="s">
        <v>23</v>
      </c>
      <c r="K421" s="4">
        <f t="shared" si="52"/>
        <v>0</v>
      </c>
      <c r="L421" s="142">
        <f t="shared" si="53"/>
        <v>0</v>
      </c>
    </row>
    <row r="422" spans="1:13" x14ac:dyDescent="0.2">
      <c r="A422" s="143">
        <v>166789</v>
      </c>
      <c r="B422" s="329" t="s">
        <v>694</v>
      </c>
      <c r="C422" s="4"/>
      <c r="J422" s="256"/>
      <c r="K422" s="4"/>
      <c r="L422" s="142"/>
    </row>
    <row r="423" spans="1:13" x14ac:dyDescent="0.2">
      <c r="A423" s="143"/>
      <c r="B423" s="328" t="s">
        <v>693</v>
      </c>
      <c r="C423" s="4"/>
      <c r="J423" s="256"/>
      <c r="K423" s="4"/>
      <c r="L423" s="142"/>
    </row>
    <row r="424" spans="1:13" x14ac:dyDescent="0.2">
      <c r="A424" s="143"/>
      <c r="B424" s="122" t="s">
        <v>692</v>
      </c>
      <c r="C424" s="4">
        <v>81</v>
      </c>
      <c r="D424" s="5">
        <v>87</v>
      </c>
      <c r="E424" s="333">
        <v>96</v>
      </c>
      <c r="F424" s="341" t="s">
        <v>23</v>
      </c>
      <c r="G424" s="333">
        <f t="shared" si="50"/>
        <v>96</v>
      </c>
      <c r="H424" s="352">
        <f t="shared" si="51"/>
        <v>96</v>
      </c>
      <c r="J424" s="256" t="s">
        <v>23</v>
      </c>
      <c r="K424" s="4">
        <f>SUM(I424:J424)</f>
        <v>0</v>
      </c>
      <c r="L424" s="142">
        <f>FLOOR(K424,0.05)</f>
        <v>0</v>
      </c>
    </row>
    <row r="425" spans="1:13" ht="17.25" customHeight="1" x14ac:dyDescent="0.2">
      <c r="A425" s="143">
        <v>166789</v>
      </c>
      <c r="B425" s="327" t="s">
        <v>691</v>
      </c>
      <c r="C425" s="4"/>
      <c r="F425" s="341"/>
      <c r="J425" s="256"/>
      <c r="K425" s="4"/>
      <c r="L425" s="142"/>
    </row>
    <row r="426" spans="1:13" ht="16.5" customHeight="1" x14ac:dyDescent="0.2">
      <c r="A426" s="143"/>
      <c r="B426" s="122" t="s">
        <v>690</v>
      </c>
      <c r="C426" s="4">
        <v>126</v>
      </c>
      <c r="D426" s="5">
        <v>138</v>
      </c>
      <c r="E426" s="333">
        <v>150</v>
      </c>
      <c r="F426" s="341" t="s">
        <v>23</v>
      </c>
      <c r="G426" s="333">
        <f t="shared" si="50"/>
        <v>150</v>
      </c>
      <c r="H426" s="352">
        <f t="shared" si="51"/>
        <v>150</v>
      </c>
      <c r="J426" s="256" t="s">
        <v>23</v>
      </c>
      <c r="K426" s="4">
        <f>SUM(I426:J426)</f>
        <v>0</v>
      </c>
      <c r="L426" s="142">
        <f>FLOOR(K426,0.05)</f>
        <v>0</v>
      </c>
    </row>
    <row r="427" spans="1:13" x14ac:dyDescent="0.2">
      <c r="A427" s="143"/>
      <c r="B427" s="122"/>
      <c r="C427" s="4"/>
      <c r="F427" s="341"/>
      <c r="J427" s="256"/>
      <c r="K427" s="4"/>
      <c r="L427" s="142"/>
    </row>
    <row r="428" spans="1:13" s="122" customFormat="1" ht="25.5" x14ac:dyDescent="0.2">
      <c r="A428" s="169"/>
      <c r="B428" s="216" t="s">
        <v>695</v>
      </c>
      <c r="C428" s="217"/>
      <c r="D428" s="209"/>
      <c r="E428" s="180"/>
      <c r="F428" s="341"/>
      <c r="G428" s="333"/>
      <c r="H428" s="352"/>
      <c r="I428" s="257"/>
      <c r="J428" s="260"/>
      <c r="K428" s="194"/>
      <c r="L428" s="142"/>
      <c r="M428" s="271"/>
    </row>
    <row r="429" spans="1:13" x14ac:dyDescent="0.2">
      <c r="A429" s="143"/>
      <c r="B429" s="122" t="s">
        <v>622</v>
      </c>
      <c r="C429" s="4"/>
      <c r="F429" s="341"/>
      <c r="J429" s="256"/>
      <c r="K429" s="4"/>
      <c r="L429" s="142"/>
    </row>
    <row r="430" spans="1:13" x14ac:dyDescent="0.2">
      <c r="A430" s="143"/>
      <c r="B430" s="122" t="s">
        <v>278</v>
      </c>
      <c r="C430" s="4">
        <v>180</v>
      </c>
      <c r="D430" s="5">
        <v>195</v>
      </c>
      <c r="E430" s="333">
        <v>210</v>
      </c>
      <c r="F430" s="341" t="s">
        <v>23</v>
      </c>
      <c r="G430" s="333">
        <f t="shared" si="50"/>
        <v>210</v>
      </c>
      <c r="H430" s="352">
        <f t="shared" si="51"/>
        <v>210</v>
      </c>
      <c r="J430" s="256" t="s">
        <v>23</v>
      </c>
      <c r="K430" s="4">
        <f t="shared" ref="K430:K468" si="54">SUM(I430:J430)</f>
        <v>0</v>
      </c>
      <c r="L430" s="142">
        <f t="shared" ref="L430:L468" si="55">FLOOR(K430,0.05)</f>
        <v>0</v>
      </c>
    </row>
    <row r="431" spans="1:13" x14ac:dyDescent="0.2">
      <c r="A431" s="143"/>
      <c r="B431" s="122" t="s">
        <v>279</v>
      </c>
      <c r="C431" s="4">
        <v>198</v>
      </c>
      <c r="D431" s="5">
        <v>216</v>
      </c>
      <c r="E431" s="333">
        <v>234</v>
      </c>
      <c r="F431" s="341" t="s">
        <v>23</v>
      </c>
      <c r="G431" s="333">
        <f t="shared" si="50"/>
        <v>234</v>
      </c>
      <c r="H431" s="352">
        <f t="shared" si="51"/>
        <v>234</v>
      </c>
      <c r="J431" s="256" t="s">
        <v>23</v>
      </c>
      <c r="K431" s="4">
        <f t="shared" si="54"/>
        <v>0</v>
      </c>
      <c r="L431" s="142">
        <f t="shared" si="55"/>
        <v>0</v>
      </c>
    </row>
    <row r="432" spans="1:13" x14ac:dyDescent="0.2">
      <c r="A432" s="143"/>
      <c r="B432" s="122" t="s">
        <v>280</v>
      </c>
      <c r="C432" s="4">
        <v>204</v>
      </c>
      <c r="D432" s="5">
        <v>222</v>
      </c>
      <c r="E432" s="333">
        <v>240</v>
      </c>
      <c r="F432" s="341" t="s">
        <v>23</v>
      </c>
      <c r="G432" s="333">
        <f t="shared" si="50"/>
        <v>240</v>
      </c>
      <c r="H432" s="352">
        <f t="shared" si="51"/>
        <v>240</v>
      </c>
      <c r="J432" s="256" t="s">
        <v>23</v>
      </c>
      <c r="K432" s="4">
        <f t="shared" si="54"/>
        <v>0</v>
      </c>
      <c r="L432" s="142">
        <f t="shared" si="55"/>
        <v>0</v>
      </c>
    </row>
    <row r="433" spans="1:14" s="242" customFormat="1" x14ac:dyDescent="0.2">
      <c r="A433" s="143"/>
      <c r="B433" s="122" t="s">
        <v>281</v>
      </c>
      <c r="C433" s="4">
        <v>231</v>
      </c>
      <c r="D433" s="5">
        <v>252</v>
      </c>
      <c r="E433" s="333">
        <v>270</v>
      </c>
      <c r="F433" s="341" t="s">
        <v>23</v>
      </c>
      <c r="G433" s="333">
        <f t="shared" si="50"/>
        <v>270</v>
      </c>
      <c r="H433" s="352">
        <f t="shared" si="51"/>
        <v>270</v>
      </c>
      <c r="I433" s="234"/>
      <c r="J433" s="256" t="s">
        <v>23</v>
      </c>
      <c r="K433" s="4">
        <f t="shared" si="54"/>
        <v>0</v>
      </c>
      <c r="L433" s="142">
        <f t="shared" si="55"/>
        <v>0</v>
      </c>
      <c r="N433" s="6"/>
    </row>
    <row r="434" spans="1:14" s="242" customFormat="1" x14ac:dyDescent="0.2">
      <c r="A434" s="143"/>
      <c r="B434" s="122" t="s">
        <v>282</v>
      </c>
      <c r="C434" s="4">
        <v>294</v>
      </c>
      <c r="D434" s="5">
        <v>318</v>
      </c>
      <c r="E434" s="333">
        <v>342</v>
      </c>
      <c r="F434" s="341" t="s">
        <v>23</v>
      </c>
      <c r="G434" s="333">
        <f t="shared" si="50"/>
        <v>342</v>
      </c>
      <c r="H434" s="352">
        <f t="shared" si="51"/>
        <v>342</v>
      </c>
      <c r="I434" s="234"/>
      <c r="J434" s="256" t="s">
        <v>23</v>
      </c>
      <c r="K434" s="4">
        <f t="shared" si="54"/>
        <v>0</v>
      </c>
      <c r="L434" s="142">
        <f t="shared" si="55"/>
        <v>0</v>
      </c>
      <c r="N434" s="6"/>
    </row>
    <row r="435" spans="1:14" s="242" customFormat="1" x14ac:dyDescent="0.2">
      <c r="A435" s="143"/>
      <c r="B435" s="122" t="s">
        <v>283</v>
      </c>
      <c r="C435" s="4">
        <v>366</v>
      </c>
      <c r="D435" s="5">
        <v>396</v>
      </c>
      <c r="E435" s="333">
        <v>426</v>
      </c>
      <c r="F435" s="341" t="s">
        <v>23</v>
      </c>
      <c r="G435" s="333">
        <f t="shared" si="50"/>
        <v>426</v>
      </c>
      <c r="H435" s="352">
        <f t="shared" si="51"/>
        <v>426</v>
      </c>
      <c r="I435" s="234"/>
      <c r="J435" s="256" t="s">
        <v>23</v>
      </c>
      <c r="K435" s="4">
        <f t="shared" si="54"/>
        <v>0</v>
      </c>
      <c r="L435" s="142">
        <f t="shared" si="55"/>
        <v>0</v>
      </c>
      <c r="N435" s="6"/>
    </row>
    <row r="436" spans="1:14" s="242" customFormat="1" x14ac:dyDescent="0.2">
      <c r="A436" s="143"/>
      <c r="B436" s="122" t="s">
        <v>284</v>
      </c>
      <c r="C436" s="4">
        <v>429</v>
      </c>
      <c r="D436" s="5">
        <v>465</v>
      </c>
      <c r="E436" s="333">
        <v>504</v>
      </c>
      <c r="F436" s="341" t="s">
        <v>23</v>
      </c>
      <c r="G436" s="333">
        <f t="shared" si="50"/>
        <v>504</v>
      </c>
      <c r="H436" s="352">
        <f t="shared" si="51"/>
        <v>504</v>
      </c>
      <c r="I436" s="234"/>
      <c r="J436" s="256" t="s">
        <v>23</v>
      </c>
      <c r="K436" s="4">
        <f t="shared" si="54"/>
        <v>0</v>
      </c>
      <c r="L436" s="142">
        <f t="shared" si="55"/>
        <v>0</v>
      </c>
      <c r="N436" s="6"/>
    </row>
    <row r="437" spans="1:14" s="242" customFormat="1" x14ac:dyDescent="0.2">
      <c r="A437" s="143"/>
      <c r="B437" s="122" t="s">
        <v>285</v>
      </c>
      <c r="C437" s="4">
        <v>474</v>
      </c>
      <c r="D437" s="5">
        <v>513</v>
      </c>
      <c r="E437" s="333">
        <v>552</v>
      </c>
      <c r="F437" s="341" t="s">
        <v>23</v>
      </c>
      <c r="G437" s="333">
        <f t="shared" si="50"/>
        <v>552</v>
      </c>
      <c r="H437" s="352">
        <f t="shared" si="51"/>
        <v>552</v>
      </c>
      <c r="I437" s="234"/>
      <c r="J437" s="256" t="s">
        <v>23</v>
      </c>
      <c r="K437" s="4">
        <f t="shared" si="54"/>
        <v>0</v>
      </c>
      <c r="L437" s="142">
        <f t="shared" si="55"/>
        <v>0</v>
      </c>
      <c r="N437" s="6"/>
    </row>
    <row r="438" spans="1:14" s="242" customFormat="1" x14ac:dyDescent="0.2">
      <c r="A438" s="143"/>
      <c r="B438" s="122" t="s">
        <v>286</v>
      </c>
      <c r="C438" s="4">
        <v>624</v>
      </c>
      <c r="D438" s="5">
        <v>675</v>
      </c>
      <c r="E438" s="333">
        <v>732</v>
      </c>
      <c r="F438" s="341" t="s">
        <v>23</v>
      </c>
      <c r="G438" s="333">
        <f t="shared" si="50"/>
        <v>732</v>
      </c>
      <c r="H438" s="352">
        <f t="shared" si="51"/>
        <v>732</v>
      </c>
      <c r="I438" s="234"/>
      <c r="J438" s="256" t="s">
        <v>23</v>
      </c>
      <c r="K438" s="4">
        <f t="shared" si="54"/>
        <v>0</v>
      </c>
      <c r="L438" s="142">
        <f t="shared" si="55"/>
        <v>0</v>
      </c>
      <c r="N438" s="6"/>
    </row>
    <row r="439" spans="1:14" s="242" customFormat="1" x14ac:dyDescent="0.2">
      <c r="A439" s="143"/>
      <c r="B439" s="122" t="s">
        <v>287</v>
      </c>
      <c r="C439" s="4">
        <v>750</v>
      </c>
      <c r="D439" s="5">
        <v>810</v>
      </c>
      <c r="E439" s="333">
        <v>876</v>
      </c>
      <c r="F439" s="341" t="s">
        <v>23</v>
      </c>
      <c r="G439" s="333">
        <f t="shared" si="50"/>
        <v>876</v>
      </c>
      <c r="H439" s="352">
        <f t="shared" si="51"/>
        <v>876</v>
      </c>
      <c r="I439" s="234"/>
      <c r="J439" s="256" t="s">
        <v>23</v>
      </c>
      <c r="K439" s="4">
        <f t="shared" si="54"/>
        <v>0</v>
      </c>
      <c r="L439" s="142">
        <f t="shared" si="55"/>
        <v>0</v>
      </c>
      <c r="N439" s="6"/>
    </row>
    <row r="440" spans="1:14" s="242" customFormat="1" x14ac:dyDescent="0.2">
      <c r="A440" s="143"/>
      <c r="B440" s="122" t="s">
        <v>288</v>
      </c>
      <c r="C440" s="4">
        <v>849</v>
      </c>
      <c r="D440" s="5">
        <v>918</v>
      </c>
      <c r="E440" s="333">
        <v>990</v>
      </c>
      <c r="F440" s="341" t="s">
        <v>23</v>
      </c>
      <c r="G440" s="333">
        <f t="shared" si="50"/>
        <v>990</v>
      </c>
      <c r="H440" s="352">
        <f t="shared" si="51"/>
        <v>990</v>
      </c>
      <c r="I440" s="234"/>
      <c r="J440" s="256" t="s">
        <v>23</v>
      </c>
      <c r="K440" s="4">
        <f t="shared" si="54"/>
        <v>0</v>
      </c>
      <c r="L440" s="142">
        <f t="shared" si="55"/>
        <v>0</v>
      </c>
      <c r="N440" s="6"/>
    </row>
    <row r="441" spans="1:14" s="242" customFormat="1" x14ac:dyDescent="0.2">
      <c r="A441" s="143"/>
      <c r="B441" s="122" t="s">
        <v>289</v>
      </c>
      <c r="C441" s="4">
        <v>867</v>
      </c>
      <c r="D441" s="5">
        <v>939</v>
      </c>
      <c r="E441" s="333">
        <v>1014</v>
      </c>
      <c r="F441" s="341" t="s">
        <v>23</v>
      </c>
      <c r="G441" s="333">
        <f t="shared" si="50"/>
        <v>1014</v>
      </c>
      <c r="H441" s="352">
        <f t="shared" si="51"/>
        <v>1014</v>
      </c>
      <c r="I441" s="234"/>
      <c r="J441" s="256" t="s">
        <v>23</v>
      </c>
      <c r="K441" s="4">
        <f t="shared" si="54"/>
        <v>0</v>
      </c>
      <c r="L441" s="142">
        <f t="shared" si="55"/>
        <v>0</v>
      </c>
      <c r="N441" s="6"/>
    </row>
    <row r="442" spans="1:14" s="242" customFormat="1" x14ac:dyDescent="0.2">
      <c r="A442" s="143"/>
      <c r="B442" s="122" t="s">
        <v>290</v>
      </c>
      <c r="C442" s="4">
        <v>1080</v>
      </c>
      <c r="D442" s="5">
        <v>1167</v>
      </c>
      <c r="E442" s="333">
        <v>1260</v>
      </c>
      <c r="F442" s="341" t="s">
        <v>23</v>
      </c>
      <c r="G442" s="333">
        <f t="shared" si="50"/>
        <v>1260</v>
      </c>
      <c r="H442" s="352">
        <f t="shared" si="51"/>
        <v>1260</v>
      </c>
      <c r="I442" s="234"/>
      <c r="J442" s="256" t="s">
        <v>23</v>
      </c>
      <c r="K442" s="4">
        <f t="shared" si="54"/>
        <v>0</v>
      </c>
      <c r="L442" s="142">
        <f t="shared" si="55"/>
        <v>0</v>
      </c>
      <c r="N442" s="6"/>
    </row>
    <row r="443" spans="1:14" s="242" customFormat="1" x14ac:dyDescent="0.2">
      <c r="A443" s="143"/>
      <c r="B443" s="122" t="s">
        <v>291</v>
      </c>
      <c r="C443" s="4">
        <v>1269</v>
      </c>
      <c r="D443" s="5">
        <v>1374</v>
      </c>
      <c r="E443" s="333">
        <v>1482</v>
      </c>
      <c r="F443" s="341" t="s">
        <v>23</v>
      </c>
      <c r="G443" s="333">
        <f t="shared" si="50"/>
        <v>1482</v>
      </c>
      <c r="H443" s="352">
        <f t="shared" si="51"/>
        <v>1482</v>
      </c>
      <c r="I443" s="234"/>
      <c r="J443" s="256" t="s">
        <v>23</v>
      </c>
      <c r="K443" s="4">
        <f t="shared" si="54"/>
        <v>0</v>
      </c>
      <c r="L443" s="142">
        <f t="shared" si="55"/>
        <v>0</v>
      </c>
      <c r="N443" s="6"/>
    </row>
    <row r="444" spans="1:14" s="242" customFormat="1" x14ac:dyDescent="0.2">
      <c r="A444" s="143"/>
      <c r="B444" s="122" t="s">
        <v>292</v>
      </c>
      <c r="C444" s="4">
        <v>1383</v>
      </c>
      <c r="D444" s="5">
        <v>1497</v>
      </c>
      <c r="E444" s="333">
        <v>1614</v>
      </c>
      <c r="F444" s="341" t="s">
        <v>23</v>
      </c>
      <c r="G444" s="333">
        <f t="shared" si="50"/>
        <v>1614</v>
      </c>
      <c r="H444" s="352">
        <f t="shared" si="51"/>
        <v>1614</v>
      </c>
      <c r="I444" s="234"/>
      <c r="J444" s="256" t="s">
        <v>23</v>
      </c>
      <c r="K444" s="4">
        <f t="shared" si="54"/>
        <v>0</v>
      </c>
      <c r="L444" s="142">
        <f t="shared" si="55"/>
        <v>0</v>
      </c>
      <c r="N444" s="6"/>
    </row>
    <row r="445" spans="1:14" s="242" customFormat="1" x14ac:dyDescent="0.2">
      <c r="A445" s="143"/>
      <c r="B445" s="122" t="s">
        <v>293</v>
      </c>
      <c r="C445" s="4">
        <v>1530</v>
      </c>
      <c r="D445" s="5">
        <v>1653</v>
      </c>
      <c r="E445" s="333">
        <v>1788</v>
      </c>
      <c r="F445" s="341" t="s">
        <v>23</v>
      </c>
      <c r="G445" s="333">
        <f t="shared" si="50"/>
        <v>1788</v>
      </c>
      <c r="H445" s="352">
        <f t="shared" si="51"/>
        <v>1788</v>
      </c>
      <c r="I445" s="234"/>
      <c r="J445" s="256" t="s">
        <v>23</v>
      </c>
      <c r="K445" s="4">
        <f t="shared" si="54"/>
        <v>0</v>
      </c>
      <c r="L445" s="142">
        <f t="shared" si="55"/>
        <v>0</v>
      </c>
      <c r="N445" s="6"/>
    </row>
    <row r="446" spans="1:14" s="242" customFormat="1" x14ac:dyDescent="0.2">
      <c r="A446" s="143"/>
      <c r="B446" s="122" t="s">
        <v>294</v>
      </c>
      <c r="C446" s="4">
        <v>1695</v>
      </c>
      <c r="D446" s="5">
        <v>1833</v>
      </c>
      <c r="E446" s="333">
        <v>1980</v>
      </c>
      <c r="F446" s="341" t="s">
        <v>23</v>
      </c>
      <c r="G446" s="333">
        <f t="shared" si="50"/>
        <v>1980</v>
      </c>
      <c r="H446" s="352">
        <f t="shared" si="51"/>
        <v>1980</v>
      </c>
      <c r="I446" s="234"/>
      <c r="J446" s="256" t="s">
        <v>23</v>
      </c>
      <c r="K446" s="4">
        <f t="shared" si="54"/>
        <v>0</v>
      </c>
      <c r="L446" s="142">
        <f t="shared" si="55"/>
        <v>0</v>
      </c>
      <c r="N446" s="6"/>
    </row>
    <row r="447" spans="1:14" s="242" customFormat="1" x14ac:dyDescent="0.2">
      <c r="A447" s="143"/>
      <c r="B447" s="122" t="s">
        <v>295</v>
      </c>
      <c r="C447" s="4">
        <v>1854</v>
      </c>
      <c r="D447" s="5">
        <v>2004</v>
      </c>
      <c r="E447" s="333">
        <v>2166</v>
      </c>
      <c r="F447" s="341" t="s">
        <v>23</v>
      </c>
      <c r="G447" s="333">
        <f t="shared" si="50"/>
        <v>2166</v>
      </c>
      <c r="H447" s="352">
        <f t="shared" si="51"/>
        <v>2166</v>
      </c>
      <c r="I447" s="234"/>
      <c r="J447" s="256" t="s">
        <v>23</v>
      </c>
      <c r="K447" s="4">
        <f t="shared" si="54"/>
        <v>0</v>
      </c>
      <c r="L447" s="142">
        <f t="shared" si="55"/>
        <v>0</v>
      </c>
      <c r="N447" s="6"/>
    </row>
    <row r="448" spans="1:14" s="242" customFormat="1" x14ac:dyDescent="0.2">
      <c r="A448" s="143"/>
      <c r="B448" s="122" t="s">
        <v>296</v>
      </c>
      <c r="C448" s="4">
        <v>1998</v>
      </c>
      <c r="D448" s="5">
        <v>2160</v>
      </c>
      <c r="E448" s="333">
        <v>2334</v>
      </c>
      <c r="F448" s="341" t="s">
        <v>23</v>
      </c>
      <c r="G448" s="333">
        <f t="shared" si="50"/>
        <v>2334</v>
      </c>
      <c r="H448" s="352">
        <f t="shared" si="51"/>
        <v>2334</v>
      </c>
      <c r="I448" s="234"/>
      <c r="J448" s="256" t="s">
        <v>23</v>
      </c>
      <c r="K448" s="4">
        <f t="shared" si="54"/>
        <v>0</v>
      </c>
      <c r="L448" s="142">
        <f t="shared" si="55"/>
        <v>0</v>
      </c>
      <c r="N448" s="6"/>
    </row>
    <row r="449" spans="1:14" s="242" customFormat="1" x14ac:dyDescent="0.2">
      <c r="A449" s="143"/>
      <c r="B449" s="122" t="s">
        <v>297</v>
      </c>
      <c r="C449" s="4">
        <v>2166</v>
      </c>
      <c r="D449" s="5">
        <v>2340</v>
      </c>
      <c r="E449" s="333">
        <v>2526</v>
      </c>
      <c r="F449" s="341" t="s">
        <v>23</v>
      </c>
      <c r="G449" s="333">
        <f t="shared" si="50"/>
        <v>2526</v>
      </c>
      <c r="H449" s="352">
        <f t="shared" si="51"/>
        <v>2526</v>
      </c>
      <c r="I449" s="234"/>
      <c r="J449" s="256" t="s">
        <v>23</v>
      </c>
      <c r="K449" s="4">
        <f t="shared" si="54"/>
        <v>0</v>
      </c>
      <c r="L449" s="142">
        <f t="shared" si="55"/>
        <v>0</v>
      </c>
      <c r="N449" s="6"/>
    </row>
    <row r="450" spans="1:14" s="242" customFormat="1" x14ac:dyDescent="0.2">
      <c r="A450" s="143"/>
      <c r="B450" s="122" t="s">
        <v>298</v>
      </c>
      <c r="C450" s="4">
        <v>3363</v>
      </c>
      <c r="D450" s="5">
        <v>3633</v>
      </c>
      <c r="E450" s="333">
        <v>3924</v>
      </c>
      <c r="F450" s="341" t="s">
        <v>23</v>
      </c>
      <c r="G450" s="333">
        <f t="shared" si="50"/>
        <v>3924</v>
      </c>
      <c r="H450" s="352">
        <f t="shared" si="51"/>
        <v>3924</v>
      </c>
      <c r="I450" s="234"/>
      <c r="J450" s="256" t="s">
        <v>23</v>
      </c>
      <c r="K450" s="4">
        <f t="shared" si="54"/>
        <v>0</v>
      </c>
      <c r="L450" s="142">
        <f t="shared" si="55"/>
        <v>0</v>
      </c>
      <c r="N450" s="6"/>
    </row>
    <row r="451" spans="1:14" s="242" customFormat="1" x14ac:dyDescent="0.2">
      <c r="A451" s="143"/>
      <c r="B451" s="122" t="s">
        <v>299</v>
      </c>
      <c r="C451" s="4">
        <v>3636</v>
      </c>
      <c r="D451" s="5">
        <v>3927</v>
      </c>
      <c r="E451" s="333">
        <v>4242</v>
      </c>
      <c r="F451" s="341" t="s">
        <v>23</v>
      </c>
      <c r="G451" s="333">
        <f t="shared" si="50"/>
        <v>4242</v>
      </c>
      <c r="H451" s="352">
        <f t="shared" si="51"/>
        <v>4242</v>
      </c>
      <c r="I451" s="234"/>
      <c r="J451" s="256" t="s">
        <v>23</v>
      </c>
      <c r="K451" s="4">
        <f t="shared" si="54"/>
        <v>0</v>
      </c>
      <c r="L451" s="142">
        <f t="shared" si="55"/>
        <v>0</v>
      </c>
      <c r="N451" s="6"/>
    </row>
    <row r="452" spans="1:14" s="242" customFormat="1" x14ac:dyDescent="0.2">
      <c r="A452" s="143"/>
      <c r="B452" s="122" t="s">
        <v>300</v>
      </c>
      <c r="C452" s="4">
        <v>3951</v>
      </c>
      <c r="D452" s="5">
        <v>4269</v>
      </c>
      <c r="E452" s="333">
        <v>4608</v>
      </c>
      <c r="F452" s="341" t="s">
        <v>23</v>
      </c>
      <c r="G452" s="333">
        <f t="shared" si="50"/>
        <v>4608</v>
      </c>
      <c r="H452" s="352">
        <f t="shared" si="51"/>
        <v>4608</v>
      </c>
      <c r="I452" s="234"/>
      <c r="J452" s="256" t="s">
        <v>23</v>
      </c>
      <c r="K452" s="4">
        <f t="shared" si="54"/>
        <v>0</v>
      </c>
      <c r="L452" s="142">
        <f t="shared" si="55"/>
        <v>0</v>
      </c>
      <c r="N452" s="6"/>
    </row>
    <row r="453" spans="1:14" s="242" customFormat="1" x14ac:dyDescent="0.2">
      <c r="A453" s="143"/>
      <c r="B453" s="122" t="s">
        <v>301</v>
      </c>
      <c r="C453" s="4">
        <v>3987</v>
      </c>
      <c r="D453" s="5">
        <v>4308</v>
      </c>
      <c r="E453" s="333">
        <v>4650</v>
      </c>
      <c r="F453" s="341" t="s">
        <v>23</v>
      </c>
      <c r="G453" s="333">
        <f t="shared" si="50"/>
        <v>4650</v>
      </c>
      <c r="H453" s="352">
        <f t="shared" si="51"/>
        <v>4650</v>
      </c>
      <c r="I453" s="234"/>
      <c r="J453" s="256" t="s">
        <v>23</v>
      </c>
      <c r="K453" s="4">
        <f t="shared" si="54"/>
        <v>0</v>
      </c>
      <c r="L453" s="142">
        <f t="shared" si="55"/>
        <v>0</v>
      </c>
      <c r="N453" s="6"/>
    </row>
    <row r="454" spans="1:14" s="242" customFormat="1" x14ac:dyDescent="0.2">
      <c r="A454" s="143"/>
      <c r="B454" s="122" t="s">
        <v>302</v>
      </c>
      <c r="C454" s="4">
        <v>4329</v>
      </c>
      <c r="D454" s="5">
        <v>4677</v>
      </c>
      <c r="E454" s="333">
        <v>5052</v>
      </c>
      <c r="F454" s="341" t="s">
        <v>23</v>
      </c>
      <c r="G454" s="333">
        <f t="shared" si="50"/>
        <v>5052</v>
      </c>
      <c r="H454" s="352">
        <f t="shared" si="51"/>
        <v>5052</v>
      </c>
      <c r="I454" s="234"/>
      <c r="J454" s="256" t="s">
        <v>23</v>
      </c>
      <c r="K454" s="4">
        <f t="shared" si="54"/>
        <v>0</v>
      </c>
      <c r="L454" s="142">
        <f t="shared" si="55"/>
        <v>0</v>
      </c>
      <c r="N454" s="6"/>
    </row>
    <row r="455" spans="1:14" s="242" customFormat="1" x14ac:dyDescent="0.2">
      <c r="A455" s="143"/>
      <c r="B455" s="122" t="s">
        <v>303</v>
      </c>
      <c r="C455" s="4">
        <v>4701</v>
      </c>
      <c r="D455" s="5">
        <v>5079</v>
      </c>
      <c r="E455" s="333">
        <v>5484</v>
      </c>
      <c r="F455" s="341" t="s">
        <v>23</v>
      </c>
      <c r="G455" s="333">
        <f t="shared" si="50"/>
        <v>5484</v>
      </c>
      <c r="H455" s="352">
        <f t="shared" si="51"/>
        <v>5484</v>
      </c>
      <c r="I455" s="234"/>
      <c r="J455" s="256" t="s">
        <v>23</v>
      </c>
      <c r="K455" s="4">
        <f t="shared" si="54"/>
        <v>0</v>
      </c>
      <c r="L455" s="142">
        <f t="shared" si="55"/>
        <v>0</v>
      </c>
      <c r="N455" s="6"/>
    </row>
    <row r="456" spans="1:14" s="242" customFormat="1" x14ac:dyDescent="0.2">
      <c r="A456" s="143"/>
      <c r="B456" s="122" t="s">
        <v>304</v>
      </c>
      <c r="C456" s="4">
        <v>5082</v>
      </c>
      <c r="D456" s="5">
        <v>5590</v>
      </c>
      <c r="E456" s="333">
        <v>6036</v>
      </c>
      <c r="F456" s="341" t="s">
        <v>23</v>
      </c>
      <c r="G456" s="333">
        <f t="shared" si="50"/>
        <v>6036</v>
      </c>
      <c r="H456" s="352">
        <f t="shared" si="51"/>
        <v>6036</v>
      </c>
      <c r="I456" s="234"/>
      <c r="J456" s="256" t="s">
        <v>23</v>
      </c>
      <c r="K456" s="4">
        <f t="shared" si="54"/>
        <v>0</v>
      </c>
      <c r="L456" s="142">
        <f t="shared" si="55"/>
        <v>0</v>
      </c>
      <c r="N456" s="6"/>
    </row>
    <row r="457" spans="1:14" s="242" customFormat="1" x14ac:dyDescent="0.2">
      <c r="A457" s="143"/>
      <c r="B457" s="122" t="s">
        <v>305</v>
      </c>
      <c r="C457" s="4">
        <v>5460</v>
      </c>
      <c r="D457" s="5">
        <v>5898</v>
      </c>
      <c r="E457" s="333">
        <v>6372</v>
      </c>
      <c r="F457" s="341" t="s">
        <v>23</v>
      </c>
      <c r="G457" s="333">
        <f t="shared" si="50"/>
        <v>6372</v>
      </c>
      <c r="H457" s="352">
        <f t="shared" si="51"/>
        <v>6372</v>
      </c>
      <c r="I457" s="234"/>
      <c r="J457" s="256" t="s">
        <v>23</v>
      </c>
      <c r="K457" s="4">
        <f t="shared" si="54"/>
        <v>0</v>
      </c>
      <c r="L457" s="142">
        <f t="shared" si="55"/>
        <v>0</v>
      </c>
      <c r="N457" s="6"/>
    </row>
    <row r="458" spans="1:14" s="242" customFormat="1" x14ac:dyDescent="0.2">
      <c r="A458" s="143"/>
      <c r="B458" s="122" t="s">
        <v>306</v>
      </c>
      <c r="C458" s="4">
        <v>6048</v>
      </c>
      <c r="D458" s="5">
        <v>6534</v>
      </c>
      <c r="E458" s="333">
        <v>7056</v>
      </c>
      <c r="F458" s="341" t="s">
        <v>23</v>
      </c>
      <c r="G458" s="333">
        <f t="shared" si="50"/>
        <v>7056</v>
      </c>
      <c r="H458" s="352">
        <f t="shared" si="51"/>
        <v>7056</v>
      </c>
      <c r="I458" s="234"/>
      <c r="J458" s="256" t="s">
        <v>23</v>
      </c>
      <c r="K458" s="4">
        <f t="shared" si="54"/>
        <v>0</v>
      </c>
      <c r="L458" s="142">
        <f t="shared" si="55"/>
        <v>0</v>
      </c>
      <c r="N458" s="6"/>
    </row>
    <row r="459" spans="1:14" s="242" customFormat="1" x14ac:dyDescent="0.2">
      <c r="A459" s="143"/>
      <c r="B459" s="122" t="s">
        <v>307</v>
      </c>
      <c r="C459" s="4">
        <v>6228</v>
      </c>
      <c r="D459" s="5">
        <v>6726</v>
      </c>
      <c r="E459" s="333">
        <v>7266</v>
      </c>
      <c r="F459" s="341" t="s">
        <v>23</v>
      </c>
      <c r="G459" s="333">
        <f t="shared" si="50"/>
        <v>7266</v>
      </c>
      <c r="H459" s="352">
        <f t="shared" si="51"/>
        <v>7266</v>
      </c>
      <c r="I459" s="234"/>
      <c r="J459" s="256" t="s">
        <v>23</v>
      </c>
      <c r="K459" s="4">
        <f t="shared" si="54"/>
        <v>0</v>
      </c>
      <c r="L459" s="142">
        <f t="shared" si="55"/>
        <v>0</v>
      </c>
      <c r="N459" s="6"/>
    </row>
    <row r="460" spans="1:14" s="242" customFormat="1" x14ac:dyDescent="0.2">
      <c r="A460" s="143"/>
      <c r="B460" s="122" t="s">
        <v>308</v>
      </c>
      <c r="C460" s="4">
        <v>6615</v>
      </c>
      <c r="D460" s="5">
        <v>7146</v>
      </c>
      <c r="E460" s="333">
        <v>7716</v>
      </c>
      <c r="F460" s="341" t="s">
        <v>23</v>
      </c>
      <c r="G460" s="333">
        <f t="shared" si="50"/>
        <v>7716</v>
      </c>
      <c r="H460" s="352">
        <f t="shared" si="51"/>
        <v>7716</v>
      </c>
      <c r="I460" s="234"/>
      <c r="J460" s="256" t="s">
        <v>23</v>
      </c>
      <c r="K460" s="4">
        <f t="shared" si="54"/>
        <v>0</v>
      </c>
      <c r="L460" s="142">
        <f t="shared" si="55"/>
        <v>0</v>
      </c>
      <c r="N460" s="6"/>
    </row>
    <row r="461" spans="1:14" s="242" customFormat="1" x14ac:dyDescent="0.2">
      <c r="A461" s="143"/>
      <c r="B461" s="122" t="s">
        <v>309</v>
      </c>
      <c r="C461" s="4">
        <v>7281</v>
      </c>
      <c r="D461" s="5">
        <v>7863</v>
      </c>
      <c r="E461" s="333">
        <v>8490</v>
      </c>
      <c r="F461" s="341" t="s">
        <v>23</v>
      </c>
      <c r="G461" s="333">
        <f t="shared" si="50"/>
        <v>8490</v>
      </c>
      <c r="H461" s="352">
        <f t="shared" si="51"/>
        <v>8490</v>
      </c>
      <c r="I461" s="234"/>
      <c r="J461" s="256" t="s">
        <v>23</v>
      </c>
      <c r="K461" s="4">
        <f t="shared" si="54"/>
        <v>0</v>
      </c>
      <c r="L461" s="142">
        <f t="shared" si="55"/>
        <v>0</v>
      </c>
      <c r="N461" s="6"/>
    </row>
    <row r="462" spans="1:14" s="242" customFormat="1" x14ac:dyDescent="0.2">
      <c r="A462" s="143"/>
      <c r="B462" s="122" t="s">
        <v>310</v>
      </c>
      <c r="C462" s="4">
        <v>8412</v>
      </c>
      <c r="D462" s="5">
        <v>9087</v>
      </c>
      <c r="E462" s="333">
        <v>9816</v>
      </c>
      <c r="F462" s="341" t="s">
        <v>23</v>
      </c>
      <c r="G462" s="333">
        <f t="shared" si="50"/>
        <v>9816</v>
      </c>
      <c r="H462" s="352">
        <f t="shared" si="51"/>
        <v>9816</v>
      </c>
      <c r="I462" s="234"/>
      <c r="J462" s="256" t="s">
        <v>23</v>
      </c>
      <c r="K462" s="4">
        <f t="shared" si="54"/>
        <v>0</v>
      </c>
      <c r="L462" s="142">
        <f t="shared" si="55"/>
        <v>0</v>
      </c>
      <c r="N462" s="6"/>
    </row>
    <row r="463" spans="1:14" s="242" customFormat="1" x14ac:dyDescent="0.2">
      <c r="A463" s="143"/>
      <c r="B463" s="122" t="s">
        <v>311</v>
      </c>
      <c r="C463" s="4">
        <v>9084</v>
      </c>
      <c r="D463" s="5">
        <v>9813</v>
      </c>
      <c r="E463" s="333">
        <v>10596</v>
      </c>
      <c r="F463" s="341" t="s">
        <v>23</v>
      </c>
      <c r="G463" s="333">
        <f t="shared" si="50"/>
        <v>10596</v>
      </c>
      <c r="H463" s="352">
        <f t="shared" si="51"/>
        <v>10596</v>
      </c>
      <c r="I463" s="234"/>
      <c r="J463" s="256" t="s">
        <v>23</v>
      </c>
      <c r="K463" s="4">
        <f t="shared" si="54"/>
        <v>0</v>
      </c>
      <c r="L463" s="142">
        <f t="shared" si="55"/>
        <v>0</v>
      </c>
      <c r="N463" s="6"/>
    </row>
    <row r="464" spans="1:14" s="242" customFormat="1" x14ac:dyDescent="0.2">
      <c r="A464" s="143"/>
      <c r="B464" s="122" t="s">
        <v>312</v>
      </c>
      <c r="C464" s="4">
        <v>9801</v>
      </c>
      <c r="D464" s="5">
        <v>10584</v>
      </c>
      <c r="E464" s="333">
        <v>11430</v>
      </c>
      <c r="F464" s="341" t="s">
        <v>23</v>
      </c>
      <c r="G464" s="333">
        <f t="shared" si="50"/>
        <v>11430</v>
      </c>
      <c r="H464" s="352">
        <f t="shared" si="51"/>
        <v>11430</v>
      </c>
      <c r="I464" s="234"/>
      <c r="J464" s="256" t="s">
        <v>23</v>
      </c>
      <c r="K464" s="4">
        <f t="shared" si="54"/>
        <v>0</v>
      </c>
      <c r="L464" s="142">
        <f t="shared" si="55"/>
        <v>0</v>
      </c>
      <c r="N464" s="6"/>
    </row>
    <row r="465" spans="1:14" s="242" customFormat="1" x14ac:dyDescent="0.2">
      <c r="A465" s="143"/>
      <c r="B465" s="122" t="s">
        <v>313</v>
      </c>
      <c r="C465" s="4">
        <v>12111</v>
      </c>
      <c r="D465" s="5">
        <v>13080</v>
      </c>
      <c r="E465" s="333">
        <v>14124</v>
      </c>
      <c r="F465" s="341" t="s">
        <v>23</v>
      </c>
      <c r="G465" s="333">
        <f t="shared" si="50"/>
        <v>14124</v>
      </c>
      <c r="H465" s="352">
        <f t="shared" si="51"/>
        <v>14124</v>
      </c>
      <c r="I465" s="234"/>
      <c r="J465" s="256" t="s">
        <v>23</v>
      </c>
      <c r="K465" s="4">
        <f t="shared" si="54"/>
        <v>0</v>
      </c>
      <c r="L465" s="142">
        <f t="shared" si="55"/>
        <v>0</v>
      </c>
      <c r="N465" s="6"/>
    </row>
    <row r="466" spans="1:14" s="242" customFormat="1" x14ac:dyDescent="0.2">
      <c r="A466" s="143"/>
      <c r="B466" s="122" t="s">
        <v>314</v>
      </c>
      <c r="C466" s="4">
        <v>13260</v>
      </c>
      <c r="D466" s="5">
        <v>14322</v>
      </c>
      <c r="E466" s="333">
        <v>15468</v>
      </c>
      <c r="F466" s="341" t="s">
        <v>23</v>
      </c>
      <c r="G466" s="333">
        <f t="shared" ref="G466:G529" si="56">+E466</f>
        <v>15468</v>
      </c>
      <c r="H466" s="352">
        <f t="shared" ref="H466:H529" si="57">+G466</f>
        <v>15468</v>
      </c>
      <c r="I466" s="234"/>
      <c r="J466" s="256" t="s">
        <v>23</v>
      </c>
      <c r="K466" s="4">
        <f t="shared" si="54"/>
        <v>0</v>
      </c>
      <c r="L466" s="142">
        <f t="shared" si="55"/>
        <v>0</v>
      </c>
      <c r="N466" s="6"/>
    </row>
    <row r="467" spans="1:14" s="242" customFormat="1" x14ac:dyDescent="0.2">
      <c r="A467" s="143"/>
      <c r="B467" s="122" t="s">
        <v>315</v>
      </c>
      <c r="C467" s="4">
        <v>14481</v>
      </c>
      <c r="D467" s="5">
        <v>15642</v>
      </c>
      <c r="E467" s="333">
        <v>16896</v>
      </c>
      <c r="F467" s="341" t="s">
        <v>23</v>
      </c>
      <c r="G467" s="333">
        <f t="shared" si="56"/>
        <v>16896</v>
      </c>
      <c r="H467" s="352">
        <f t="shared" si="57"/>
        <v>16896</v>
      </c>
      <c r="I467" s="234"/>
      <c r="J467" s="256" t="s">
        <v>23</v>
      </c>
      <c r="K467" s="4">
        <f t="shared" si="54"/>
        <v>0</v>
      </c>
      <c r="L467" s="142">
        <f t="shared" si="55"/>
        <v>0</v>
      </c>
      <c r="N467" s="6"/>
    </row>
    <row r="468" spans="1:14" s="242" customFormat="1" x14ac:dyDescent="0.2">
      <c r="A468" s="143"/>
      <c r="B468" s="122" t="s">
        <v>316</v>
      </c>
      <c r="C468" s="4">
        <v>15696</v>
      </c>
      <c r="D468" s="5">
        <v>16953</v>
      </c>
      <c r="E468" s="333">
        <v>18312</v>
      </c>
      <c r="F468" s="341" t="s">
        <v>23</v>
      </c>
      <c r="G468" s="333">
        <f t="shared" si="56"/>
        <v>18312</v>
      </c>
      <c r="H468" s="352">
        <f t="shared" si="57"/>
        <v>18312</v>
      </c>
      <c r="I468" s="234"/>
      <c r="J468" s="256" t="s">
        <v>23</v>
      </c>
      <c r="K468" s="4">
        <f t="shared" si="54"/>
        <v>0</v>
      </c>
      <c r="L468" s="142">
        <f t="shared" si="55"/>
        <v>0</v>
      </c>
      <c r="N468" s="6"/>
    </row>
    <row r="469" spans="1:14" s="242" customFormat="1" ht="25.5" x14ac:dyDescent="0.2">
      <c r="A469" s="143"/>
      <c r="B469" s="218" t="s">
        <v>689</v>
      </c>
      <c r="C469" s="7"/>
      <c r="D469" s="6"/>
      <c r="E469" s="197">
        <v>1632</v>
      </c>
      <c r="F469" s="341" t="s">
        <v>23</v>
      </c>
      <c r="G469" s="333">
        <f t="shared" si="56"/>
        <v>1632</v>
      </c>
      <c r="H469" s="352">
        <f t="shared" si="57"/>
        <v>1632</v>
      </c>
      <c r="J469" s="261"/>
      <c r="K469" s="219"/>
      <c r="L469" s="142" t="s">
        <v>666</v>
      </c>
      <c r="N469" s="6"/>
    </row>
    <row r="470" spans="1:14" s="242" customFormat="1" ht="38.25" x14ac:dyDescent="0.2">
      <c r="A470" s="143">
        <v>166789</v>
      </c>
      <c r="B470" s="122" t="s">
        <v>696</v>
      </c>
      <c r="C470" s="4"/>
      <c r="D470" s="5">
        <v>69</v>
      </c>
      <c r="E470" s="333"/>
      <c r="F470" s="341"/>
      <c r="G470" s="333"/>
      <c r="H470" s="352"/>
      <c r="I470" s="234"/>
      <c r="J470" s="256"/>
      <c r="K470" s="4"/>
      <c r="L470" s="142"/>
    </row>
    <row r="471" spans="1:14" s="242" customFormat="1" x14ac:dyDescent="0.2">
      <c r="A471" s="143"/>
      <c r="B471" s="122" t="s">
        <v>622</v>
      </c>
      <c r="C471" s="4"/>
      <c r="D471" s="5"/>
      <c r="E471" s="333">
        <v>72</v>
      </c>
      <c r="F471" s="341" t="s">
        <v>23</v>
      </c>
      <c r="G471" s="333">
        <f t="shared" si="56"/>
        <v>72</v>
      </c>
      <c r="H471" s="352">
        <f t="shared" si="57"/>
        <v>72</v>
      </c>
      <c r="I471" s="234"/>
      <c r="J471" s="256"/>
      <c r="K471" s="4"/>
      <c r="L471" s="142"/>
    </row>
    <row r="472" spans="1:14" s="242" customFormat="1" x14ac:dyDescent="0.2">
      <c r="A472" s="143"/>
      <c r="B472" s="122" t="s">
        <v>278</v>
      </c>
      <c r="C472" s="4">
        <v>117</v>
      </c>
      <c r="D472" s="5"/>
      <c r="E472" s="333">
        <v>72</v>
      </c>
      <c r="F472" s="341" t="s">
        <v>23</v>
      </c>
      <c r="G472" s="333">
        <f t="shared" si="56"/>
        <v>72</v>
      </c>
      <c r="H472" s="352">
        <f t="shared" si="57"/>
        <v>72</v>
      </c>
      <c r="I472" s="234"/>
      <c r="J472" s="256" t="s">
        <v>23</v>
      </c>
      <c r="K472" s="4">
        <f t="shared" ref="K472:K510" si="58">SUM(I472:J472)</f>
        <v>0</v>
      </c>
      <c r="L472" s="142">
        <f t="shared" ref="L472:L510" si="59">FLOOR(K472,0.05)</f>
        <v>0</v>
      </c>
    </row>
    <row r="473" spans="1:14" s="242" customFormat="1" x14ac:dyDescent="0.2">
      <c r="A473" s="143"/>
      <c r="B473" s="122" t="s">
        <v>279</v>
      </c>
      <c r="C473" s="4">
        <v>159</v>
      </c>
      <c r="D473" s="5"/>
      <c r="E473" s="333">
        <v>72</v>
      </c>
      <c r="F473" s="341" t="s">
        <v>23</v>
      </c>
      <c r="G473" s="333">
        <f t="shared" si="56"/>
        <v>72</v>
      </c>
      <c r="H473" s="352">
        <f t="shared" si="57"/>
        <v>72</v>
      </c>
      <c r="I473" s="234"/>
      <c r="J473" s="256" t="s">
        <v>23</v>
      </c>
      <c r="K473" s="4">
        <f t="shared" si="58"/>
        <v>0</v>
      </c>
      <c r="L473" s="142">
        <f t="shared" si="59"/>
        <v>0</v>
      </c>
    </row>
    <row r="474" spans="1:14" s="242" customFormat="1" x14ac:dyDescent="0.2">
      <c r="A474" s="143"/>
      <c r="B474" s="122" t="s">
        <v>280</v>
      </c>
      <c r="C474" s="4">
        <v>201</v>
      </c>
      <c r="D474" s="5"/>
      <c r="E474" s="333">
        <v>72</v>
      </c>
      <c r="F474" s="341" t="s">
        <v>23</v>
      </c>
      <c r="G474" s="333">
        <f t="shared" si="56"/>
        <v>72</v>
      </c>
      <c r="H474" s="352">
        <f t="shared" si="57"/>
        <v>72</v>
      </c>
      <c r="I474" s="234"/>
      <c r="J474" s="256" t="s">
        <v>23</v>
      </c>
      <c r="K474" s="4">
        <f t="shared" si="58"/>
        <v>0</v>
      </c>
      <c r="L474" s="142">
        <f t="shared" si="59"/>
        <v>0</v>
      </c>
    </row>
    <row r="475" spans="1:14" s="242" customFormat="1" x14ac:dyDescent="0.2">
      <c r="A475" s="143"/>
      <c r="B475" s="122" t="s">
        <v>281</v>
      </c>
      <c r="C475" s="4">
        <v>240</v>
      </c>
      <c r="D475" s="5"/>
      <c r="E475" s="333">
        <v>72</v>
      </c>
      <c r="F475" s="341" t="s">
        <v>23</v>
      </c>
      <c r="G475" s="333">
        <f t="shared" si="56"/>
        <v>72</v>
      </c>
      <c r="H475" s="352">
        <f t="shared" si="57"/>
        <v>72</v>
      </c>
      <c r="I475" s="234"/>
      <c r="J475" s="256" t="s">
        <v>23</v>
      </c>
      <c r="K475" s="4">
        <f t="shared" si="58"/>
        <v>0</v>
      </c>
      <c r="L475" s="142">
        <f t="shared" si="59"/>
        <v>0</v>
      </c>
    </row>
    <row r="476" spans="1:14" s="242" customFormat="1" x14ac:dyDescent="0.2">
      <c r="A476" s="143"/>
      <c r="B476" s="122" t="s">
        <v>282</v>
      </c>
      <c r="C476" s="4">
        <v>306</v>
      </c>
      <c r="D476" s="5"/>
      <c r="E476" s="333">
        <v>72</v>
      </c>
      <c r="F476" s="341" t="s">
        <v>23</v>
      </c>
      <c r="G476" s="333">
        <f t="shared" si="56"/>
        <v>72</v>
      </c>
      <c r="H476" s="352">
        <f t="shared" si="57"/>
        <v>72</v>
      </c>
      <c r="I476" s="234"/>
      <c r="J476" s="256" t="s">
        <v>23</v>
      </c>
      <c r="K476" s="4">
        <f t="shared" si="58"/>
        <v>0</v>
      </c>
      <c r="L476" s="142">
        <f t="shared" si="59"/>
        <v>0</v>
      </c>
    </row>
    <row r="477" spans="1:14" s="242" customFormat="1" x14ac:dyDescent="0.2">
      <c r="A477" s="143"/>
      <c r="B477" s="122" t="s">
        <v>283</v>
      </c>
      <c r="C477" s="4">
        <v>396</v>
      </c>
      <c r="D477" s="5"/>
      <c r="E477" s="333">
        <v>72</v>
      </c>
      <c r="F477" s="341" t="s">
        <v>23</v>
      </c>
      <c r="G477" s="333">
        <f t="shared" si="56"/>
        <v>72</v>
      </c>
      <c r="H477" s="352">
        <f t="shared" si="57"/>
        <v>72</v>
      </c>
      <c r="I477" s="234"/>
      <c r="J477" s="256" t="s">
        <v>23</v>
      </c>
      <c r="K477" s="4">
        <f t="shared" si="58"/>
        <v>0</v>
      </c>
      <c r="L477" s="142">
        <f t="shared" si="59"/>
        <v>0</v>
      </c>
    </row>
    <row r="478" spans="1:14" s="242" customFormat="1" x14ac:dyDescent="0.2">
      <c r="A478" s="143"/>
      <c r="B478" s="122" t="s">
        <v>284</v>
      </c>
      <c r="C478" s="4">
        <v>465</v>
      </c>
      <c r="D478" s="5"/>
      <c r="E478" s="333">
        <v>72</v>
      </c>
      <c r="F478" s="341" t="s">
        <v>23</v>
      </c>
      <c r="G478" s="333">
        <f t="shared" si="56"/>
        <v>72</v>
      </c>
      <c r="H478" s="352">
        <f t="shared" si="57"/>
        <v>72</v>
      </c>
      <c r="I478" s="234"/>
      <c r="J478" s="256" t="s">
        <v>23</v>
      </c>
      <c r="K478" s="4">
        <f t="shared" si="58"/>
        <v>0</v>
      </c>
      <c r="L478" s="142">
        <f t="shared" si="59"/>
        <v>0</v>
      </c>
    </row>
    <row r="479" spans="1:14" s="242" customFormat="1" x14ac:dyDescent="0.2">
      <c r="A479" s="143"/>
      <c r="B479" s="122" t="s">
        <v>285</v>
      </c>
      <c r="C479" s="4">
        <v>555</v>
      </c>
      <c r="D479" s="5"/>
      <c r="E479" s="333">
        <v>72</v>
      </c>
      <c r="F479" s="341" t="s">
        <v>23</v>
      </c>
      <c r="G479" s="333">
        <f t="shared" si="56"/>
        <v>72</v>
      </c>
      <c r="H479" s="352">
        <f t="shared" si="57"/>
        <v>72</v>
      </c>
      <c r="I479" s="234"/>
      <c r="J479" s="256" t="s">
        <v>23</v>
      </c>
      <c r="K479" s="4">
        <f t="shared" si="58"/>
        <v>0</v>
      </c>
      <c r="L479" s="142">
        <f t="shared" si="59"/>
        <v>0</v>
      </c>
    </row>
    <row r="480" spans="1:14" s="242" customFormat="1" x14ac:dyDescent="0.2">
      <c r="A480" s="143"/>
      <c r="B480" s="122" t="s">
        <v>286</v>
      </c>
      <c r="C480" s="4">
        <v>675</v>
      </c>
      <c r="D480" s="5"/>
      <c r="E480" s="333">
        <v>72</v>
      </c>
      <c r="F480" s="341" t="s">
        <v>23</v>
      </c>
      <c r="G480" s="333">
        <f t="shared" si="56"/>
        <v>72</v>
      </c>
      <c r="H480" s="352">
        <f t="shared" si="57"/>
        <v>72</v>
      </c>
      <c r="I480" s="234"/>
      <c r="J480" s="256" t="s">
        <v>23</v>
      </c>
      <c r="K480" s="4">
        <f t="shared" si="58"/>
        <v>0</v>
      </c>
      <c r="L480" s="142">
        <f t="shared" si="59"/>
        <v>0</v>
      </c>
    </row>
    <row r="481" spans="1:12" x14ac:dyDescent="0.2">
      <c r="A481" s="143"/>
      <c r="B481" s="122" t="s">
        <v>287</v>
      </c>
      <c r="C481" s="4">
        <v>765</v>
      </c>
      <c r="E481" s="333">
        <v>72</v>
      </c>
      <c r="F481" s="341" t="s">
        <v>23</v>
      </c>
      <c r="G481" s="333">
        <f t="shared" si="56"/>
        <v>72</v>
      </c>
      <c r="H481" s="352">
        <f t="shared" si="57"/>
        <v>72</v>
      </c>
      <c r="J481" s="256" t="s">
        <v>23</v>
      </c>
      <c r="K481" s="4">
        <f t="shared" si="58"/>
        <v>0</v>
      </c>
      <c r="L481" s="142">
        <f t="shared" si="59"/>
        <v>0</v>
      </c>
    </row>
    <row r="482" spans="1:12" x14ac:dyDescent="0.2">
      <c r="A482" s="143"/>
      <c r="B482" s="122" t="s">
        <v>288</v>
      </c>
      <c r="C482" s="4">
        <v>894</v>
      </c>
      <c r="E482" s="333">
        <v>72</v>
      </c>
      <c r="F482" s="341" t="s">
        <v>23</v>
      </c>
      <c r="G482" s="333">
        <f t="shared" si="56"/>
        <v>72</v>
      </c>
      <c r="H482" s="352">
        <f t="shared" si="57"/>
        <v>72</v>
      </c>
      <c r="J482" s="256" t="s">
        <v>23</v>
      </c>
      <c r="K482" s="4">
        <f t="shared" si="58"/>
        <v>0</v>
      </c>
      <c r="L482" s="142">
        <f t="shared" si="59"/>
        <v>0</v>
      </c>
    </row>
    <row r="483" spans="1:12" x14ac:dyDescent="0.2">
      <c r="A483" s="143"/>
      <c r="B483" s="122" t="s">
        <v>289</v>
      </c>
      <c r="C483" s="4">
        <v>996</v>
      </c>
      <c r="E483" s="333">
        <v>72</v>
      </c>
      <c r="F483" s="341" t="s">
        <v>23</v>
      </c>
      <c r="G483" s="333">
        <f t="shared" si="56"/>
        <v>72</v>
      </c>
      <c r="H483" s="352">
        <f t="shared" si="57"/>
        <v>72</v>
      </c>
      <c r="J483" s="256" t="s">
        <v>23</v>
      </c>
      <c r="K483" s="4">
        <f t="shared" si="58"/>
        <v>0</v>
      </c>
      <c r="L483" s="142">
        <f t="shared" si="59"/>
        <v>0</v>
      </c>
    </row>
    <row r="484" spans="1:12" x14ac:dyDescent="0.2">
      <c r="A484" s="143"/>
      <c r="B484" s="122" t="s">
        <v>290</v>
      </c>
      <c r="C484" s="4">
        <v>2058</v>
      </c>
      <c r="E484" s="333">
        <v>72</v>
      </c>
      <c r="F484" s="341" t="s">
        <v>23</v>
      </c>
      <c r="G484" s="333">
        <f t="shared" si="56"/>
        <v>72</v>
      </c>
      <c r="H484" s="352">
        <f t="shared" si="57"/>
        <v>72</v>
      </c>
      <c r="J484" s="256" t="s">
        <v>23</v>
      </c>
      <c r="K484" s="4">
        <f t="shared" si="58"/>
        <v>0</v>
      </c>
      <c r="L484" s="142">
        <f t="shared" si="59"/>
        <v>0</v>
      </c>
    </row>
    <row r="485" spans="1:12" x14ac:dyDescent="0.2">
      <c r="A485" s="143"/>
      <c r="B485" s="122" t="s">
        <v>291</v>
      </c>
      <c r="C485" s="4">
        <v>2094</v>
      </c>
      <c r="E485" s="333">
        <v>72</v>
      </c>
      <c r="F485" s="341" t="s">
        <v>23</v>
      </c>
      <c r="G485" s="333">
        <f t="shared" si="56"/>
        <v>72</v>
      </c>
      <c r="H485" s="352">
        <f t="shared" si="57"/>
        <v>72</v>
      </c>
      <c r="J485" s="256" t="s">
        <v>23</v>
      </c>
      <c r="K485" s="4">
        <f t="shared" si="58"/>
        <v>0</v>
      </c>
      <c r="L485" s="142">
        <f t="shared" si="59"/>
        <v>0</v>
      </c>
    </row>
    <row r="486" spans="1:12" x14ac:dyDescent="0.2">
      <c r="A486" s="143"/>
      <c r="B486" s="122" t="s">
        <v>292</v>
      </c>
      <c r="C486" s="4">
        <v>2472</v>
      </c>
      <c r="E486" s="333">
        <v>72</v>
      </c>
      <c r="F486" s="341" t="s">
        <v>23</v>
      </c>
      <c r="G486" s="333">
        <f t="shared" si="56"/>
        <v>72</v>
      </c>
      <c r="H486" s="352">
        <f t="shared" si="57"/>
        <v>72</v>
      </c>
      <c r="J486" s="256" t="s">
        <v>23</v>
      </c>
      <c r="K486" s="4">
        <f t="shared" si="58"/>
        <v>0</v>
      </c>
      <c r="L486" s="142">
        <f t="shared" si="59"/>
        <v>0</v>
      </c>
    </row>
    <row r="487" spans="1:12" x14ac:dyDescent="0.2">
      <c r="A487" s="143"/>
      <c r="B487" s="122" t="s">
        <v>293</v>
      </c>
      <c r="C487" s="4">
        <v>2691</v>
      </c>
      <c r="E487" s="333">
        <v>72</v>
      </c>
      <c r="F487" s="341" t="s">
        <v>23</v>
      </c>
      <c r="G487" s="333">
        <f t="shared" si="56"/>
        <v>72</v>
      </c>
      <c r="H487" s="352">
        <f t="shared" si="57"/>
        <v>72</v>
      </c>
      <c r="J487" s="256" t="s">
        <v>23</v>
      </c>
      <c r="K487" s="4">
        <f t="shared" si="58"/>
        <v>0</v>
      </c>
      <c r="L487" s="142">
        <f t="shared" si="59"/>
        <v>0</v>
      </c>
    </row>
    <row r="488" spans="1:12" x14ac:dyDescent="0.2">
      <c r="A488" s="143"/>
      <c r="B488" s="122" t="s">
        <v>294</v>
      </c>
      <c r="C488" s="4">
        <v>2970</v>
      </c>
      <c r="E488" s="333">
        <v>72</v>
      </c>
      <c r="F488" s="341" t="s">
        <v>23</v>
      </c>
      <c r="G488" s="333">
        <f t="shared" si="56"/>
        <v>72</v>
      </c>
      <c r="H488" s="352">
        <f t="shared" si="57"/>
        <v>72</v>
      </c>
      <c r="J488" s="256" t="s">
        <v>23</v>
      </c>
      <c r="K488" s="4">
        <f t="shared" si="58"/>
        <v>0</v>
      </c>
      <c r="L488" s="142">
        <f t="shared" si="59"/>
        <v>0</v>
      </c>
    </row>
    <row r="489" spans="1:12" x14ac:dyDescent="0.2">
      <c r="A489" s="143"/>
      <c r="B489" s="122" t="s">
        <v>295</v>
      </c>
      <c r="C489" s="4">
        <v>3189</v>
      </c>
      <c r="E489" s="333">
        <v>72</v>
      </c>
      <c r="F489" s="341" t="s">
        <v>23</v>
      </c>
      <c r="G489" s="333">
        <f t="shared" si="56"/>
        <v>72</v>
      </c>
      <c r="H489" s="352">
        <f t="shared" si="57"/>
        <v>72</v>
      </c>
      <c r="J489" s="256" t="s">
        <v>23</v>
      </c>
      <c r="K489" s="4">
        <f t="shared" si="58"/>
        <v>0</v>
      </c>
      <c r="L489" s="142">
        <f t="shared" si="59"/>
        <v>0</v>
      </c>
    </row>
    <row r="490" spans="1:12" x14ac:dyDescent="0.2">
      <c r="A490" s="143"/>
      <c r="B490" s="122" t="s">
        <v>296</v>
      </c>
      <c r="C490" s="4">
        <v>3459</v>
      </c>
      <c r="E490" s="333">
        <v>72</v>
      </c>
      <c r="F490" s="341" t="s">
        <v>23</v>
      </c>
      <c r="G490" s="333">
        <f t="shared" si="56"/>
        <v>72</v>
      </c>
      <c r="H490" s="352">
        <f t="shared" si="57"/>
        <v>72</v>
      </c>
      <c r="J490" s="256" t="s">
        <v>23</v>
      </c>
      <c r="K490" s="4">
        <f t="shared" si="58"/>
        <v>0</v>
      </c>
      <c r="L490" s="142">
        <f t="shared" si="59"/>
        <v>0</v>
      </c>
    </row>
    <row r="491" spans="1:12" x14ac:dyDescent="0.2">
      <c r="A491" s="143"/>
      <c r="B491" s="122" t="s">
        <v>297</v>
      </c>
      <c r="C491" s="4">
        <v>3732</v>
      </c>
      <c r="E491" s="333">
        <v>72</v>
      </c>
      <c r="F491" s="341" t="s">
        <v>23</v>
      </c>
      <c r="G491" s="333">
        <f t="shared" si="56"/>
        <v>72</v>
      </c>
      <c r="H491" s="352">
        <f t="shared" si="57"/>
        <v>72</v>
      </c>
      <c r="J491" s="256" t="s">
        <v>23</v>
      </c>
      <c r="K491" s="4">
        <f t="shared" si="58"/>
        <v>0</v>
      </c>
      <c r="L491" s="142">
        <f t="shared" si="59"/>
        <v>0</v>
      </c>
    </row>
    <row r="492" spans="1:12" x14ac:dyDescent="0.2">
      <c r="A492" s="143"/>
      <c r="B492" s="122" t="s">
        <v>298</v>
      </c>
      <c r="C492" s="4">
        <v>4101</v>
      </c>
      <c r="E492" s="333">
        <v>72</v>
      </c>
      <c r="F492" s="341" t="s">
        <v>23</v>
      </c>
      <c r="G492" s="333">
        <f t="shared" si="56"/>
        <v>72</v>
      </c>
      <c r="H492" s="352">
        <f t="shared" si="57"/>
        <v>72</v>
      </c>
      <c r="J492" s="256" t="s">
        <v>23</v>
      </c>
      <c r="K492" s="4">
        <f t="shared" si="58"/>
        <v>0</v>
      </c>
      <c r="L492" s="142">
        <f t="shared" si="59"/>
        <v>0</v>
      </c>
    </row>
    <row r="493" spans="1:12" x14ac:dyDescent="0.2">
      <c r="A493" s="143"/>
      <c r="B493" s="122" t="s">
        <v>299</v>
      </c>
      <c r="C493" s="4">
        <v>4344</v>
      </c>
      <c r="E493" s="333">
        <v>72</v>
      </c>
      <c r="F493" s="341" t="s">
        <v>23</v>
      </c>
      <c r="G493" s="333">
        <f t="shared" si="56"/>
        <v>72</v>
      </c>
      <c r="H493" s="352">
        <f t="shared" si="57"/>
        <v>72</v>
      </c>
      <c r="J493" s="256" t="s">
        <v>23</v>
      </c>
      <c r="K493" s="4">
        <f t="shared" si="58"/>
        <v>0</v>
      </c>
      <c r="L493" s="142">
        <f t="shared" si="59"/>
        <v>0</v>
      </c>
    </row>
    <row r="494" spans="1:12" x14ac:dyDescent="0.2">
      <c r="A494" s="143"/>
      <c r="B494" s="122" t="s">
        <v>300</v>
      </c>
      <c r="C494" s="4">
        <v>4671</v>
      </c>
      <c r="E494" s="333">
        <v>72</v>
      </c>
      <c r="F494" s="341" t="s">
        <v>23</v>
      </c>
      <c r="G494" s="333">
        <f t="shared" si="56"/>
        <v>72</v>
      </c>
      <c r="H494" s="352">
        <f t="shared" si="57"/>
        <v>72</v>
      </c>
      <c r="J494" s="256" t="s">
        <v>23</v>
      </c>
      <c r="K494" s="4">
        <f t="shared" si="58"/>
        <v>0</v>
      </c>
      <c r="L494" s="142">
        <f t="shared" si="59"/>
        <v>0</v>
      </c>
    </row>
    <row r="495" spans="1:12" x14ac:dyDescent="0.2">
      <c r="A495" s="143"/>
      <c r="B495" s="122" t="s">
        <v>301</v>
      </c>
      <c r="C495" s="4">
        <v>4995</v>
      </c>
      <c r="E495" s="333">
        <v>72</v>
      </c>
      <c r="F495" s="341" t="s">
        <v>23</v>
      </c>
      <c r="G495" s="333">
        <f t="shared" si="56"/>
        <v>72</v>
      </c>
      <c r="H495" s="352">
        <f t="shared" si="57"/>
        <v>72</v>
      </c>
      <c r="J495" s="256" t="s">
        <v>23</v>
      </c>
      <c r="K495" s="4">
        <f t="shared" si="58"/>
        <v>0</v>
      </c>
      <c r="L495" s="142">
        <f t="shared" si="59"/>
        <v>0</v>
      </c>
    </row>
    <row r="496" spans="1:12" x14ac:dyDescent="0.2">
      <c r="A496" s="143"/>
      <c r="B496" s="122" t="s">
        <v>302</v>
      </c>
      <c r="C496" s="4">
        <v>5361</v>
      </c>
      <c r="E496" s="333">
        <v>72</v>
      </c>
      <c r="F496" s="341" t="s">
        <v>23</v>
      </c>
      <c r="G496" s="333">
        <f t="shared" si="56"/>
        <v>72</v>
      </c>
      <c r="H496" s="352">
        <f t="shared" si="57"/>
        <v>72</v>
      </c>
      <c r="J496" s="256" t="s">
        <v>23</v>
      </c>
      <c r="K496" s="4">
        <f t="shared" si="58"/>
        <v>0</v>
      </c>
      <c r="L496" s="142">
        <f t="shared" si="59"/>
        <v>0</v>
      </c>
    </row>
    <row r="497" spans="1:12" x14ac:dyDescent="0.2">
      <c r="A497" s="143"/>
      <c r="B497" s="122" t="s">
        <v>303</v>
      </c>
      <c r="C497" s="4">
        <v>5712</v>
      </c>
      <c r="E497" s="333">
        <v>72</v>
      </c>
      <c r="F497" s="341" t="s">
        <v>23</v>
      </c>
      <c r="G497" s="333">
        <f t="shared" si="56"/>
        <v>72</v>
      </c>
      <c r="H497" s="352">
        <f t="shared" si="57"/>
        <v>72</v>
      </c>
      <c r="J497" s="256" t="s">
        <v>23</v>
      </c>
      <c r="K497" s="4">
        <f t="shared" si="58"/>
        <v>0</v>
      </c>
      <c r="L497" s="142">
        <f t="shared" si="59"/>
        <v>0</v>
      </c>
    </row>
    <row r="498" spans="1:12" x14ac:dyDescent="0.2">
      <c r="A498" s="143"/>
      <c r="B498" s="122" t="s">
        <v>304</v>
      </c>
      <c r="C498" s="4">
        <v>6051</v>
      </c>
      <c r="E498" s="333">
        <v>72</v>
      </c>
      <c r="F498" s="341" t="s">
        <v>23</v>
      </c>
      <c r="G498" s="333">
        <f t="shared" si="56"/>
        <v>72</v>
      </c>
      <c r="H498" s="352">
        <f t="shared" si="57"/>
        <v>72</v>
      </c>
      <c r="J498" s="256" t="s">
        <v>23</v>
      </c>
      <c r="K498" s="4">
        <f t="shared" si="58"/>
        <v>0</v>
      </c>
      <c r="L498" s="142">
        <f t="shared" si="59"/>
        <v>0</v>
      </c>
    </row>
    <row r="499" spans="1:12" x14ac:dyDescent="0.2">
      <c r="A499" s="143"/>
      <c r="B499" s="122" t="s">
        <v>305</v>
      </c>
      <c r="C499" s="4">
        <v>6396</v>
      </c>
      <c r="E499" s="333">
        <v>72</v>
      </c>
      <c r="F499" s="341" t="s">
        <v>23</v>
      </c>
      <c r="G499" s="333">
        <f t="shared" si="56"/>
        <v>72</v>
      </c>
      <c r="H499" s="352">
        <f t="shared" si="57"/>
        <v>72</v>
      </c>
      <c r="J499" s="256" t="s">
        <v>23</v>
      </c>
      <c r="K499" s="4">
        <f t="shared" si="58"/>
        <v>0</v>
      </c>
      <c r="L499" s="142">
        <f t="shared" si="59"/>
        <v>0</v>
      </c>
    </row>
    <row r="500" spans="1:12" x14ac:dyDescent="0.2">
      <c r="A500" s="143"/>
      <c r="B500" s="122" t="s">
        <v>306</v>
      </c>
      <c r="C500" s="4">
        <v>6747</v>
      </c>
      <c r="E500" s="333">
        <v>72</v>
      </c>
      <c r="F500" s="341" t="s">
        <v>23</v>
      </c>
      <c r="G500" s="333">
        <f t="shared" si="56"/>
        <v>72</v>
      </c>
      <c r="H500" s="352">
        <f t="shared" si="57"/>
        <v>72</v>
      </c>
      <c r="J500" s="256" t="s">
        <v>23</v>
      </c>
      <c r="K500" s="4">
        <f t="shared" si="58"/>
        <v>0</v>
      </c>
      <c r="L500" s="142">
        <f t="shared" si="59"/>
        <v>0</v>
      </c>
    </row>
    <row r="501" spans="1:12" x14ac:dyDescent="0.2">
      <c r="A501" s="143"/>
      <c r="B501" s="122" t="s">
        <v>307</v>
      </c>
      <c r="C501" s="4">
        <v>7162</v>
      </c>
      <c r="E501" s="333">
        <v>72</v>
      </c>
      <c r="F501" s="341" t="s">
        <v>23</v>
      </c>
      <c r="G501" s="333">
        <f t="shared" si="56"/>
        <v>72</v>
      </c>
      <c r="H501" s="352">
        <f t="shared" si="57"/>
        <v>72</v>
      </c>
      <c r="J501" s="256" t="s">
        <v>23</v>
      </c>
      <c r="K501" s="4">
        <f t="shared" si="58"/>
        <v>0</v>
      </c>
      <c r="L501" s="142">
        <f t="shared" si="59"/>
        <v>0</v>
      </c>
    </row>
    <row r="502" spans="1:12" x14ac:dyDescent="0.2">
      <c r="A502" s="143"/>
      <c r="B502" s="122" t="s">
        <v>308</v>
      </c>
      <c r="C502" s="4">
        <v>7887</v>
      </c>
      <c r="E502" s="333">
        <v>72</v>
      </c>
      <c r="F502" s="341" t="s">
        <v>23</v>
      </c>
      <c r="G502" s="333">
        <f t="shared" si="56"/>
        <v>72</v>
      </c>
      <c r="H502" s="352">
        <f t="shared" si="57"/>
        <v>72</v>
      </c>
      <c r="J502" s="256" t="s">
        <v>23</v>
      </c>
      <c r="K502" s="4">
        <f t="shared" si="58"/>
        <v>0</v>
      </c>
      <c r="L502" s="142">
        <f t="shared" si="59"/>
        <v>0</v>
      </c>
    </row>
    <row r="503" spans="1:12" x14ac:dyDescent="0.2">
      <c r="A503" s="143"/>
      <c r="B503" s="122" t="s">
        <v>309</v>
      </c>
      <c r="C503" s="4">
        <v>8685</v>
      </c>
      <c r="E503" s="333">
        <v>72</v>
      </c>
      <c r="F503" s="341" t="s">
        <v>23</v>
      </c>
      <c r="G503" s="333">
        <f t="shared" si="56"/>
        <v>72</v>
      </c>
      <c r="H503" s="352">
        <f t="shared" si="57"/>
        <v>72</v>
      </c>
      <c r="J503" s="256" t="s">
        <v>23</v>
      </c>
      <c r="K503" s="4">
        <f t="shared" si="58"/>
        <v>0</v>
      </c>
      <c r="L503" s="142">
        <f t="shared" si="59"/>
        <v>0</v>
      </c>
    </row>
    <row r="504" spans="1:12" x14ac:dyDescent="0.2">
      <c r="A504" s="143"/>
      <c r="B504" s="122" t="s">
        <v>310</v>
      </c>
      <c r="C504" s="4">
        <v>9837</v>
      </c>
      <c r="E504" s="333">
        <v>72</v>
      </c>
      <c r="F504" s="341" t="s">
        <v>23</v>
      </c>
      <c r="G504" s="333">
        <f t="shared" si="56"/>
        <v>72</v>
      </c>
      <c r="H504" s="352">
        <f t="shared" si="57"/>
        <v>72</v>
      </c>
      <c r="J504" s="256" t="s">
        <v>23</v>
      </c>
      <c r="K504" s="4">
        <f t="shared" si="58"/>
        <v>0</v>
      </c>
      <c r="L504" s="142">
        <f t="shared" si="59"/>
        <v>0</v>
      </c>
    </row>
    <row r="505" spans="1:12" x14ac:dyDescent="0.2">
      <c r="A505" s="143"/>
      <c r="B505" s="122" t="s">
        <v>311</v>
      </c>
      <c r="C505" s="4">
        <v>10830</v>
      </c>
      <c r="E505" s="333">
        <v>72</v>
      </c>
      <c r="F505" s="341" t="s">
        <v>23</v>
      </c>
      <c r="G505" s="333">
        <f t="shared" si="56"/>
        <v>72</v>
      </c>
      <c r="H505" s="352">
        <f t="shared" si="57"/>
        <v>72</v>
      </c>
      <c r="J505" s="256" t="s">
        <v>23</v>
      </c>
      <c r="K505" s="4">
        <f t="shared" si="58"/>
        <v>0</v>
      </c>
      <c r="L505" s="142">
        <f t="shared" si="59"/>
        <v>0</v>
      </c>
    </row>
    <row r="506" spans="1:12" x14ac:dyDescent="0.2">
      <c r="A506" s="143"/>
      <c r="B506" s="122" t="s">
        <v>312</v>
      </c>
      <c r="C506" s="4">
        <v>11853</v>
      </c>
      <c r="E506" s="333">
        <v>72</v>
      </c>
      <c r="F506" s="341" t="s">
        <v>23</v>
      </c>
      <c r="G506" s="333">
        <f t="shared" si="56"/>
        <v>72</v>
      </c>
      <c r="H506" s="352">
        <f t="shared" si="57"/>
        <v>72</v>
      </c>
      <c r="J506" s="256" t="s">
        <v>23</v>
      </c>
      <c r="K506" s="4">
        <f t="shared" si="58"/>
        <v>0</v>
      </c>
      <c r="L506" s="142">
        <f t="shared" si="59"/>
        <v>0</v>
      </c>
    </row>
    <row r="507" spans="1:12" x14ac:dyDescent="0.2">
      <c r="A507" s="143"/>
      <c r="B507" s="122" t="s">
        <v>313</v>
      </c>
      <c r="C507" s="4">
        <v>13119</v>
      </c>
      <c r="E507" s="333">
        <v>72</v>
      </c>
      <c r="F507" s="341" t="s">
        <v>23</v>
      </c>
      <c r="G507" s="333">
        <f t="shared" si="56"/>
        <v>72</v>
      </c>
      <c r="H507" s="352">
        <f t="shared" si="57"/>
        <v>72</v>
      </c>
      <c r="J507" s="256" t="s">
        <v>23</v>
      </c>
      <c r="K507" s="4">
        <f t="shared" si="58"/>
        <v>0</v>
      </c>
      <c r="L507" s="142">
        <f t="shared" si="59"/>
        <v>0</v>
      </c>
    </row>
    <row r="508" spans="1:12" x14ac:dyDescent="0.2">
      <c r="A508" s="143"/>
      <c r="B508" s="122" t="s">
        <v>314</v>
      </c>
      <c r="C508" s="4">
        <v>14376</v>
      </c>
      <c r="E508" s="333">
        <v>72</v>
      </c>
      <c r="F508" s="341" t="s">
        <v>23</v>
      </c>
      <c r="G508" s="333">
        <f t="shared" si="56"/>
        <v>72</v>
      </c>
      <c r="H508" s="352">
        <f t="shared" si="57"/>
        <v>72</v>
      </c>
      <c r="J508" s="256" t="s">
        <v>23</v>
      </c>
      <c r="K508" s="4">
        <f t="shared" si="58"/>
        <v>0</v>
      </c>
      <c r="L508" s="142">
        <f t="shared" si="59"/>
        <v>0</v>
      </c>
    </row>
    <row r="509" spans="1:12" x14ac:dyDescent="0.2">
      <c r="A509" s="143"/>
      <c r="B509" s="122" t="s">
        <v>315</v>
      </c>
      <c r="C509" s="4">
        <v>15687</v>
      </c>
      <c r="E509" s="333">
        <v>72</v>
      </c>
      <c r="F509" s="341" t="s">
        <v>23</v>
      </c>
      <c r="G509" s="333">
        <f t="shared" si="56"/>
        <v>72</v>
      </c>
      <c r="H509" s="352">
        <f t="shared" si="57"/>
        <v>72</v>
      </c>
      <c r="J509" s="256" t="s">
        <v>23</v>
      </c>
      <c r="K509" s="4">
        <f t="shared" si="58"/>
        <v>0</v>
      </c>
      <c r="L509" s="142">
        <f t="shared" si="59"/>
        <v>0</v>
      </c>
    </row>
    <row r="510" spans="1:12" x14ac:dyDescent="0.2">
      <c r="A510" s="143"/>
      <c r="B510" s="122" t="s">
        <v>316</v>
      </c>
      <c r="C510" s="4">
        <v>17001</v>
      </c>
      <c r="E510" s="333">
        <v>72</v>
      </c>
      <c r="F510" s="341" t="s">
        <v>23</v>
      </c>
      <c r="G510" s="333">
        <f t="shared" si="56"/>
        <v>72</v>
      </c>
      <c r="H510" s="352">
        <f t="shared" si="57"/>
        <v>72</v>
      </c>
      <c r="J510" s="256" t="s">
        <v>23</v>
      </c>
      <c r="K510" s="4">
        <f t="shared" si="58"/>
        <v>0</v>
      </c>
      <c r="L510" s="142">
        <f t="shared" si="59"/>
        <v>0</v>
      </c>
    </row>
    <row r="511" spans="1:12" ht="25.5" x14ac:dyDescent="0.2">
      <c r="A511" s="143">
        <v>166789</v>
      </c>
      <c r="B511" s="122" t="s">
        <v>697</v>
      </c>
      <c r="C511" s="4"/>
      <c r="F511" s="341"/>
      <c r="J511" s="256"/>
      <c r="K511" s="4"/>
      <c r="L511" s="142"/>
    </row>
    <row r="512" spans="1:12" x14ac:dyDescent="0.2">
      <c r="A512" s="143"/>
      <c r="B512" s="122" t="s">
        <v>622</v>
      </c>
      <c r="C512" s="4"/>
      <c r="F512" s="341"/>
      <c r="J512" s="256"/>
      <c r="K512" s="4"/>
      <c r="L512" s="142"/>
    </row>
    <row r="513" spans="1:12" x14ac:dyDescent="0.2">
      <c r="A513" s="143"/>
      <c r="B513" s="122" t="s">
        <v>278</v>
      </c>
      <c r="C513" s="4">
        <v>117</v>
      </c>
      <c r="E513" s="333">
        <v>210</v>
      </c>
      <c r="F513" s="341" t="s">
        <v>23</v>
      </c>
      <c r="G513" s="333">
        <f t="shared" si="56"/>
        <v>210</v>
      </c>
      <c r="H513" s="352">
        <f t="shared" si="57"/>
        <v>210</v>
      </c>
      <c r="J513" s="256" t="s">
        <v>23</v>
      </c>
      <c r="K513" s="4">
        <f t="shared" ref="K513:K551" si="60">SUM(I513:J513)</f>
        <v>0</v>
      </c>
      <c r="L513" s="142">
        <f t="shared" ref="L513:L551" si="61">FLOOR(K513,0.05)</f>
        <v>0</v>
      </c>
    </row>
    <row r="514" spans="1:12" x14ac:dyDescent="0.2">
      <c r="A514" s="143"/>
      <c r="B514" s="122" t="s">
        <v>279</v>
      </c>
      <c r="C514" s="4">
        <v>159</v>
      </c>
      <c r="E514" s="333">
        <v>234</v>
      </c>
      <c r="F514" s="341" t="s">
        <v>23</v>
      </c>
      <c r="G514" s="333">
        <f t="shared" si="56"/>
        <v>234</v>
      </c>
      <c r="H514" s="352">
        <f t="shared" si="57"/>
        <v>234</v>
      </c>
      <c r="J514" s="256" t="s">
        <v>23</v>
      </c>
      <c r="K514" s="4">
        <f t="shared" si="60"/>
        <v>0</v>
      </c>
      <c r="L514" s="142">
        <f t="shared" si="61"/>
        <v>0</v>
      </c>
    </row>
    <row r="515" spans="1:12" x14ac:dyDescent="0.2">
      <c r="A515" s="143"/>
      <c r="B515" s="122" t="s">
        <v>280</v>
      </c>
      <c r="C515" s="4">
        <v>201</v>
      </c>
      <c r="E515" s="333">
        <v>240</v>
      </c>
      <c r="F515" s="341" t="s">
        <v>23</v>
      </c>
      <c r="G515" s="333">
        <f t="shared" si="56"/>
        <v>240</v>
      </c>
      <c r="H515" s="352">
        <f t="shared" si="57"/>
        <v>240</v>
      </c>
      <c r="J515" s="256" t="s">
        <v>23</v>
      </c>
      <c r="K515" s="4">
        <f t="shared" si="60"/>
        <v>0</v>
      </c>
      <c r="L515" s="142">
        <f t="shared" si="61"/>
        <v>0</v>
      </c>
    </row>
    <row r="516" spans="1:12" x14ac:dyDescent="0.2">
      <c r="A516" s="143"/>
      <c r="B516" s="122" t="s">
        <v>281</v>
      </c>
      <c r="C516" s="4">
        <v>240</v>
      </c>
      <c r="E516" s="333">
        <v>270</v>
      </c>
      <c r="F516" s="341" t="s">
        <v>23</v>
      </c>
      <c r="G516" s="333">
        <f t="shared" si="56"/>
        <v>270</v>
      </c>
      <c r="H516" s="352">
        <f t="shared" si="57"/>
        <v>270</v>
      </c>
      <c r="J516" s="256" t="s">
        <v>23</v>
      </c>
      <c r="K516" s="4">
        <f t="shared" si="60"/>
        <v>0</v>
      </c>
      <c r="L516" s="142">
        <f t="shared" si="61"/>
        <v>0</v>
      </c>
    </row>
    <row r="517" spans="1:12" x14ac:dyDescent="0.2">
      <c r="A517" s="143"/>
      <c r="B517" s="122" t="s">
        <v>282</v>
      </c>
      <c r="C517" s="4">
        <v>306</v>
      </c>
      <c r="E517" s="333">
        <v>342</v>
      </c>
      <c r="F517" s="341" t="s">
        <v>23</v>
      </c>
      <c r="G517" s="333">
        <f t="shared" si="56"/>
        <v>342</v>
      </c>
      <c r="H517" s="352">
        <f t="shared" si="57"/>
        <v>342</v>
      </c>
      <c r="J517" s="256" t="s">
        <v>23</v>
      </c>
      <c r="K517" s="4">
        <f t="shared" si="60"/>
        <v>0</v>
      </c>
      <c r="L517" s="142">
        <f t="shared" si="61"/>
        <v>0</v>
      </c>
    </row>
    <row r="518" spans="1:12" x14ac:dyDescent="0.2">
      <c r="A518" s="143"/>
      <c r="B518" s="122" t="s">
        <v>283</v>
      </c>
      <c r="C518" s="4">
        <v>396</v>
      </c>
      <c r="E518" s="333">
        <v>426</v>
      </c>
      <c r="F518" s="341" t="s">
        <v>23</v>
      </c>
      <c r="G518" s="333">
        <f t="shared" si="56"/>
        <v>426</v>
      </c>
      <c r="H518" s="352">
        <f t="shared" si="57"/>
        <v>426</v>
      </c>
      <c r="J518" s="256" t="s">
        <v>23</v>
      </c>
      <c r="K518" s="4">
        <f t="shared" si="60"/>
        <v>0</v>
      </c>
      <c r="L518" s="142">
        <f t="shared" si="61"/>
        <v>0</v>
      </c>
    </row>
    <row r="519" spans="1:12" x14ac:dyDescent="0.2">
      <c r="A519" s="143"/>
      <c r="B519" s="122" t="s">
        <v>284</v>
      </c>
      <c r="C519" s="4">
        <v>465</v>
      </c>
      <c r="E519" s="333">
        <v>504</v>
      </c>
      <c r="F519" s="341" t="s">
        <v>23</v>
      </c>
      <c r="G519" s="333">
        <f t="shared" si="56"/>
        <v>504</v>
      </c>
      <c r="H519" s="352">
        <f t="shared" si="57"/>
        <v>504</v>
      </c>
      <c r="J519" s="256" t="s">
        <v>23</v>
      </c>
      <c r="K519" s="4">
        <f t="shared" si="60"/>
        <v>0</v>
      </c>
      <c r="L519" s="142">
        <f t="shared" si="61"/>
        <v>0</v>
      </c>
    </row>
    <row r="520" spans="1:12" x14ac:dyDescent="0.2">
      <c r="A520" s="143"/>
      <c r="B520" s="122" t="s">
        <v>285</v>
      </c>
      <c r="C520" s="4">
        <v>555</v>
      </c>
      <c r="E520" s="333">
        <v>552</v>
      </c>
      <c r="F520" s="341" t="s">
        <v>23</v>
      </c>
      <c r="G520" s="333">
        <f t="shared" si="56"/>
        <v>552</v>
      </c>
      <c r="H520" s="352">
        <f t="shared" si="57"/>
        <v>552</v>
      </c>
      <c r="J520" s="256" t="s">
        <v>23</v>
      </c>
      <c r="K520" s="4">
        <f t="shared" si="60"/>
        <v>0</v>
      </c>
      <c r="L520" s="142">
        <f t="shared" si="61"/>
        <v>0</v>
      </c>
    </row>
    <row r="521" spans="1:12" x14ac:dyDescent="0.2">
      <c r="A521" s="143"/>
      <c r="B521" s="122" t="s">
        <v>286</v>
      </c>
      <c r="C521" s="4">
        <v>675</v>
      </c>
      <c r="E521" s="333">
        <v>732</v>
      </c>
      <c r="F521" s="341" t="s">
        <v>23</v>
      </c>
      <c r="G521" s="333">
        <f t="shared" si="56"/>
        <v>732</v>
      </c>
      <c r="H521" s="352">
        <f t="shared" si="57"/>
        <v>732</v>
      </c>
      <c r="J521" s="256" t="s">
        <v>23</v>
      </c>
      <c r="K521" s="4">
        <f t="shared" si="60"/>
        <v>0</v>
      </c>
      <c r="L521" s="142">
        <f t="shared" si="61"/>
        <v>0</v>
      </c>
    </row>
    <row r="522" spans="1:12" x14ac:dyDescent="0.2">
      <c r="A522" s="143"/>
      <c r="B522" s="122" t="s">
        <v>287</v>
      </c>
      <c r="C522" s="4">
        <v>765</v>
      </c>
      <c r="E522" s="333">
        <v>876</v>
      </c>
      <c r="F522" s="341" t="s">
        <v>23</v>
      </c>
      <c r="G522" s="333">
        <f t="shared" si="56"/>
        <v>876</v>
      </c>
      <c r="H522" s="352">
        <f t="shared" si="57"/>
        <v>876</v>
      </c>
      <c r="J522" s="256" t="s">
        <v>23</v>
      </c>
      <c r="K522" s="4">
        <f t="shared" si="60"/>
        <v>0</v>
      </c>
      <c r="L522" s="142">
        <f t="shared" si="61"/>
        <v>0</v>
      </c>
    </row>
    <row r="523" spans="1:12" x14ac:dyDescent="0.2">
      <c r="A523" s="143"/>
      <c r="B523" s="122" t="s">
        <v>288</v>
      </c>
      <c r="C523" s="4">
        <v>894</v>
      </c>
      <c r="E523" s="333">
        <v>990</v>
      </c>
      <c r="F523" s="341" t="s">
        <v>23</v>
      </c>
      <c r="G523" s="333">
        <f t="shared" si="56"/>
        <v>990</v>
      </c>
      <c r="H523" s="352">
        <f t="shared" si="57"/>
        <v>990</v>
      </c>
      <c r="J523" s="256" t="s">
        <v>23</v>
      </c>
      <c r="K523" s="4">
        <f t="shared" si="60"/>
        <v>0</v>
      </c>
      <c r="L523" s="142">
        <f t="shared" si="61"/>
        <v>0</v>
      </c>
    </row>
    <row r="524" spans="1:12" x14ac:dyDescent="0.2">
      <c r="A524" s="143"/>
      <c r="B524" s="122" t="s">
        <v>289</v>
      </c>
      <c r="C524" s="4">
        <v>996</v>
      </c>
      <c r="E524" s="333">
        <v>1014</v>
      </c>
      <c r="F524" s="341" t="s">
        <v>23</v>
      </c>
      <c r="G524" s="333">
        <f t="shared" si="56"/>
        <v>1014</v>
      </c>
      <c r="H524" s="352">
        <f t="shared" si="57"/>
        <v>1014</v>
      </c>
      <c r="J524" s="256" t="s">
        <v>23</v>
      </c>
      <c r="K524" s="4">
        <f t="shared" si="60"/>
        <v>0</v>
      </c>
      <c r="L524" s="142">
        <f t="shared" si="61"/>
        <v>0</v>
      </c>
    </row>
    <row r="525" spans="1:12" x14ac:dyDescent="0.2">
      <c r="A525" s="143"/>
      <c r="B525" s="122" t="s">
        <v>290</v>
      </c>
      <c r="C525" s="4">
        <v>2058</v>
      </c>
      <c r="E525" s="333">
        <v>1260</v>
      </c>
      <c r="F525" s="341" t="s">
        <v>23</v>
      </c>
      <c r="G525" s="333">
        <f t="shared" si="56"/>
        <v>1260</v>
      </c>
      <c r="H525" s="352">
        <f t="shared" si="57"/>
        <v>1260</v>
      </c>
      <c r="J525" s="256" t="s">
        <v>23</v>
      </c>
      <c r="K525" s="4">
        <f t="shared" si="60"/>
        <v>0</v>
      </c>
      <c r="L525" s="142">
        <f t="shared" si="61"/>
        <v>0</v>
      </c>
    </row>
    <row r="526" spans="1:12" x14ac:dyDescent="0.2">
      <c r="A526" s="143"/>
      <c r="B526" s="122" t="s">
        <v>291</v>
      </c>
      <c r="C526" s="4">
        <v>2094</v>
      </c>
      <c r="E526" s="333">
        <v>1482</v>
      </c>
      <c r="F526" s="341" t="s">
        <v>23</v>
      </c>
      <c r="G526" s="333">
        <f t="shared" si="56"/>
        <v>1482</v>
      </c>
      <c r="H526" s="352">
        <f t="shared" si="57"/>
        <v>1482</v>
      </c>
      <c r="J526" s="256" t="s">
        <v>23</v>
      </c>
      <c r="K526" s="4">
        <f t="shared" si="60"/>
        <v>0</v>
      </c>
      <c r="L526" s="142">
        <f t="shared" si="61"/>
        <v>0</v>
      </c>
    </row>
    <row r="527" spans="1:12" x14ac:dyDescent="0.2">
      <c r="A527" s="143"/>
      <c r="B527" s="122" t="s">
        <v>292</v>
      </c>
      <c r="C527" s="4">
        <v>2472</v>
      </c>
      <c r="E527" s="333">
        <v>1614</v>
      </c>
      <c r="F527" s="341" t="s">
        <v>23</v>
      </c>
      <c r="G527" s="333">
        <f t="shared" si="56"/>
        <v>1614</v>
      </c>
      <c r="H527" s="352">
        <f t="shared" si="57"/>
        <v>1614</v>
      </c>
      <c r="J527" s="256" t="s">
        <v>23</v>
      </c>
      <c r="K527" s="4">
        <f t="shared" si="60"/>
        <v>0</v>
      </c>
      <c r="L527" s="142">
        <f t="shared" si="61"/>
        <v>0</v>
      </c>
    </row>
    <row r="528" spans="1:12" x14ac:dyDescent="0.2">
      <c r="A528" s="143"/>
      <c r="B528" s="122" t="s">
        <v>293</v>
      </c>
      <c r="C528" s="4">
        <v>2691</v>
      </c>
      <c r="E528" s="333">
        <v>1788</v>
      </c>
      <c r="F528" s="341" t="s">
        <v>23</v>
      </c>
      <c r="G528" s="333">
        <f t="shared" si="56"/>
        <v>1788</v>
      </c>
      <c r="H528" s="352">
        <f t="shared" si="57"/>
        <v>1788</v>
      </c>
      <c r="J528" s="256" t="s">
        <v>23</v>
      </c>
      <c r="K528" s="4">
        <f t="shared" si="60"/>
        <v>0</v>
      </c>
      <c r="L528" s="142">
        <f t="shared" si="61"/>
        <v>0</v>
      </c>
    </row>
    <row r="529" spans="1:12" x14ac:dyDescent="0.2">
      <c r="A529" s="143"/>
      <c r="B529" s="122" t="s">
        <v>294</v>
      </c>
      <c r="C529" s="4">
        <v>2970</v>
      </c>
      <c r="E529" s="333">
        <v>1980</v>
      </c>
      <c r="F529" s="341" t="s">
        <v>23</v>
      </c>
      <c r="G529" s="333">
        <f t="shared" si="56"/>
        <v>1980</v>
      </c>
      <c r="H529" s="352">
        <f t="shared" si="57"/>
        <v>1980</v>
      </c>
      <c r="J529" s="256" t="s">
        <v>23</v>
      </c>
      <c r="K529" s="4">
        <f t="shared" si="60"/>
        <v>0</v>
      </c>
      <c r="L529" s="142">
        <f t="shared" si="61"/>
        <v>0</v>
      </c>
    </row>
    <row r="530" spans="1:12" x14ac:dyDescent="0.2">
      <c r="A530" s="143"/>
      <c r="B530" s="122" t="s">
        <v>295</v>
      </c>
      <c r="C530" s="4">
        <v>3189</v>
      </c>
      <c r="E530" s="333">
        <v>2166</v>
      </c>
      <c r="F530" s="341" t="s">
        <v>23</v>
      </c>
      <c r="G530" s="333">
        <f t="shared" ref="G530:G593" si="62">+E530</f>
        <v>2166</v>
      </c>
      <c r="H530" s="352">
        <f t="shared" ref="H530:H593" si="63">+G530</f>
        <v>2166</v>
      </c>
      <c r="J530" s="256" t="s">
        <v>23</v>
      </c>
      <c r="K530" s="4">
        <f t="shared" si="60"/>
        <v>0</v>
      </c>
      <c r="L530" s="142">
        <f t="shared" si="61"/>
        <v>0</v>
      </c>
    </row>
    <row r="531" spans="1:12" x14ac:dyDescent="0.2">
      <c r="A531" s="143"/>
      <c r="B531" s="122" t="s">
        <v>296</v>
      </c>
      <c r="C531" s="4">
        <v>3459</v>
      </c>
      <c r="E531" s="333">
        <v>2334</v>
      </c>
      <c r="F531" s="341" t="s">
        <v>23</v>
      </c>
      <c r="G531" s="333">
        <f t="shared" si="62"/>
        <v>2334</v>
      </c>
      <c r="H531" s="352">
        <f t="shared" si="63"/>
        <v>2334</v>
      </c>
      <c r="J531" s="256" t="s">
        <v>23</v>
      </c>
      <c r="K531" s="4">
        <f t="shared" si="60"/>
        <v>0</v>
      </c>
      <c r="L531" s="142">
        <f t="shared" si="61"/>
        <v>0</v>
      </c>
    </row>
    <row r="532" spans="1:12" x14ac:dyDescent="0.2">
      <c r="A532" s="143"/>
      <c r="B532" s="122" t="s">
        <v>297</v>
      </c>
      <c r="C532" s="4">
        <v>3732</v>
      </c>
      <c r="E532" s="333">
        <v>2526</v>
      </c>
      <c r="F532" s="341" t="s">
        <v>23</v>
      </c>
      <c r="G532" s="333">
        <f t="shared" si="62"/>
        <v>2526</v>
      </c>
      <c r="H532" s="352">
        <f t="shared" si="63"/>
        <v>2526</v>
      </c>
      <c r="J532" s="256" t="s">
        <v>23</v>
      </c>
      <c r="K532" s="4">
        <f t="shared" si="60"/>
        <v>0</v>
      </c>
      <c r="L532" s="142">
        <f t="shared" si="61"/>
        <v>0</v>
      </c>
    </row>
    <row r="533" spans="1:12" x14ac:dyDescent="0.2">
      <c r="A533" s="143"/>
      <c r="B533" s="122" t="s">
        <v>298</v>
      </c>
      <c r="C533" s="4">
        <v>4101</v>
      </c>
      <c r="E533" s="333">
        <v>3924</v>
      </c>
      <c r="F533" s="341" t="s">
        <v>23</v>
      </c>
      <c r="G533" s="333">
        <f t="shared" si="62"/>
        <v>3924</v>
      </c>
      <c r="H533" s="352">
        <f t="shared" si="63"/>
        <v>3924</v>
      </c>
      <c r="J533" s="256" t="s">
        <v>23</v>
      </c>
      <c r="K533" s="4">
        <f t="shared" si="60"/>
        <v>0</v>
      </c>
      <c r="L533" s="142">
        <f t="shared" si="61"/>
        <v>0</v>
      </c>
    </row>
    <row r="534" spans="1:12" x14ac:dyDescent="0.2">
      <c r="A534" s="143"/>
      <c r="B534" s="122" t="s">
        <v>299</v>
      </c>
      <c r="C534" s="4">
        <v>4344</v>
      </c>
      <c r="E534" s="333">
        <v>4242</v>
      </c>
      <c r="F534" s="341" t="s">
        <v>23</v>
      </c>
      <c r="G534" s="333">
        <f t="shared" si="62"/>
        <v>4242</v>
      </c>
      <c r="H534" s="352">
        <f t="shared" si="63"/>
        <v>4242</v>
      </c>
      <c r="J534" s="256" t="s">
        <v>23</v>
      </c>
      <c r="K534" s="4">
        <f t="shared" si="60"/>
        <v>0</v>
      </c>
      <c r="L534" s="142">
        <f t="shared" si="61"/>
        <v>0</v>
      </c>
    </row>
    <row r="535" spans="1:12" x14ac:dyDescent="0.2">
      <c r="A535" s="143"/>
      <c r="B535" s="122" t="s">
        <v>300</v>
      </c>
      <c r="C535" s="4">
        <v>4671</v>
      </c>
      <c r="E535" s="333">
        <v>4608</v>
      </c>
      <c r="F535" s="341" t="s">
        <v>23</v>
      </c>
      <c r="G535" s="333">
        <f t="shared" si="62"/>
        <v>4608</v>
      </c>
      <c r="H535" s="352">
        <f t="shared" si="63"/>
        <v>4608</v>
      </c>
      <c r="J535" s="256" t="s">
        <v>23</v>
      </c>
      <c r="K535" s="4">
        <f t="shared" si="60"/>
        <v>0</v>
      </c>
      <c r="L535" s="142">
        <f t="shared" si="61"/>
        <v>0</v>
      </c>
    </row>
    <row r="536" spans="1:12" x14ac:dyDescent="0.2">
      <c r="A536" s="143"/>
      <c r="B536" s="122" t="s">
        <v>301</v>
      </c>
      <c r="C536" s="4">
        <v>4995</v>
      </c>
      <c r="E536" s="333">
        <v>4650</v>
      </c>
      <c r="F536" s="341" t="s">
        <v>23</v>
      </c>
      <c r="G536" s="333">
        <f t="shared" si="62"/>
        <v>4650</v>
      </c>
      <c r="H536" s="352">
        <f t="shared" si="63"/>
        <v>4650</v>
      </c>
      <c r="J536" s="256" t="s">
        <v>23</v>
      </c>
      <c r="K536" s="4">
        <f t="shared" si="60"/>
        <v>0</v>
      </c>
      <c r="L536" s="142">
        <f t="shared" si="61"/>
        <v>0</v>
      </c>
    </row>
    <row r="537" spans="1:12" x14ac:dyDescent="0.2">
      <c r="A537" s="143"/>
      <c r="B537" s="122" t="s">
        <v>302</v>
      </c>
      <c r="C537" s="4">
        <v>5361</v>
      </c>
      <c r="E537" s="333">
        <v>5052</v>
      </c>
      <c r="F537" s="341" t="s">
        <v>23</v>
      </c>
      <c r="G537" s="333">
        <f t="shared" si="62"/>
        <v>5052</v>
      </c>
      <c r="H537" s="352">
        <f t="shared" si="63"/>
        <v>5052</v>
      </c>
      <c r="J537" s="256" t="s">
        <v>23</v>
      </c>
      <c r="K537" s="4">
        <f t="shared" si="60"/>
        <v>0</v>
      </c>
      <c r="L537" s="142">
        <f t="shared" si="61"/>
        <v>0</v>
      </c>
    </row>
    <row r="538" spans="1:12" x14ac:dyDescent="0.2">
      <c r="A538" s="143"/>
      <c r="B538" s="122" t="s">
        <v>303</v>
      </c>
      <c r="C538" s="4">
        <v>5712</v>
      </c>
      <c r="E538" s="333">
        <v>5484</v>
      </c>
      <c r="F538" s="341" t="s">
        <v>23</v>
      </c>
      <c r="G538" s="333">
        <f t="shared" si="62"/>
        <v>5484</v>
      </c>
      <c r="H538" s="352">
        <f t="shared" si="63"/>
        <v>5484</v>
      </c>
      <c r="J538" s="256" t="s">
        <v>23</v>
      </c>
      <c r="K538" s="4">
        <f t="shared" si="60"/>
        <v>0</v>
      </c>
      <c r="L538" s="142">
        <f t="shared" si="61"/>
        <v>0</v>
      </c>
    </row>
    <row r="539" spans="1:12" x14ac:dyDescent="0.2">
      <c r="A539" s="143"/>
      <c r="B539" s="122" t="s">
        <v>304</v>
      </c>
      <c r="C539" s="4">
        <v>6051</v>
      </c>
      <c r="E539" s="333">
        <v>6035</v>
      </c>
      <c r="F539" s="341" t="s">
        <v>23</v>
      </c>
      <c r="G539" s="333">
        <f t="shared" si="62"/>
        <v>6035</v>
      </c>
      <c r="H539" s="352">
        <f t="shared" si="63"/>
        <v>6035</v>
      </c>
      <c r="J539" s="256" t="s">
        <v>23</v>
      </c>
      <c r="K539" s="4">
        <f t="shared" si="60"/>
        <v>0</v>
      </c>
      <c r="L539" s="142">
        <f t="shared" si="61"/>
        <v>0</v>
      </c>
    </row>
    <row r="540" spans="1:12" x14ac:dyDescent="0.2">
      <c r="A540" s="143"/>
      <c r="B540" s="122" t="s">
        <v>305</v>
      </c>
      <c r="C540" s="4">
        <v>6396</v>
      </c>
      <c r="E540" s="333">
        <v>6372</v>
      </c>
      <c r="F540" s="341" t="s">
        <v>23</v>
      </c>
      <c r="G540" s="333">
        <f t="shared" si="62"/>
        <v>6372</v>
      </c>
      <c r="H540" s="352">
        <f t="shared" si="63"/>
        <v>6372</v>
      </c>
      <c r="J540" s="256" t="s">
        <v>23</v>
      </c>
      <c r="K540" s="4">
        <f t="shared" si="60"/>
        <v>0</v>
      </c>
      <c r="L540" s="142">
        <f t="shared" si="61"/>
        <v>0</v>
      </c>
    </row>
    <row r="541" spans="1:12" x14ac:dyDescent="0.2">
      <c r="A541" s="143"/>
      <c r="B541" s="122" t="s">
        <v>306</v>
      </c>
      <c r="C541" s="4">
        <v>6747</v>
      </c>
      <c r="E541" s="333">
        <v>7056</v>
      </c>
      <c r="F541" s="341" t="s">
        <v>23</v>
      </c>
      <c r="G541" s="333">
        <f t="shared" si="62"/>
        <v>7056</v>
      </c>
      <c r="H541" s="352">
        <f t="shared" si="63"/>
        <v>7056</v>
      </c>
      <c r="J541" s="256" t="s">
        <v>23</v>
      </c>
      <c r="K541" s="4">
        <f t="shared" si="60"/>
        <v>0</v>
      </c>
      <c r="L541" s="142">
        <f t="shared" si="61"/>
        <v>0</v>
      </c>
    </row>
    <row r="542" spans="1:12" x14ac:dyDescent="0.2">
      <c r="A542" s="143"/>
      <c r="B542" s="122" t="s">
        <v>307</v>
      </c>
      <c r="C542" s="4">
        <v>7162</v>
      </c>
      <c r="E542" s="333">
        <v>7266</v>
      </c>
      <c r="F542" s="341" t="s">
        <v>23</v>
      </c>
      <c r="G542" s="333">
        <f t="shared" si="62"/>
        <v>7266</v>
      </c>
      <c r="H542" s="352">
        <f t="shared" si="63"/>
        <v>7266</v>
      </c>
      <c r="J542" s="256" t="s">
        <v>23</v>
      </c>
      <c r="K542" s="4">
        <f t="shared" si="60"/>
        <v>0</v>
      </c>
      <c r="L542" s="142">
        <f t="shared" si="61"/>
        <v>0</v>
      </c>
    </row>
    <row r="543" spans="1:12" x14ac:dyDescent="0.2">
      <c r="A543" s="143"/>
      <c r="B543" s="122" t="s">
        <v>308</v>
      </c>
      <c r="C543" s="4">
        <v>7887</v>
      </c>
      <c r="E543" s="333">
        <v>7716</v>
      </c>
      <c r="F543" s="341" t="s">
        <v>23</v>
      </c>
      <c r="G543" s="333">
        <f t="shared" si="62"/>
        <v>7716</v>
      </c>
      <c r="H543" s="352">
        <f t="shared" si="63"/>
        <v>7716</v>
      </c>
      <c r="J543" s="256" t="s">
        <v>23</v>
      </c>
      <c r="K543" s="4">
        <f t="shared" si="60"/>
        <v>0</v>
      </c>
      <c r="L543" s="142">
        <f t="shared" si="61"/>
        <v>0</v>
      </c>
    </row>
    <row r="544" spans="1:12" x14ac:dyDescent="0.2">
      <c r="A544" s="143"/>
      <c r="B544" s="122" t="s">
        <v>309</v>
      </c>
      <c r="C544" s="4">
        <v>8685</v>
      </c>
      <c r="E544" s="333">
        <v>8490</v>
      </c>
      <c r="F544" s="341" t="s">
        <v>23</v>
      </c>
      <c r="G544" s="333">
        <f t="shared" si="62"/>
        <v>8490</v>
      </c>
      <c r="H544" s="352">
        <f t="shared" si="63"/>
        <v>8490</v>
      </c>
      <c r="J544" s="256" t="s">
        <v>23</v>
      </c>
      <c r="K544" s="4">
        <f t="shared" si="60"/>
        <v>0</v>
      </c>
      <c r="L544" s="142">
        <f t="shared" si="61"/>
        <v>0</v>
      </c>
    </row>
    <row r="545" spans="1:14" s="242" customFormat="1" x14ac:dyDescent="0.2">
      <c r="A545" s="143"/>
      <c r="B545" s="122" t="s">
        <v>310</v>
      </c>
      <c r="C545" s="4">
        <v>9837</v>
      </c>
      <c r="D545" s="5"/>
      <c r="E545" s="333">
        <v>9816</v>
      </c>
      <c r="F545" s="341" t="s">
        <v>23</v>
      </c>
      <c r="G545" s="333">
        <f t="shared" si="62"/>
        <v>9816</v>
      </c>
      <c r="H545" s="352">
        <f t="shared" si="63"/>
        <v>9816</v>
      </c>
      <c r="I545" s="234"/>
      <c r="J545" s="256" t="s">
        <v>23</v>
      </c>
      <c r="K545" s="4">
        <f t="shared" si="60"/>
        <v>0</v>
      </c>
      <c r="L545" s="142">
        <f t="shared" si="61"/>
        <v>0</v>
      </c>
    </row>
    <row r="546" spans="1:14" s="242" customFormat="1" x14ac:dyDescent="0.2">
      <c r="A546" s="143"/>
      <c r="B546" s="122" t="s">
        <v>311</v>
      </c>
      <c r="C546" s="4">
        <v>10830</v>
      </c>
      <c r="D546" s="5"/>
      <c r="E546" s="333">
        <v>10596</v>
      </c>
      <c r="F546" s="341" t="s">
        <v>23</v>
      </c>
      <c r="G546" s="333">
        <f t="shared" si="62"/>
        <v>10596</v>
      </c>
      <c r="H546" s="352">
        <f t="shared" si="63"/>
        <v>10596</v>
      </c>
      <c r="I546" s="234"/>
      <c r="J546" s="256" t="s">
        <v>23</v>
      </c>
      <c r="K546" s="4">
        <f t="shared" si="60"/>
        <v>0</v>
      </c>
      <c r="L546" s="142">
        <f t="shared" si="61"/>
        <v>0</v>
      </c>
    </row>
    <row r="547" spans="1:14" s="242" customFormat="1" x14ac:dyDescent="0.2">
      <c r="A547" s="143"/>
      <c r="B547" s="122" t="s">
        <v>312</v>
      </c>
      <c r="C547" s="4">
        <v>11853</v>
      </c>
      <c r="D547" s="5"/>
      <c r="E547" s="333">
        <v>11430</v>
      </c>
      <c r="F547" s="341" t="s">
        <v>23</v>
      </c>
      <c r="G547" s="333">
        <f t="shared" si="62"/>
        <v>11430</v>
      </c>
      <c r="H547" s="352">
        <f t="shared" si="63"/>
        <v>11430</v>
      </c>
      <c r="I547" s="234"/>
      <c r="J547" s="256" t="s">
        <v>23</v>
      </c>
      <c r="K547" s="4">
        <f t="shared" si="60"/>
        <v>0</v>
      </c>
      <c r="L547" s="142">
        <f t="shared" si="61"/>
        <v>0</v>
      </c>
    </row>
    <row r="548" spans="1:14" s="242" customFormat="1" x14ac:dyDescent="0.2">
      <c r="A548" s="143"/>
      <c r="B548" s="122" t="s">
        <v>313</v>
      </c>
      <c r="C548" s="4">
        <v>13119</v>
      </c>
      <c r="D548" s="5"/>
      <c r="E548" s="333">
        <v>14124</v>
      </c>
      <c r="F548" s="341" t="s">
        <v>23</v>
      </c>
      <c r="G548" s="333">
        <f t="shared" si="62"/>
        <v>14124</v>
      </c>
      <c r="H548" s="352">
        <f t="shared" si="63"/>
        <v>14124</v>
      </c>
      <c r="I548" s="234"/>
      <c r="J548" s="256" t="s">
        <v>23</v>
      </c>
      <c r="K548" s="4">
        <f t="shared" si="60"/>
        <v>0</v>
      </c>
      <c r="L548" s="142">
        <f t="shared" si="61"/>
        <v>0</v>
      </c>
    </row>
    <row r="549" spans="1:14" s="242" customFormat="1" x14ac:dyDescent="0.2">
      <c r="A549" s="143"/>
      <c r="B549" s="122" t="s">
        <v>314</v>
      </c>
      <c r="C549" s="4">
        <v>14376</v>
      </c>
      <c r="D549" s="5"/>
      <c r="E549" s="333">
        <v>15468</v>
      </c>
      <c r="F549" s="341" t="s">
        <v>23</v>
      </c>
      <c r="G549" s="333">
        <f t="shared" si="62"/>
        <v>15468</v>
      </c>
      <c r="H549" s="352">
        <f t="shared" si="63"/>
        <v>15468</v>
      </c>
      <c r="I549" s="234"/>
      <c r="J549" s="256" t="s">
        <v>23</v>
      </c>
      <c r="K549" s="4">
        <f t="shared" si="60"/>
        <v>0</v>
      </c>
      <c r="L549" s="142">
        <f t="shared" si="61"/>
        <v>0</v>
      </c>
    </row>
    <row r="550" spans="1:14" s="242" customFormat="1" x14ac:dyDescent="0.2">
      <c r="A550" s="143"/>
      <c r="B550" s="122" t="s">
        <v>315</v>
      </c>
      <c r="C550" s="4">
        <v>15687</v>
      </c>
      <c r="D550" s="5"/>
      <c r="E550" s="333">
        <v>16896</v>
      </c>
      <c r="F550" s="341" t="s">
        <v>23</v>
      </c>
      <c r="G550" s="333">
        <f t="shared" si="62"/>
        <v>16896</v>
      </c>
      <c r="H550" s="352">
        <f t="shared" si="63"/>
        <v>16896</v>
      </c>
      <c r="I550" s="234"/>
      <c r="J550" s="256" t="s">
        <v>23</v>
      </c>
      <c r="K550" s="4">
        <f t="shared" si="60"/>
        <v>0</v>
      </c>
      <c r="L550" s="142">
        <f t="shared" si="61"/>
        <v>0</v>
      </c>
    </row>
    <row r="551" spans="1:14" s="242" customFormat="1" x14ac:dyDescent="0.2">
      <c r="A551" s="143"/>
      <c r="B551" s="122" t="s">
        <v>316</v>
      </c>
      <c r="C551" s="4">
        <v>17001</v>
      </c>
      <c r="D551" s="5"/>
      <c r="E551" s="333">
        <v>18312</v>
      </c>
      <c r="F551" s="341" t="s">
        <v>23</v>
      </c>
      <c r="G551" s="333">
        <f t="shared" si="62"/>
        <v>18312</v>
      </c>
      <c r="H551" s="352">
        <f t="shared" si="63"/>
        <v>18312</v>
      </c>
      <c r="I551" s="234"/>
      <c r="J551" s="256" t="s">
        <v>23</v>
      </c>
      <c r="K551" s="4">
        <f t="shared" si="60"/>
        <v>0</v>
      </c>
      <c r="L551" s="142">
        <f t="shared" si="61"/>
        <v>0</v>
      </c>
    </row>
    <row r="552" spans="1:14" s="242" customFormat="1" x14ac:dyDescent="0.2">
      <c r="A552" s="143"/>
      <c r="B552" s="327" t="s">
        <v>698</v>
      </c>
      <c r="C552" s="4"/>
      <c r="D552" s="5"/>
      <c r="E552" s="333">
        <v>1632</v>
      </c>
      <c r="F552" s="341" t="s">
        <v>23</v>
      </c>
      <c r="G552" s="333">
        <f t="shared" si="62"/>
        <v>1632</v>
      </c>
      <c r="H552" s="352">
        <f t="shared" si="63"/>
        <v>1632</v>
      </c>
      <c r="I552" s="234"/>
      <c r="J552" s="256"/>
      <c r="K552" s="4"/>
      <c r="L552" s="142"/>
      <c r="N552" s="330"/>
    </row>
    <row r="553" spans="1:14" s="242" customFormat="1" ht="38.25" x14ac:dyDescent="0.2">
      <c r="A553" s="143">
        <v>166789</v>
      </c>
      <c r="B553" s="122" t="s">
        <v>699</v>
      </c>
      <c r="C553" s="4"/>
      <c r="D553" s="5"/>
      <c r="E553" s="333"/>
      <c r="F553" s="341"/>
      <c r="G553" s="333"/>
      <c r="H553" s="352"/>
      <c r="I553" s="234"/>
      <c r="J553" s="256"/>
      <c r="K553" s="4"/>
      <c r="L553" s="142"/>
    </row>
    <row r="554" spans="1:14" s="242" customFormat="1" x14ac:dyDescent="0.2">
      <c r="A554" s="143"/>
      <c r="B554" s="122" t="s">
        <v>622</v>
      </c>
      <c r="C554" s="4"/>
      <c r="D554" s="5"/>
      <c r="E554" s="333"/>
      <c r="F554" s="341"/>
      <c r="G554" s="333"/>
      <c r="H554" s="352"/>
      <c r="I554" s="234"/>
      <c r="J554" s="256"/>
      <c r="K554" s="4"/>
      <c r="L554" s="142"/>
    </row>
    <row r="555" spans="1:14" s="242" customFormat="1" x14ac:dyDescent="0.2">
      <c r="A555" s="143"/>
      <c r="B555" s="122" t="s">
        <v>278</v>
      </c>
      <c r="C555" s="4">
        <v>117</v>
      </c>
      <c r="D555" s="5"/>
      <c r="E555" s="333">
        <v>210</v>
      </c>
      <c r="F555" s="341" t="s">
        <v>23</v>
      </c>
      <c r="G555" s="333">
        <f t="shared" si="62"/>
        <v>210</v>
      </c>
      <c r="H555" s="352">
        <f t="shared" si="63"/>
        <v>210</v>
      </c>
      <c r="I555" s="234"/>
      <c r="J555" s="256" t="s">
        <v>23</v>
      </c>
      <c r="K555" s="4">
        <f t="shared" ref="K555:K593" si="64">SUM(I555:J555)</f>
        <v>0</v>
      </c>
      <c r="L555" s="142">
        <f t="shared" ref="L555:L593" si="65">FLOOR(K555,0.05)</f>
        <v>0</v>
      </c>
    </row>
    <row r="556" spans="1:14" s="242" customFormat="1" x14ac:dyDescent="0.2">
      <c r="A556" s="143"/>
      <c r="B556" s="122" t="s">
        <v>279</v>
      </c>
      <c r="C556" s="4">
        <v>159</v>
      </c>
      <c r="D556" s="5"/>
      <c r="E556" s="333">
        <v>234</v>
      </c>
      <c r="F556" s="341" t="s">
        <v>23</v>
      </c>
      <c r="G556" s="333">
        <f t="shared" si="62"/>
        <v>234</v>
      </c>
      <c r="H556" s="352">
        <f t="shared" si="63"/>
        <v>234</v>
      </c>
      <c r="I556" s="234"/>
      <c r="J556" s="256" t="s">
        <v>23</v>
      </c>
      <c r="K556" s="4">
        <f t="shared" si="64"/>
        <v>0</v>
      </c>
      <c r="L556" s="142">
        <f t="shared" si="65"/>
        <v>0</v>
      </c>
    </row>
    <row r="557" spans="1:14" s="242" customFormat="1" x14ac:dyDescent="0.2">
      <c r="A557" s="143"/>
      <c r="B557" s="122" t="s">
        <v>280</v>
      </c>
      <c r="C557" s="4">
        <v>201</v>
      </c>
      <c r="D557" s="5"/>
      <c r="E557" s="333">
        <v>240</v>
      </c>
      <c r="F557" s="341" t="s">
        <v>23</v>
      </c>
      <c r="G557" s="333">
        <f t="shared" si="62"/>
        <v>240</v>
      </c>
      <c r="H557" s="352">
        <f t="shared" si="63"/>
        <v>240</v>
      </c>
      <c r="I557" s="234"/>
      <c r="J557" s="256" t="s">
        <v>23</v>
      </c>
      <c r="K557" s="4">
        <f t="shared" si="64"/>
        <v>0</v>
      </c>
      <c r="L557" s="142">
        <f t="shared" si="65"/>
        <v>0</v>
      </c>
    </row>
    <row r="558" spans="1:14" s="242" customFormat="1" x14ac:dyDescent="0.2">
      <c r="A558" s="143"/>
      <c r="B558" s="122" t="s">
        <v>281</v>
      </c>
      <c r="C558" s="4">
        <v>240</v>
      </c>
      <c r="D558" s="5"/>
      <c r="E558" s="333">
        <v>270</v>
      </c>
      <c r="F558" s="341" t="s">
        <v>23</v>
      </c>
      <c r="G558" s="333">
        <f t="shared" si="62"/>
        <v>270</v>
      </c>
      <c r="H558" s="352">
        <f t="shared" si="63"/>
        <v>270</v>
      </c>
      <c r="I558" s="234"/>
      <c r="J558" s="256" t="s">
        <v>23</v>
      </c>
      <c r="K558" s="4">
        <f t="shared" si="64"/>
        <v>0</v>
      </c>
      <c r="L558" s="142">
        <f t="shared" si="65"/>
        <v>0</v>
      </c>
    </row>
    <row r="559" spans="1:14" s="242" customFormat="1" x14ac:dyDescent="0.2">
      <c r="A559" s="143"/>
      <c r="B559" s="122" t="s">
        <v>282</v>
      </c>
      <c r="C559" s="4">
        <v>306</v>
      </c>
      <c r="D559" s="5"/>
      <c r="E559" s="333">
        <v>342</v>
      </c>
      <c r="F559" s="341" t="s">
        <v>23</v>
      </c>
      <c r="G559" s="333">
        <f t="shared" si="62"/>
        <v>342</v>
      </c>
      <c r="H559" s="352">
        <f t="shared" si="63"/>
        <v>342</v>
      </c>
      <c r="I559" s="234"/>
      <c r="J559" s="256" t="s">
        <v>23</v>
      </c>
      <c r="K559" s="4">
        <f t="shared" si="64"/>
        <v>0</v>
      </c>
      <c r="L559" s="142">
        <f t="shared" si="65"/>
        <v>0</v>
      </c>
    </row>
    <row r="560" spans="1:14" s="242" customFormat="1" x14ac:dyDescent="0.2">
      <c r="A560" s="143"/>
      <c r="B560" s="122" t="s">
        <v>283</v>
      </c>
      <c r="C560" s="4">
        <v>396</v>
      </c>
      <c r="D560" s="5"/>
      <c r="E560" s="333">
        <v>426</v>
      </c>
      <c r="F560" s="341" t="s">
        <v>23</v>
      </c>
      <c r="G560" s="333">
        <f t="shared" si="62"/>
        <v>426</v>
      </c>
      <c r="H560" s="352">
        <f t="shared" si="63"/>
        <v>426</v>
      </c>
      <c r="I560" s="234"/>
      <c r="J560" s="256" t="s">
        <v>23</v>
      </c>
      <c r="K560" s="4">
        <f t="shared" si="64"/>
        <v>0</v>
      </c>
      <c r="L560" s="142">
        <f t="shared" si="65"/>
        <v>0</v>
      </c>
    </row>
    <row r="561" spans="1:12" x14ac:dyDescent="0.2">
      <c r="A561" s="143"/>
      <c r="B561" s="122" t="s">
        <v>284</v>
      </c>
      <c r="C561" s="4">
        <v>465</v>
      </c>
      <c r="E561" s="333">
        <v>504</v>
      </c>
      <c r="F561" s="341" t="s">
        <v>23</v>
      </c>
      <c r="G561" s="333">
        <f t="shared" si="62"/>
        <v>504</v>
      </c>
      <c r="H561" s="352">
        <f t="shared" si="63"/>
        <v>504</v>
      </c>
      <c r="J561" s="256" t="s">
        <v>23</v>
      </c>
      <c r="K561" s="4">
        <f t="shared" si="64"/>
        <v>0</v>
      </c>
      <c r="L561" s="142">
        <f t="shared" si="65"/>
        <v>0</v>
      </c>
    </row>
    <row r="562" spans="1:12" x14ac:dyDescent="0.2">
      <c r="A562" s="143"/>
      <c r="B562" s="122" t="s">
        <v>285</v>
      </c>
      <c r="C562" s="4">
        <v>555</v>
      </c>
      <c r="E562" s="333">
        <v>552</v>
      </c>
      <c r="F562" s="341" t="s">
        <v>23</v>
      </c>
      <c r="G562" s="333">
        <f t="shared" si="62"/>
        <v>552</v>
      </c>
      <c r="H562" s="352">
        <f t="shared" si="63"/>
        <v>552</v>
      </c>
      <c r="J562" s="256" t="s">
        <v>23</v>
      </c>
      <c r="K562" s="4">
        <f t="shared" si="64"/>
        <v>0</v>
      </c>
      <c r="L562" s="142">
        <f t="shared" si="65"/>
        <v>0</v>
      </c>
    </row>
    <row r="563" spans="1:12" x14ac:dyDescent="0.2">
      <c r="A563" s="143"/>
      <c r="B563" s="122" t="s">
        <v>286</v>
      </c>
      <c r="C563" s="4">
        <v>675</v>
      </c>
      <c r="E563" s="333">
        <v>732</v>
      </c>
      <c r="F563" s="341" t="s">
        <v>23</v>
      </c>
      <c r="G563" s="333">
        <f t="shared" si="62"/>
        <v>732</v>
      </c>
      <c r="H563" s="352">
        <f t="shared" si="63"/>
        <v>732</v>
      </c>
      <c r="J563" s="256" t="s">
        <v>23</v>
      </c>
      <c r="K563" s="4">
        <f t="shared" si="64"/>
        <v>0</v>
      </c>
      <c r="L563" s="142">
        <f t="shared" si="65"/>
        <v>0</v>
      </c>
    </row>
    <row r="564" spans="1:12" x14ac:dyDescent="0.2">
      <c r="A564" s="143"/>
      <c r="B564" s="122" t="s">
        <v>287</v>
      </c>
      <c r="C564" s="4">
        <v>765</v>
      </c>
      <c r="E564" s="333">
        <v>876</v>
      </c>
      <c r="F564" s="341" t="s">
        <v>23</v>
      </c>
      <c r="G564" s="333">
        <f t="shared" si="62"/>
        <v>876</v>
      </c>
      <c r="H564" s="352">
        <f t="shared" si="63"/>
        <v>876</v>
      </c>
      <c r="J564" s="256" t="s">
        <v>23</v>
      </c>
      <c r="K564" s="4">
        <f t="shared" si="64"/>
        <v>0</v>
      </c>
      <c r="L564" s="142">
        <f t="shared" si="65"/>
        <v>0</v>
      </c>
    </row>
    <row r="565" spans="1:12" x14ac:dyDescent="0.2">
      <c r="A565" s="143"/>
      <c r="B565" s="122" t="s">
        <v>288</v>
      </c>
      <c r="C565" s="4">
        <v>894</v>
      </c>
      <c r="E565" s="333">
        <v>990</v>
      </c>
      <c r="F565" s="341" t="s">
        <v>23</v>
      </c>
      <c r="G565" s="333">
        <f t="shared" si="62"/>
        <v>990</v>
      </c>
      <c r="H565" s="352">
        <f t="shared" si="63"/>
        <v>990</v>
      </c>
      <c r="J565" s="256" t="s">
        <v>23</v>
      </c>
      <c r="K565" s="4">
        <f t="shared" si="64"/>
        <v>0</v>
      </c>
      <c r="L565" s="142">
        <f t="shared" si="65"/>
        <v>0</v>
      </c>
    </row>
    <row r="566" spans="1:12" x14ac:dyDescent="0.2">
      <c r="A566" s="143"/>
      <c r="B566" s="122" t="s">
        <v>289</v>
      </c>
      <c r="C566" s="4">
        <v>996</v>
      </c>
      <c r="E566" s="333">
        <v>1014</v>
      </c>
      <c r="F566" s="341" t="s">
        <v>23</v>
      </c>
      <c r="G566" s="333">
        <f t="shared" si="62"/>
        <v>1014</v>
      </c>
      <c r="H566" s="352">
        <f t="shared" si="63"/>
        <v>1014</v>
      </c>
      <c r="J566" s="256" t="s">
        <v>23</v>
      </c>
      <c r="K566" s="4">
        <f t="shared" si="64"/>
        <v>0</v>
      </c>
      <c r="L566" s="142">
        <f t="shared" si="65"/>
        <v>0</v>
      </c>
    </row>
    <row r="567" spans="1:12" x14ac:dyDescent="0.2">
      <c r="A567" s="143"/>
      <c r="B567" s="122" t="s">
        <v>290</v>
      </c>
      <c r="C567" s="4">
        <v>2058</v>
      </c>
      <c r="E567" s="333">
        <v>1260</v>
      </c>
      <c r="F567" s="341" t="s">
        <v>23</v>
      </c>
      <c r="G567" s="333">
        <f t="shared" si="62"/>
        <v>1260</v>
      </c>
      <c r="H567" s="352">
        <f t="shared" si="63"/>
        <v>1260</v>
      </c>
      <c r="J567" s="256" t="s">
        <v>23</v>
      </c>
      <c r="K567" s="4">
        <f t="shared" si="64"/>
        <v>0</v>
      </c>
      <c r="L567" s="142">
        <f t="shared" si="65"/>
        <v>0</v>
      </c>
    </row>
    <row r="568" spans="1:12" x14ac:dyDescent="0.2">
      <c r="A568" s="143"/>
      <c r="B568" s="122" t="s">
        <v>291</v>
      </c>
      <c r="C568" s="4">
        <v>2094</v>
      </c>
      <c r="E568" s="333">
        <v>1482</v>
      </c>
      <c r="F568" s="341" t="s">
        <v>23</v>
      </c>
      <c r="G568" s="333">
        <f t="shared" si="62"/>
        <v>1482</v>
      </c>
      <c r="H568" s="352">
        <f t="shared" si="63"/>
        <v>1482</v>
      </c>
      <c r="J568" s="256" t="s">
        <v>23</v>
      </c>
      <c r="K568" s="4">
        <f t="shared" si="64"/>
        <v>0</v>
      </c>
      <c r="L568" s="142">
        <f t="shared" si="65"/>
        <v>0</v>
      </c>
    </row>
    <row r="569" spans="1:12" x14ac:dyDescent="0.2">
      <c r="A569" s="143"/>
      <c r="B569" s="122" t="s">
        <v>292</v>
      </c>
      <c r="C569" s="4">
        <v>2472</v>
      </c>
      <c r="E569" s="333">
        <v>1614</v>
      </c>
      <c r="F569" s="341" t="s">
        <v>23</v>
      </c>
      <c r="G569" s="333">
        <f t="shared" si="62"/>
        <v>1614</v>
      </c>
      <c r="H569" s="352">
        <f t="shared" si="63"/>
        <v>1614</v>
      </c>
      <c r="J569" s="256" t="s">
        <v>23</v>
      </c>
      <c r="K569" s="4">
        <f t="shared" si="64"/>
        <v>0</v>
      </c>
      <c r="L569" s="142">
        <f t="shared" si="65"/>
        <v>0</v>
      </c>
    </row>
    <row r="570" spans="1:12" x14ac:dyDescent="0.2">
      <c r="A570" s="143"/>
      <c r="B570" s="122" t="s">
        <v>293</v>
      </c>
      <c r="C570" s="4">
        <v>2691</v>
      </c>
      <c r="E570" s="333">
        <v>1788</v>
      </c>
      <c r="F570" s="341" t="s">
        <v>23</v>
      </c>
      <c r="G570" s="333">
        <f t="shared" si="62"/>
        <v>1788</v>
      </c>
      <c r="H570" s="352">
        <f t="shared" si="63"/>
        <v>1788</v>
      </c>
      <c r="J570" s="256" t="s">
        <v>23</v>
      </c>
      <c r="K570" s="4">
        <f t="shared" si="64"/>
        <v>0</v>
      </c>
      <c r="L570" s="142">
        <f t="shared" si="65"/>
        <v>0</v>
      </c>
    </row>
    <row r="571" spans="1:12" x14ac:dyDescent="0.2">
      <c r="A571" s="143"/>
      <c r="B571" s="122" t="s">
        <v>294</v>
      </c>
      <c r="C571" s="4">
        <v>2970</v>
      </c>
      <c r="E571" s="333">
        <v>1980</v>
      </c>
      <c r="F571" s="341" t="s">
        <v>23</v>
      </c>
      <c r="G571" s="333">
        <f t="shared" si="62"/>
        <v>1980</v>
      </c>
      <c r="H571" s="352">
        <f t="shared" si="63"/>
        <v>1980</v>
      </c>
      <c r="J571" s="256" t="s">
        <v>23</v>
      </c>
      <c r="K571" s="4">
        <f t="shared" si="64"/>
        <v>0</v>
      </c>
      <c r="L571" s="142">
        <f t="shared" si="65"/>
        <v>0</v>
      </c>
    </row>
    <row r="572" spans="1:12" x14ac:dyDescent="0.2">
      <c r="A572" s="143"/>
      <c r="B572" s="122" t="s">
        <v>295</v>
      </c>
      <c r="C572" s="4">
        <v>3189</v>
      </c>
      <c r="E572" s="333">
        <v>2166</v>
      </c>
      <c r="F572" s="341" t="s">
        <v>23</v>
      </c>
      <c r="G572" s="333">
        <f t="shared" si="62"/>
        <v>2166</v>
      </c>
      <c r="H572" s="352">
        <f t="shared" si="63"/>
        <v>2166</v>
      </c>
      <c r="J572" s="256" t="s">
        <v>23</v>
      </c>
      <c r="K572" s="4">
        <f t="shared" si="64"/>
        <v>0</v>
      </c>
      <c r="L572" s="142">
        <f t="shared" si="65"/>
        <v>0</v>
      </c>
    </row>
    <row r="573" spans="1:12" x14ac:dyDescent="0.2">
      <c r="A573" s="143"/>
      <c r="B573" s="122" t="s">
        <v>296</v>
      </c>
      <c r="C573" s="4">
        <v>3459</v>
      </c>
      <c r="E573" s="333">
        <v>2334</v>
      </c>
      <c r="F573" s="341" t="s">
        <v>23</v>
      </c>
      <c r="G573" s="333">
        <f t="shared" si="62"/>
        <v>2334</v>
      </c>
      <c r="H573" s="352">
        <f t="shared" si="63"/>
        <v>2334</v>
      </c>
      <c r="J573" s="256" t="s">
        <v>23</v>
      </c>
      <c r="K573" s="4">
        <f t="shared" si="64"/>
        <v>0</v>
      </c>
      <c r="L573" s="142">
        <f t="shared" si="65"/>
        <v>0</v>
      </c>
    </row>
    <row r="574" spans="1:12" x14ac:dyDescent="0.2">
      <c r="A574" s="143"/>
      <c r="B574" s="122" t="s">
        <v>297</v>
      </c>
      <c r="C574" s="4">
        <v>3732</v>
      </c>
      <c r="E574" s="333">
        <v>2526</v>
      </c>
      <c r="F574" s="341" t="s">
        <v>23</v>
      </c>
      <c r="G574" s="333">
        <f t="shared" si="62"/>
        <v>2526</v>
      </c>
      <c r="H574" s="352">
        <f t="shared" si="63"/>
        <v>2526</v>
      </c>
      <c r="J574" s="256" t="s">
        <v>23</v>
      </c>
      <c r="K574" s="4">
        <f t="shared" si="64"/>
        <v>0</v>
      </c>
      <c r="L574" s="142">
        <f t="shared" si="65"/>
        <v>0</v>
      </c>
    </row>
    <row r="575" spans="1:12" x14ac:dyDescent="0.2">
      <c r="A575" s="143"/>
      <c r="B575" s="122" t="s">
        <v>298</v>
      </c>
      <c r="C575" s="4">
        <v>4101</v>
      </c>
      <c r="E575" s="333">
        <v>3924</v>
      </c>
      <c r="F575" s="341" t="s">
        <v>23</v>
      </c>
      <c r="G575" s="333">
        <f t="shared" si="62"/>
        <v>3924</v>
      </c>
      <c r="H575" s="352">
        <f t="shared" si="63"/>
        <v>3924</v>
      </c>
      <c r="J575" s="256" t="s">
        <v>23</v>
      </c>
      <c r="K575" s="4">
        <f t="shared" si="64"/>
        <v>0</v>
      </c>
      <c r="L575" s="142">
        <f t="shared" si="65"/>
        <v>0</v>
      </c>
    </row>
    <row r="576" spans="1:12" x14ac:dyDescent="0.2">
      <c r="A576" s="143"/>
      <c r="B576" s="122" t="s">
        <v>299</v>
      </c>
      <c r="C576" s="4">
        <v>4344</v>
      </c>
      <c r="E576" s="333">
        <v>4242</v>
      </c>
      <c r="F576" s="341" t="s">
        <v>23</v>
      </c>
      <c r="G576" s="333">
        <f t="shared" si="62"/>
        <v>4242</v>
      </c>
      <c r="H576" s="352">
        <f t="shared" si="63"/>
        <v>4242</v>
      </c>
      <c r="J576" s="256" t="s">
        <v>23</v>
      </c>
      <c r="K576" s="4">
        <f t="shared" si="64"/>
        <v>0</v>
      </c>
      <c r="L576" s="142">
        <f t="shared" si="65"/>
        <v>0</v>
      </c>
    </row>
    <row r="577" spans="1:12" x14ac:dyDescent="0.2">
      <c r="A577" s="143"/>
      <c r="B577" s="122" t="s">
        <v>300</v>
      </c>
      <c r="C577" s="4">
        <v>4671</v>
      </c>
      <c r="E577" s="333">
        <v>4608</v>
      </c>
      <c r="F577" s="341" t="s">
        <v>23</v>
      </c>
      <c r="G577" s="333">
        <f t="shared" si="62"/>
        <v>4608</v>
      </c>
      <c r="H577" s="352">
        <f t="shared" si="63"/>
        <v>4608</v>
      </c>
      <c r="J577" s="256" t="s">
        <v>23</v>
      </c>
      <c r="K577" s="4">
        <f t="shared" si="64"/>
        <v>0</v>
      </c>
      <c r="L577" s="142">
        <f t="shared" si="65"/>
        <v>0</v>
      </c>
    </row>
    <row r="578" spans="1:12" x14ac:dyDescent="0.2">
      <c r="A578" s="143"/>
      <c r="B578" s="122" t="s">
        <v>301</v>
      </c>
      <c r="C578" s="4">
        <v>4995</v>
      </c>
      <c r="E578" s="333">
        <v>4650</v>
      </c>
      <c r="F578" s="341" t="s">
        <v>23</v>
      </c>
      <c r="G578" s="333">
        <f t="shared" si="62"/>
        <v>4650</v>
      </c>
      <c r="H578" s="352">
        <f t="shared" si="63"/>
        <v>4650</v>
      </c>
      <c r="J578" s="256" t="s">
        <v>23</v>
      </c>
      <c r="K578" s="4">
        <f t="shared" si="64"/>
        <v>0</v>
      </c>
      <c r="L578" s="142">
        <f t="shared" si="65"/>
        <v>0</v>
      </c>
    </row>
    <row r="579" spans="1:12" x14ac:dyDescent="0.2">
      <c r="A579" s="143"/>
      <c r="B579" s="122" t="s">
        <v>302</v>
      </c>
      <c r="C579" s="4">
        <v>5361</v>
      </c>
      <c r="E579" s="333">
        <v>5052</v>
      </c>
      <c r="F579" s="341" t="s">
        <v>23</v>
      </c>
      <c r="G579" s="333">
        <f t="shared" si="62"/>
        <v>5052</v>
      </c>
      <c r="H579" s="352">
        <f t="shared" si="63"/>
        <v>5052</v>
      </c>
      <c r="J579" s="256" t="s">
        <v>23</v>
      </c>
      <c r="K579" s="4">
        <f t="shared" si="64"/>
        <v>0</v>
      </c>
      <c r="L579" s="142">
        <f t="shared" si="65"/>
        <v>0</v>
      </c>
    </row>
    <row r="580" spans="1:12" x14ac:dyDescent="0.2">
      <c r="A580" s="143"/>
      <c r="B580" s="122" t="s">
        <v>303</v>
      </c>
      <c r="C580" s="4">
        <v>5712</v>
      </c>
      <c r="E580" s="333">
        <v>5484</v>
      </c>
      <c r="F580" s="341" t="s">
        <v>23</v>
      </c>
      <c r="G580" s="333">
        <f t="shared" si="62"/>
        <v>5484</v>
      </c>
      <c r="H580" s="352">
        <f t="shared" si="63"/>
        <v>5484</v>
      </c>
      <c r="J580" s="256" t="s">
        <v>23</v>
      </c>
      <c r="K580" s="4">
        <f t="shared" si="64"/>
        <v>0</v>
      </c>
      <c r="L580" s="142">
        <f t="shared" si="65"/>
        <v>0</v>
      </c>
    </row>
    <row r="581" spans="1:12" x14ac:dyDescent="0.2">
      <c r="A581" s="143"/>
      <c r="B581" s="122" t="s">
        <v>304</v>
      </c>
      <c r="C581" s="4">
        <v>6051</v>
      </c>
      <c r="E581" s="333">
        <v>6035</v>
      </c>
      <c r="F581" s="341" t="s">
        <v>23</v>
      </c>
      <c r="G581" s="333">
        <f t="shared" si="62"/>
        <v>6035</v>
      </c>
      <c r="H581" s="352">
        <f t="shared" si="63"/>
        <v>6035</v>
      </c>
      <c r="J581" s="256" t="s">
        <v>23</v>
      </c>
      <c r="K581" s="4">
        <f t="shared" si="64"/>
        <v>0</v>
      </c>
      <c r="L581" s="142">
        <f t="shared" si="65"/>
        <v>0</v>
      </c>
    </row>
    <row r="582" spans="1:12" x14ac:dyDescent="0.2">
      <c r="A582" s="143"/>
      <c r="B582" s="122" t="s">
        <v>305</v>
      </c>
      <c r="C582" s="4">
        <v>6396</v>
      </c>
      <c r="E582" s="333">
        <v>6372</v>
      </c>
      <c r="F582" s="341" t="s">
        <v>23</v>
      </c>
      <c r="G582" s="333">
        <f t="shared" si="62"/>
        <v>6372</v>
      </c>
      <c r="H582" s="352">
        <f t="shared" si="63"/>
        <v>6372</v>
      </c>
      <c r="J582" s="256" t="s">
        <v>23</v>
      </c>
      <c r="K582" s="4">
        <f t="shared" si="64"/>
        <v>0</v>
      </c>
      <c r="L582" s="142">
        <f t="shared" si="65"/>
        <v>0</v>
      </c>
    </row>
    <row r="583" spans="1:12" x14ac:dyDescent="0.2">
      <c r="A583" s="143"/>
      <c r="B583" s="122" t="s">
        <v>306</v>
      </c>
      <c r="C583" s="4">
        <v>6747</v>
      </c>
      <c r="E583" s="333">
        <v>7056</v>
      </c>
      <c r="F583" s="341" t="s">
        <v>23</v>
      </c>
      <c r="G583" s="333">
        <f t="shared" si="62"/>
        <v>7056</v>
      </c>
      <c r="H583" s="352">
        <f t="shared" si="63"/>
        <v>7056</v>
      </c>
      <c r="J583" s="256" t="s">
        <v>23</v>
      </c>
      <c r="K583" s="4">
        <f t="shared" si="64"/>
        <v>0</v>
      </c>
      <c r="L583" s="142">
        <f t="shared" si="65"/>
        <v>0</v>
      </c>
    </row>
    <row r="584" spans="1:12" x14ac:dyDescent="0.2">
      <c r="A584" s="143"/>
      <c r="B584" s="122" t="s">
        <v>307</v>
      </c>
      <c r="C584" s="4">
        <v>7162</v>
      </c>
      <c r="E584" s="333">
        <v>7266</v>
      </c>
      <c r="F584" s="341" t="s">
        <v>23</v>
      </c>
      <c r="G584" s="333">
        <f t="shared" si="62"/>
        <v>7266</v>
      </c>
      <c r="H584" s="352">
        <f t="shared" si="63"/>
        <v>7266</v>
      </c>
      <c r="J584" s="256" t="s">
        <v>23</v>
      </c>
      <c r="K584" s="4">
        <f t="shared" si="64"/>
        <v>0</v>
      </c>
      <c r="L584" s="142">
        <f t="shared" si="65"/>
        <v>0</v>
      </c>
    </row>
    <row r="585" spans="1:12" x14ac:dyDescent="0.2">
      <c r="A585" s="143"/>
      <c r="B585" s="122" t="s">
        <v>308</v>
      </c>
      <c r="C585" s="4">
        <v>7887</v>
      </c>
      <c r="E585" s="333">
        <v>7716</v>
      </c>
      <c r="F585" s="341" t="s">
        <v>23</v>
      </c>
      <c r="G585" s="333">
        <f t="shared" si="62"/>
        <v>7716</v>
      </c>
      <c r="H585" s="352">
        <f t="shared" si="63"/>
        <v>7716</v>
      </c>
      <c r="J585" s="256" t="s">
        <v>23</v>
      </c>
      <c r="K585" s="4">
        <f t="shared" si="64"/>
        <v>0</v>
      </c>
      <c r="L585" s="142">
        <f t="shared" si="65"/>
        <v>0</v>
      </c>
    </row>
    <row r="586" spans="1:12" x14ac:dyDescent="0.2">
      <c r="A586" s="143"/>
      <c r="B586" s="122" t="s">
        <v>309</v>
      </c>
      <c r="C586" s="4">
        <v>8685</v>
      </c>
      <c r="E586" s="333">
        <v>8490</v>
      </c>
      <c r="F586" s="341" t="s">
        <v>23</v>
      </c>
      <c r="G586" s="333">
        <f t="shared" si="62"/>
        <v>8490</v>
      </c>
      <c r="H586" s="352">
        <f t="shared" si="63"/>
        <v>8490</v>
      </c>
      <c r="J586" s="256" t="s">
        <v>23</v>
      </c>
      <c r="K586" s="4">
        <f t="shared" si="64"/>
        <v>0</v>
      </c>
      <c r="L586" s="142">
        <f t="shared" si="65"/>
        <v>0</v>
      </c>
    </row>
    <row r="587" spans="1:12" x14ac:dyDescent="0.2">
      <c r="A587" s="143"/>
      <c r="B587" s="122" t="s">
        <v>310</v>
      </c>
      <c r="C587" s="4">
        <v>9837</v>
      </c>
      <c r="E587" s="333">
        <v>9816</v>
      </c>
      <c r="F587" s="341" t="s">
        <v>23</v>
      </c>
      <c r="G587" s="333">
        <f t="shared" si="62"/>
        <v>9816</v>
      </c>
      <c r="H587" s="352">
        <f t="shared" si="63"/>
        <v>9816</v>
      </c>
      <c r="J587" s="256" t="s">
        <v>23</v>
      </c>
      <c r="K587" s="4">
        <f t="shared" si="64"/>
        <v>0</v>
      </c>
      <c r="L587" s="142">
        <f t="shared" si="65"/>
        <v>0</v>
      </c>
    </row>
    <row r="588" spans="1:12" x14ac:dyDescent="0.2">
      <c r="A588" s="143"/>
      <c r="B588" s="122" t="s">
        <v>311</v>
      </c>
      <c r="C588" s="4">
        <v>10830</v>
      </c>
      <c r="E588" s="333">
        <v>10596</v>
      </c>
      <c r="F588" s="341" t="s">
        <v>23</v>
      </c>
      <c r="G588" s="333">
        <f t="shared" si="62"/>
        <v>10596</v>
      </c>
      <c r="H588" s="352">
        <f t="shared" si="63"/>
        <v>10596</v>
      </c>
      <c r="J588" s="256" t="s">
        <v>23</v>
      </c>
      <c r="K588" s="4">
        <f t="shared" si="64"/>
        <v>0</v>
      </c>
      <c r="L588" s="142">
        <f t="shared" si="65"/>
        <v>0</v>
      </c>
    </row>
    <row r="589" spans="1:12" x14ac:dyDescent="0.2">
      <c r="A589" s="143"/>
      <c r="B589" s="122" t="s">
        <v>312</v>
      </c>
      <c r="C589" s="4">
        <v>11853</v>
      </c>
      <c r="E589" s="333">
        <v>11430</v>
      </c>
      <c r="F589" s="341" t="s">
        <v>23</v>
      </c>
      <c r="G589" s="333">
        <f t="shared" si="62"/>
        <v>11430</v>
      </c>
      <c r="H589" s="352">
        <f t="shared" si="63"/>
        <v>11430</v>
      </c>
      <c r="J589" s="256" t="s">
        <v>23</v>
      </c>
      <c r="K589" s="4">
        <f t="shared" si="64"/>
        <v>0</v>
      </c>
      <c r="L589" s="142">
        <f t="shared" si="65"/>
        <v>0</v>
      </c>
    </row>
    <row r="590" spans="1:12" x14ac:dyDescent="0.2">
      <c r="A590" s="143"/>
      <c r="B590" s="122" t="s">
        <v>313</v>
      </c>
      <c r="C590" s="4">
        <v>13119</v>
      </c>
      <c r="E590" s="333">
        <v>14124</v>
      </c>
      <c r="F590" s="341" t="s">
        <v>23</v>
      </c>
      <c r="G590" s="333">
        <f t="shared" si="62"/>
        <v>14124</v>
      </c>
      <c r="H590" s="352">
        <f t="shared" si="63"/>
        <v>14124</v>
      </c>
      <c r="J590" s="256" t="s">
        <v>23</v>
      </c>
      <c r="K590" s="4">
        <f t="shared" si="64"/>
        <v>0</v>
      </c>
      <c r="L590" s="142">
        <f t="shared" si="65"/>
        <v>0</v>
      </c>
    </row>
    <row r="591" spans="1:12" x14ac:dyDescent="0.2">
      <c r="A591" s="143"/>
      <c r="B591" s="122" t="s">
        <v>314</v>
      </c>
      <c r="C591" s="4">
        <v>14376</v>
      </c>
      <c r="E591" s="333">
        <v>15468</v>
      </c>
      <c r="F591" s="341" t="s">
        <v>23</v>
      </c>
      <c r="G591" s="333">
        <f t="shared" si="62"/>
        <v>15468</v>
      </c>
      <c r="H591" s="352">
        <f t="shared" si="63"/>
        <v>15468</v>
      </c>
      <c r="J591" s="256" t="s">
        <v>23</v>
      </c>
      <c r="K591" s="4">
        <f t="shared" si="64"/>
        <v>0</v>
      </c>
      <c r="L591" s="142">
        <f t="shared" si="65"/>
        <v>0</v>
      </c>
    </row>
    <row r="592" spans="1:12" x14ac:dyDescent="0.2">
      <c r="A592" s="143"/>
      <c r="B592" s="122" t="s">
        <v>315</v>
      </c>
      <c r="C592" s="4">
        <v>15687</v>
      </c>
      <c r="E592" s="333">
        <v>16896</v>
      </c>
      <c r="F592" s="341" t="s">
        <v>23</v>
      </c>
      <c r="G592" s="333">
        <f t="shared" si="62"/>
        <v>16896</v>
      </c>
      <c r="H592" s="352">
        <f t="shared" si="63"/>
        <v>16896</v>
      </c>
      <c r="J592" s="256" t="s">
        <v>23</v>
      </c>
      <c r="K592" s="4">
        <f t="shared" si="64"/>
        <v>0</v>
      </c>
      <c r="L592" s="142">
        <f t="shared" si="65"/>
        <v>0</v>
      </c>
    </row>
    <row r="593" spans="1:14" s="242" customFormat="1" x14ac:dyDescent="0.2">
      <c r="A593" s="143"/>
      <c r="B593" s="122" t="s">
        <v>316</v>
      </c>
      <c r="C593" s="4">
        <v>17001</v>
      </c>
      <c r="D593" s="5"/>
      <c r="E593" s="333">
        <v>18312</v>
      </c>
      <c r="F593" s="341" t="s">
        <v>23</v>
      </c>
      <c r="G593" s="333">
        <f t="shared" si="62"/>
        <v>18312</v>
      </c>
      <c r="H593" s="352">
        <f t="shared" si="63"/>
        <v>18312</v>
      </c>
      <c r="I593" s="234"/>
      <c r="J593" s="256" t="s">
        <v>23</v>
      </c>
      <c r="K593" s="4">
        <f t="shared" si="64"/>
        <v>0</v>
      </c>
      <c r="L593" s="142">
        <f t="shared" si="65"/>
        <v>0</v>
      </c>
    </row>
    <row r="594" spans="1:14" s="242" customFormat="1" x14ac:dyDescent="0.2">
      <c r="A594" s="143"/>
      <c r="B594" s="327" t="s">
        <v>698</v>
      </c>
      <c r="C594" s="4"/>
      <c r="D594" s="5"/>
      <c r="E594" s="333">
        <v>1632</v>
      </c>
      <c r="F594" s="341" t="s">
        <v>23</v>
      </c>
      <c r="G594" s="333">
        <f t="shared" ref="G594:G657" si="66">+E594</f>
        <v>1632</v>
      </c>
      <c r="H594" s="352">
        <f t="shared" ref="H594:H657" si="67">+G594</f>
        <v>1632</v>
      </c>
      <c r="I594" s="234"/>
      <c r="J594" s="256"/>
      <c r="K594" s="4"/>
      <c r="L594" s="142"/>
      <c r="N594" s="330"/>
    </row>
    <row r="595" spans="1:14" s="242" customFormat="1" ht="38.25" x14ac:dyDescent="0.2">
      <c r="A595" s="143">
        <v>166789</v>
      </c>
      <c r="B595" s="122" t="s">
        <v>700</v>
      </c>
      <c r="C595" s="4"/>
      <c r="D595" s="5"/>
      <c r="E595" s="333"/>
      <c r="F595" s="341"/>
      <c r="G595" s="333"/>
      <c r="H595" s="352"/>
      <c r="I595" s="234"/>
      <c r="J595" s="256"/>
      <c r="K595" s="4"/>
      <c r="L595" s="142"/>
    </row>
    <row r="596" spans="1:14" s="242" customFormat="1" x14ac:dyDescent="0.2">
      <c r="A596" s="143"/>
      <c r="B596" s="122" t="s">
        <v>622</v>
      </c>
      <c r="C596" s="4"/>
      <c r="D596" s="5"/>
      <c r="E596" s="333"/>
      <c r="F596" s="341"/>
      <c r="G596" s="333"/>
      <c r="H596" s="352"/>
      <c r="I596" s="234"/>
      <c r="J596" s="256"/>
      <c r="K596" s="4"/>
      <c r="L596" s="142"/>
    </row>
    <row r="597" spans="1:14" s="242" customFormat="1" x14ac:dyDescent="0.2">
      <c r="A597" s="143"/>
      <c r="B597" s="122" t="s">
        <v>278</v>
      </c>
      <c r="C597" s="4">
        <v>117</v>
      </c>
      <c r="D597" s="5"/>
      <c r="E597" s="333">
        <v>210</v>
      </c>
      <c r="F597" s="341" t="s">
        <v>23</v>
      </c>
      <c r="G597" s="333">
        <f t="shared" si="66"/>
        <v>210</v>
      </c>
      <c r="H597" s="352">
        <f t="shared" si="67"/>
        <v>210</v>
      </c>
      <c r="I597" s="234"/>
      <c r="J597" s="256" t="s">
        <v>23</v>
      </c>
      <c r="K597" s="4">
        <f t="shared" ref="K597:K635" si="68">SUM(I597:J597)</f>
        <v>0</v>
      </c>
      <c r="L597" s="142">
        <f t="shared" ref="L597:L635" si="69">FLOOR(K597,0.05)</f>
        <v>0</v>
      </c>
    </row>
    <row r="598" spans="1:14" s="242" customFormat="1" x14ac:dyDescent="0.2">
      <c r="A598" s="143"/>
      <c r="B598" s="122" t="s">
        <v>279</v>
      </c>
      <c r="C598" s="4">
        <v>159</v>
      </c>
      <c r="D598" s="5"/>
      <c r="E598" s="333">
        <v>234</v>
      </c>
      <c r="F598" s="341" t="s">
        <v>23</v>
      </c>
      <c r="G598" s="333">
        <f t="shared" si="66"/>
        <v>234</v>
      </c>
      <c r="H598" s="352">
        <f t="shared" si="67"/>
        <v>234</v>
      </c>
      <c r="I598" s="234"/>
      <c r="J598" s="256" t="s">
        <v>23</v>
      </c>
      <c r="K598" s="4">
        <f t="shared" si="68"/>
        <v>0</v>
      </c>
      <c r="L598" s="142">
        <f t="shared" si="69"/>
        <v>0</v>
      </c>
    </row>
    <row r="599" spans="1:14" s="242" customFormat="1" x14ac:dyDescent="0.2">
      <c r="A599" s="143"/>
      <c r="B599" s="122" t="s">
        <v>280</v>
      </c>
      <c r="C599" s="4">
        <v>201</v>
      </c>
      <c r="D599" s="5"/>
      <c r="E599" s="333">
        <v>240</v>
      </c>
      <c r="F599" s="341" t="s">
        <v>23</v>
      </c>
      <c r="G599" s="333">
        <f t="shared" si="66"/>
        <v>240</v>
      </c>
      <c r="H599" s="352">
        <f t="shared" si="67"/>
        <v>240</v>
      </c>
      <c r="I599" s="234"/>
      <c r="J599" s="256" t="s">
        <v>23</v>
      </c>
      <c r="K599" s="4">
        <f t="shared" si="68"/>
        <v>0</v>
      </c>
      <c r="L599" s="142">
        <f t="shared" si="69"/>
        <v>0</v>
      </c>
    </row>
    <row r="600" spans="1:14" s="242" customFormat="1" x14ac:dyDescent="0.2">
      <c r="A600" s="143"/>
      <c r="B600" s="122" t="s">
        <v>281</v>
      </c>
      <c r="C600" s="4">
        <v>240</v>
      </c>
      <c r="D600" s="5"/>
      <c r="E600" s="333">
        <v>270</v>
      </c>
      <c r="F600" s="341" t="s">
        <v>23</v>
      </c>
      <c r="G600" s="333">
        <f t="shared" si="66"/>
        <v>270</v>
      </c>
      <c r="H600" s="352">
        <f t="shared" si="67"/>
        <v>270</v>
      </c>
      <c r="I600" s="234"/>
      <c r="J600" s="256" t="s">
        <v>23</v>
      </c>
      <c r="K600" s="4">
        <f t="shared" si="68"/>
        <v>0</v>
      </c>
      <c r="L600" s="142">
        <f t="shared" si="69"/>
        <v>0</v>
      </c>
    </row>
    <row r="601" spans="1:14" s="242" customFormat="1" x14ac:dyDescent="0.2">
      <c r="A601" s="143"/>
      <c r="B601" s="122" t="s">
        <v>282</v>
      </c>
      <c r="C601" s="4">
        <v>306</v>
      </c>
      <c r="D601" s="5"/>
      <c r="E601" s="333">
        <v>342</v>
      </c>
      <c r="F601" s="341" t="s">
        <v>23</v>
      </c>
      <c r="G601" s="333">
        <f t="shared" si="66"/>
        <v>342</v>
      </c>
      <c r="H601" s="352">
        <f t="shared" si="67"/>
        <v>342</v>
      </c>
      <c r="I601" s="234"/>
      <c r="J601" s="256" t="s">
        <v>23</v>
      </c>
      <c r="K601" s="4">
        <f t="shared" si="68"/>
        <v>0</v>
      </c>
      <c r="L601" s="142">
        <f t="shared" si="69"/>
        <v>0</v>
      </c>
    </row>
    <row r="602" spans="1:14" s="242" customFormat="1" x14ac:dyDescent="0.2">
      <c r="A602" s="143"/>
      <c r="B602" s="122" t="s">
        <v>283</v>
      </c>
      <c r="C602" s="4">
        <v>396</v>
      </c>
      <c r="D602" s="5"/>
      <c r="E602" s="333">
        <v>426</v>
      </c>
      <c r="F602" s="341" t="s">
        <v>23</v>
      </c>
      <c r="G602" s="333">
        <f t="shared" si="66"/>
        <v>426</v>
      </c>
      <c r="H602" s="352">
        <f t="shared" si="67"/>
        <v>426</v>
      </c>
      <c r="I602" s="234"/>
      <c r="J602" s="256" t="s">
        <v>23</v>
      </c>
      <c r="K602" s="4">
        <f t="shared" si="68"/>
        <v>0</v>
      </c>
      <c r="L602" s="142">
        <f t="shared" si="69"/>
        <v>0</v>
      </c>
    </row>
    <row r="603" spans="1:14" s="242" customFormat="1" x14ac:dyDescent="0.2">
      <c r="A603" s="143"/>
      <c r="B603" s="122" t="s">
        <v>284</v>
      </c>
      <c r="C603" s="4">
        <v>465</v>
      </c>
      <c r="D603" s="5"/>
      <c r="E603" s="333">
        <v>504</v>
      </c>
      <c r="F603" s="341" t="s">
        <v>23</v>
      </c>
      <c r="G603" s="333">
        <f t="shared" si="66"/>
        <v>504</v>
      </c>
      <c r="H603" s="352">
        <f t="shared" si="67"/>
        <v>504</v>
      </c>
      <c r="I603" s="234"/>
      <c r="J603" s="256" t="s">
        <v>23</v>
      </c>
      <c r="K603" s="4">
        <f t="shared" si="68"/>
        <v>0</v>
      </c>
      <c r="L603" s="142">
        <f t="shared" si="69"/>
        <v>0</v>
      </c>
    </row>
    <row r="604" spans="1:14" s="242" customFormat="1" x14ac:dyDescent="0.2">
      <c r="A604" s="143"/>
      <c r="B604" s="122" t="s">
        <v>285</v>
      </c>
      <c r="C604" s="4">
        <v>555</v>
      </c>
      <c r="D604" s="5"/>
      <c r="E604" s="333">
        <v>552</v>
      </c>
      <c r="F604" s="341" t="s">
        <v>23</v>
      </c>
      <c r="G604" s="333">
        <f t="shared" si="66"/>
        <v>552</v>
      </c>
      <c r="H604" s="352">
        <f t="shared" si="67"/>
        <v>552</v>
      </c>
      <c r="I604" s="234"/>
      <c r="J604" s="256" t="s">
        <v>23</v>
      </c>
      <c r="K604" s="4">
        <f t="shared" si="68"/>
        <v>0</v>
      </c>
      <c r="L604" s="142">
        <f t="shared" si="69"/>
        <v>0</v>
      </c>
    </row>
    <row r="605" spans="1:14" s="242" customFormat="1" x14ac:dyDescent="0.2">
      <c r="A605" s="143"/>
      <c r="B605" s="122" t="s">
        <v>286</v>
      </c>
      <c r="C605" s="4">
        <v>675</v>
      </c>
      <c r="D605" s="5"/>
      <c r="E605" s="333">
        <v>732</v>
      </c>
      <c r="F605" s="341" t="s">
        <v>23</v>
      </c>
      <c r="G605" s="333">
        <f t="shared" si="66"/>
        <v>732</v>
      </c>
      <c r="H605" s="352">
        <f t="shared" si="67"/>
        <v>732</v>
      </c>
      <c r="I605" s="234"/>
      <c r="J605" s="256" t="s">
        <v>23</v>
      </c>
      <c r="K605" s="4">
        <f t="shared" si="68"/>
        <v>0</v>
      </c>
      <c r="L605" s="142">
        <f t="shared" si="69"/>
        <v>0</v>
      </c>
    </row>
    <row r="606" spans="1:14" s="242" customFormat="1" x14ac:dyDescent="0.2">
      <c r="A606" s="143"/>
      <c r="B606" s="122" t="s">
        <v>287</v>
      </c>
      <c r="C606" s="4">
        <v>765</v>
      </c>
      <c r="D606" s="5"/>
      <c r="E606" s="333">
        <v>876</v>
      </c>
      <c r="F606" s="341" t="s">
        <v>23</v>
      </c>
      <c r="G606" s="333">
        <f t="shared" si="66"/>
        <v>876</v>
      </c>
      <c r="H606" s="352">
        <f t="shared" si="67"/>
        <v>876</v>
      </c>
      <c r="I606" s="234"/>
      <c r="J606" s="256" t="s">
        <v>23</v>
      </c>
      <c r="K606" s="4">
        <f t="shared" si="68"/>
        <v>0</v>
      </c>
      <c r="L606" s="142">
        <f t="shared" si="69"/>
        <v>0</v>
      </c>
    </row>
    <row r="607" spans="1:14" s="242" customFormat="1" x14ac:dyDescent="0.2">
      <c r="A607" s="143"/>
      <c r="B607" s="122" t="s">
        <v>288</v>
      </c>
      <c r="C607" s="4">
        <v>894</v>
      </c>
      <c r="D607" s="5"/>
      <c r="E607" s="333">
        <v>990</v>
      </c>
      <c r="F607" s="341" t="s">
        <v>23</v>
      </c>
      <c r="G607" s="333">
        <f t="shared" si="66"/>
        <v>990</v>
      </c>
      <c r="H607" s="352">
        <f t="shared" si="67"/>
        <v>990</v>
      </c>
      <c r="I607" s="234"/>
      <c r="J607" s="256" t="s">
        <v>23</v>
      </c>
      <c r="K607" s="4">
        <f t="shared" si="68"/>
        <v>0</v>
      </c>
      <c r="L607" s="142">
        <f t="shared" si="69"/>
        <v>0</v>
      </c>
    </row>
    <row r="608" spans="1:14" s="242" customFormat="1" x14ac:dyDescent="0.2">
      <c r="A608" s="143"/>
      <c r="B608" s="122" t="s">
        <v>289</v>
      </c>
      <c r="C608" s="4">
        <v>996</v>
      </c>
      <c r="D608" s="5"/>
      <c r="E608" s="333">
        <v>1014</v>
      </c>
      <c r="F608" s="341" t="s">
        <v>23</v>
      </c>
      <c r="G608" s="333">
        <f t="shared" si="66"/>
        <v>1014</v>
      </c>
      <c r="H608" s="352">
        <f t="shared" si="67"/>
        <v>1014</v>
      </c>
      <c r="I608" s="234"/>
      <c r="J608" s="256" t="s">
        <v>23</v>
      </c>
      <c r="K608" s="4">
        <f t="shared" si="68"/>
        <v>0</v>
      </c>
      <c r="L608" s="142">
        <f t="shared" si="69"/>
        <v>0</v>
      </c>
    </row>
    <row r="609" spans="1:12" x14ac:dyDescent="0.2">
      <c r="A609" s="143"/>
      <c r="B609" s="122" t="s">
        <v>290</v>
      </c>
      <c r="C609" s="4">
        <v>2058</v>
      </c>
      <c r="E609" s="333">
        <v>1260</v>
      </c>
      <c r="F609" s="341" t="s">
        <v>23</v>
      </c>
      <c r="G609" s="333">
        <f t="shared" si="66"/>
        <v>1260</v>
      </c>
      <c r="H609" s="352">
        <f t="shared" si="67"/>
        <v>1260</v>
      </c>
      <c r="J609" s="256" t="s">
        <v>23</v>
      </c>
      <c r="K609" s="4">
        <f t="shared" si="68"/>
        <v>0</v>
      </c>
      <c r="L609" s="142">
        <f t="shared" si="69"/>
        <v>0</v>
      </c>
    </row>
    <row r="610" spans="1:12" x14ac:dyDescent="0.2">
      <c r="A610" s="143"/>
      <c r="B610" s="122" t="s">
        <v>291</v>
      </c>
      <c r="C610" s="4">
        <v>2094</v>
      </c>
      <c r="E610" s="333">
        <v>1482</v>
      </c>
      <c r="F610" s="341" t="s">
        <v>23</v>
      </c>
      <c r="G610" s="333">
        <f t="shared" si="66"/>
        <v>1482</v>
      </c>
      <c r="H610" s="352">
        <f t="shared" si="67"/>
        <v>1482</v>
      </c>
      <c r="J610" s="256" t="s">
        <v>23</v>
      </c>
      <c r="K610" s="4">
        <f t="shared" si="68"/>
        <v>0</v>
      </c>
      <c r="L610" s="142">
        <f t="shared" si="69"/>
        <v>0</v>
      </c>
    </row>
    <row r="611" spans="1:12" x14ac:dyDescent="0.2">
      <c r="A611" s="143"/>
      <c r="B611" s="122" t="s">
        <v>292</v>
      </c>
      <c r="C611" s="4">
        <v>2472</v>
      </c>
      <c r="E611" s="333">
        <v>1614</v>
      </c>
      <c r="F611" s="341" t="s">
        <v>23</v>
      </c>
      <c r="G611" s="333">
        <f t="shared" si="66"/>
        <v>1614</v>
      </c>
      <c r="H611" s="352">
        <f t="shared" si="67"/>
        <v>1614</v>
      </c>
      <c r="J611" s="256" t="s">
        <v>23</v>
      </c>
      <c r="K611" s="4">
        <f t="shared" si="68"/>
        <v>0</v>
      </c>
      <c r="L611" s="142">
        <f t="shared" si="69"/>
        <v>0</v>
      </c>
    </row>
    <row r="612" spans="1:12" x14ac:dyDescent="0.2">
      <c r="A612" s="143"/>
      <c r="B612" s="122" t="s">
        <v>293</v>
      </c>
      <c r="C612" s="4">
        <v>2691</v>
      </c>
      <c r="E612" s="333">
        <v>1788</v>
      </c>
      <c r="F612" s="341" t="s">
        <v>23</v>
      </c>
      <c r="G612" s="333">
        <f t="shared" si="66"/>
        <v>1788</v>
      </c>
      <c r="H612" s="352">
        <f t="shared" si="67"/>
        <v>1788</v>
      </c>
      <c r="J612" s="256" t="s">
        <v>23</v>
      </c>
      <c r="K612" s="4">
        <f t="shared" si="68"/>
        <v>0</v>
      </c>
      <c r="L612" s="142">
        <f t="shared" si="69"/>
        <v>0</v>
      </c>
    </row>
    <row r="613" spans="1:12" x14ac:dyDescent="0.2">
      <c r="A613" s="143"/>
      <c r="B613" s="122" t="s">
        <v>294</v>
      </c>
      <c r="C613" s="4">
        <v>2970</v>
      </c>
      <c r="E613" s="333">
        <v>1980</v>
      </c>
      <c r="F613" s="341" t="s">
        <v>23</v>
      </c>
      <c r="G613" s="333">
        <f t="shared" si="66"/>
        <v>1980</v>
      </c>
      <c r="H613" s="352">
        <f t="shared" si="67"/>
        <v>1980</v>
      </c>
      <c r="J613" s="256" t="s">
        <v>23</v>
      </c>
      <c r="K613" s="4">
        <f t="shared" si="68"/>
        <v>0</v>
      </c>
      <c r="L613" s="142">
        <f t="shared" si="69"/>
        <v>0</v>
      </c>
    </row>
    <row r="614" spans="1:12" x14ac:dyDescent="0.2">
      <c r="A614" s="143"/>
      <c r="B614" s="122" t="s">
        <v>295</v>
      </c>
      <c r="C614" s="4">
        <v>3189</v>
      </c>
      <c r="E614" s="333">
        <v>2166</v>
      </c>
      <c r="F614" s="341" t="s">
        <v>23</v>
      </c>
      <c r="G614" s="333">
        <f t="shared" si="66"/>
        <v>2166</v>
      </c>
      <c r="H614" s="352">
        <f t="shared" si="67"/>
        <v>2166</v>
      </c>
      <c r="J614" s="256" t="s">
        <v>23</v>
      </c>
      <c r="K614" s="4">
        <f t="shared" si="68"/>
        <v>0</v>
      </c>
      <c r="L614" s="142">
        <f t="shared" si="69"/>
        <v>0</v>
      </c>
    </row>
    <row r="615" spans="1:12" x14ac:dyDescent="0.2">
      <c r="A615" s="143"/>
      <c r="B615" s="122" t="s">
        <v>296</v>
      </c>
      <c r="C615" s="4">
        <v>3459</v>
      </c>
      <c r="E615" s="333">
        <v>2334</v>
      </c>
      <c r="F615" s="341" t="s">
        <v>23</v>
      </c>
      <c r="G615" s="333">
        <f t="shared" si="66"/>
        <v>2334</v>
      </c>
      <c r="H615" s="352">
        <f t="shared" si="67"/>
        <v>2334</v>
      </c>
      <c r="J615" s="256" t="s">
        <v>23</v>
      </c>
      <c r="K615" s="4">
        <f t="shared" si="68"/>
        <v>0</v>
      </c>
      <c r="L615" s="142">
        <f t="shared" si="69"/>
        <v>0</v>
      </c>
    </row>
    <row r="616" spans="1:12" x14ac:dyDescent="0.2">
      <c r="A616" s="143"/>
      <c r="B616" s="122" t="s">
        <v>297</v>
      </c>
      <c r="C616" s="4">
        <v>3732</v>
      </c>
      <c r="E616" s="333">
        <v>2526</v>
      </c>
      <c r="F616" s="341" t="s">
        <v>23</v>
      </c>
      <c r="G616" s="333">
        <f t="shared" si="66"/>
        <v>2526</v>
      </c>
      <c r="H616" s="352">
        <f t="shared" si="67"/>
        <v>2526</v>
      </c>
      <c r="J616" s="256" t="s">
        <v>23</v>
      </c>
      <c r="K616" s="4">
        <f t="shared" si="68"/>
        <v>0</v>
      </c>
      <c r="L616" s="142">
        <f t="shared" si="69"/>
        <v>0</v>
      </c>
    </row>
    <row r="617" spans="1:12" x14ac:dyDescent="0.2">
      <c r="A617" s="143"/>
      <c r="B617" s="122" t="s">
        <v>298</v>
      </c>
      <c r="C617" s="4">
        <v>4101</v>
      </c>
      <c r="E617" s="333">
        <v>3924</v>
      </c>
      <c r="F617" s="341" t="s">
        <v>23</v>
      </c>
      <c r="G617" s="333">
        <f t="shared" si="66"/>
        <v>3924</v>
      </c>
      <c r="H617" s="352">
        <f t="shared" si="67"/>
        <v>3924</v>
      </c>
      <c r="J617" s="256" t="s">
        <v>23</v>
      </c>
      <c r="K617" s="4">
        <f t="shared" si="68"/>
        <v>0</v>
      </c>
      <c r="L617" s="142">
        <f t="shared" si="69"/>
        <v>0</v>
      </c>
    </row>
    <row r="618" spans="1:12" x14ac:dyDescent="0.2">
      <c r="A618" s="143"/>
      <c r="B618" s="122" t="s">
        <v>299</v>
      </c>
      <c r="C618" s="4">
        <v>4344</v>
      </c>
      <c r="E618" s="333">
        <v>4242</v>
      </c>
      <c r="F618" s="341" t="s">
        <v>23</v>
      </c>
      <c r="G618" s="333">
        <f t="shared" si="66"/>
        <v>4242</v>
      </c>
      <c r="H618" s="352">
        <f t="shared" si="67"/>
        <v>4242</v>
      </c>
      <c r="J618" s="256" t="s">
        <v>23</v>
      </c>
      <c r="K618" s="4">
        <f t="shared" si="68"/>
        <v>0</v>
      </c>
      <c r="L618" s="142">
        <f t="shared" si="69"/>
        <v>0</v>
      </c>
    </row>
    <row r="619" spans="1:12" x14ac:dyDescent="0.2">
      <c r="A619" s="143"/>
      <c r="B619" s="122" t="s">
        <v>300</v>
      </c>
      <c r="C619" s="4">
        <v>4671</v>
      </c>
      <c r="E619" s="333">
        <v>4608</v>
      </c>
      <c r="F619" s="341" t="s">
        <v>23</v>
      </c>
      <c r="G619" s="333">
        <f t="shared" si="66"/>
        <v>4608</v>
      </c>
      <c r="H619" s="352">
        <f t="shared" si="67"/>
        <v>4608</v>
      </c>
      <c r="J619" s="256" t="s">
        <v>23</v>
      </c>
      <c r="K619" s="4">
        <f t="shared" si="68"/>
        <v>0</v>
      </c>
      <c r="L619" s="142">
        <f t="shared" si="69"/>
        <v>0</v>
      </c>
    </row>
    <row r="620" spans="1:12" x14ac:dyDescent="0.2">
      <c r="A620" s="143"/>
      <c r="B620" s="122" t="s">
        <v>301</v>
      </c>
      <c r="C620" s="4">
        <v>4995</v>
      </c>
      <c r="E620" s="333">
        <v>4650</v>
      </c>
      <c r="F620" s="341" t="s">
        <v>23</v>
      </c>
      <c r="G620" s="333">
        <f t="shared" si="66"/>
        <v>4650</v>
      </c>
      <c r="H620" s="352">
        <f t="shared" si="67"/>
        <v>4650</v>
      </c>
      <c r="J620" s="256" t="s">
        <v>23</v>
      </c>
      <c r="K620" s="4">
        <f t="shared" si="68"/>
        <v>0</v>
      </c>
      <c r="L620" s="142">
        <f t="shared" si="69"/>
        <v>0</v>
      </c>
    </row>
    <row r="621" spans="1:12" x14ac:dyDescent="0.2">
      <c r="A621" s="143"/>
      <c r="B621" s="122" t="s">
        <v>302</v>
      </c>
      <c r="C621" s="4">
        <v>5361</v>
      </c>
      <c r="E621" s="333">
        <v>5052</v>
      </c>
      <c r="F621" s="341" t="s">
        <v>23</v>
      </c>
      <c r="G621" s="333">
        <f t="shared" si="66"/>
        <v>5052</v>
      </c>
      <c r="H621" s="352">
        <f t="shared" si="67"/>
        <v>5052</v>
      </c>
      <c r="J621" s="256" t="s">
        <v>23</v>
      </c>
      <c r="K621" s="4">
        <f t="shared" si="68"/>
        <v>0</v>
      </c>
      <c r="L621" s="142">
        <f t="shared" si="69"/>
        <v>0</v>
      </c>
    </row>
    <row r="622" spans="1:12" x14ac:dyDescent="0.2">
      <c r="A622" s="143"/>
      <c r="B622" s="122" t="s">
        <v>303</v>
      </c>
      <c r="C622" s="4">
        <v>5712</v>
      </c>
      <c r="E622" s="333">
        <v>5484</v>
      </c>
      <c r="F622" s="341" t="s">
        <v>23</v>
      </c>
      <c r="G622" s="333">
        <f t="shared" si="66"/>
        <v>5484</v>
      </c>
      <c r="H622" s="352">
        <f t="shared" si="67"/>
        <v>5484</v>
      </c>
      <c r="J622" s="256" t="s">
        <v>23</v>
      </c>
      <c r="K622" s="4">
        <f t="shared" si="68"/>
        <v>0</v>
      </c>
      <c r="L622" s="142">
        <f t="shared" si="69"/>
        <v>0</v>
      </c>
    </row>
    <row r="623" spans="1:12" x14ac:dyDescent="0.2">
      <c r="A623" s="143"/>
      <c r="B623" s="122" t="s">
        <v>304</v>
      </c>
      <c r="C623" s="4">
        <v>6051</v>
      </c>
      <c r="E623" s="333">
        <v>6035</v>
      </c>
      <c r="F623" s="341" t="s">
        <v>23</v>
      </c>
      <c r="G623" s="333">
        <f t="shared" si="66"/>
        <v>6035</v>
      </c>
      <c r="H623" s="352">
        <f t="shared" si="67"/>
        <v>6035</v>
      </c>
      <c r="J623" s="256" t="s">
        <v>23</v>
      </c>
      <c r="K623" s="4">
        <f t="shared" si="68"/>
        <v>0</v>
      </c>
      <c r="L623" s="142">
        <f t="shared" si="69"/>
        <v>0</v>
      </c>
    </row>
    <row r="624" spans="1:12" x14ac:dyDescent="0.2">
      <c r="A624" s="143"/>
      <c r="B624" s="122" t="s">
        <v>305</v>
      </c>
      <c r="C624" s="4">
        <v>6396</v>
      </c>
      <c r="E624" s="333">
        <v>6372</v>
      </c>
      <c r="F624" s="341" t="s">
        <v>23</v>
      </c>
      <c r="G624" s="333">
        <f t="shared" si="66"/>
        <v>6372</v>
      </c>
      <c r="H624" s="352">
        <f t="shared" si="67"/>
        <v>6372</v>
      </c>
      <c r="J624" s="256" t="s">
        <v>23</v>
      </c>
      <c r="K624" s="4">
        <f t="shared" si="68"/>
        <v>0</v>
      </c>
      <c r="L624" s="142">
        <f t="shared" si="69"/>
        <v>0</v>
      </c>
    </row>
    <row r="625" spans="1:14" s="242" customFormat="1" x14ac:dyDescent="0.2">
      <c r="A625" s="143"/>
      <c r="B625" s="122" t="s">
        <v>306</v>
      </c>
      <c r="C625" s="4">
        <v>6747</v>
      </c>
      <c r="D625" s="5"/>
      <c r="E625" s="333">
        <v>7056</v>
      </c>
      <c r="F625" s="341" t="s">
        <v>23</v>
      </c>
      <c r="G625" s="333">
        <f t="shared" si="66"/>
        <v>7056</v>
      </c>
      <c r="H625" s="352">
        <f t="shared" si="67"/>
        <v>7056</v>
      </c>
      <c r="I625" s="234"/>
      <c r="J625" s="256" t="s">
        <v>23</v>
      </c>
      <c r="K625" s="4">
        <f t="shared" si="68"/>
        <v>0</v>
      </c>
      <c r="L625" s="142">
        <f t="shared" si="69"/>
        <v>0</v>
      </c>
    </row>
    <row r="626" spans="1:14" s="242" customFormat="1" x14ac:dyDescent="0.2">
      <c r="A626" s="143"/>
      <c r="B626" s="122" t="s">
        <v>307</v>
      </c>
      <c r="C626" s="4">
        <v>7162</v>
      </c>
      <c r="D626" s="5"/>
      <c r="E626" s="333">
        <v>7266</v>
      </c>
      <c r="F626" s="341" t="s">
        <v>23</v>
      </c>
      <c r="G626" s="333">
        <f t="shared" si="66"/>
        <v>7266</v>
      </c>
      <c r="H626" s="352">
        <f t="shared" si="67"/>
        <v>7266</v>
      </c>
      <c r="I626" s="234"/>
      <c r="J626" s="256" t="s">
        <v>23</v>
      </c>
      <c r="K626" s="4">
        <f t="shared" si="68"/>
        <v>0</v>
      </c>
      <c r="L626" s="142">
        <f t="shared" si="69"/>
        <v>0</v>
      </c>
    </row>
    <row r="627" spans="1:14" s="242" customFormat="1" x14ac:dyDescent="0.2">
      <c r="A627" s="143"/>
      <c r="B627" s="122" t="s">
        <v>308</v>
      </c>
      <c r="C627" s="4">
        <v>7887</v>
      </c>
      <c r="D627" s="5"/>
      <c r="E627" s="333">
        <v>7716</v>
      </c>
      <c r="F627" s="341" t="s">
        <v>23</v>
      </c>
      <c r="G627" s="333">
        <f t="shared" si="66"/>
        <v>7716</v>
      </c>
      <c r="H627" s="352">
        <f t="shared" si="67"/>
        <v>7716</v>
      </c>
      <c r="I627" s="234"/>
      <c r="J627" s="256" t="s">
        <v>23</v>
      </c>
      <c r="K627" s="4">
        <f t="shared" si="68"/>
        <v>0</v>
      </c>
      <c r="L627" s="142">
        <f t="shared" si="69"/>
        <v>0</v>
      </c>
    </row>
    <row r="628" spans="1:14" s="242" customFormat="1" x14ac:dyDescent="0.2">
      <c r="A628" s="143"/>
      <c r="B628" s="122" t="s">
        <v>309</v>
      </c>
      <c r="C628" s="4">
        <v>8685</v>
      </c>
      <c r="D628" s="5"/>
      <c r="E628" s="333">
        <v>8490</v>
      </c>
      <c r="F628" s="341" t="s">
        <v>23</v>
      </c>
      <c r="G628" s="333">
        <f t="shared" si="66"/>
        <v>8490</v>
      </c>
      <c r="H628" s="352">
        <f t="shared" si="67"/>
        <v>8490</v>
      </c>
      <c r="I628" s="234"/>
      <c r="J628" s="256" t="s">
        <v>23</v>
      </c>
      <c r="K628" s="4">
        <f t="shared" si="68"/>
        <v>0</v>
      </c>
      <c r="L628" s="142">
        <f t="shared" si="69"/>
        <v>0</v>
      </c>
    </row>
    <row r="629" spans="1:14" s="242" customFormat="1" x14ac:dyDescent="0.2">
      <c r="A629" s="143"/>
      <c r="B629" s="122" t="s">
        <v>310</v>
      </c>
      <c r="C629" s="4">
        <v>9837</v>
      </c>
      <c r="D629" s="5"/>
      <c r="E629" s="333">
        <v>9816</v>
      </c>
      <c r="F629" s="341" t="s">
        <v>23</v>
      </c>
      <c r="G629" s="333">
        <f t="shared" si="66"/>
        <v>9816</v>
      </c>
      <c r="H629" s="352">
        <f t="shared" si="67"/>
        <v>9816</v>
      </c>
      <c r="I629" s="234"/>
      <c r="J629" s="256" t="s">
        <v>23</v>
      </c>
      <c r="K629" s="4">
        <f t="shared" si="68"/>
        <v>0</v>
      </c>
      <c r="L629" s="142">
        <f t="shared" si="69"/>
        <v>0</v>
      </c>
    </row>
    <row r="630" spans="1:14" s="242" customFormat="1" x14ac:dyDescent="0.2">
      <c r="A630" s="143"/>
      <c r="B630" s="122" t="s">
        <v>311</v>
      </c>
      <c r="C630" s="4">
        <v>10830</v>
      </c>
      <c r="D630" s="5"/>
      <c r="E630" s="333">
        <v>10596</v>
      </c>
      <c r="F630" s="341" t="s">
        <v>23</v>
      </c>
      <c r="G630" s="333">
        <f t="shared" si="66"/>
        <v>10596</v>
      </c>
      <c r="H630" s="352">
        <f t="shared" si="67"/>
        <v>10596</v>
      </c>
      <c r="I630" s="234"/>
      <c r="J630" s="256" t="s">
        <v>23</v>
      </c>
      <c r="K630" s="4">
        <f t="shared" si="68"/>
        <v>0</v>
      </c>
      <c r="L630" s="142">
        <f t="shared" si="69"/>
        <v>0</v>
      </c>
    </row>
    <row r="631" spans="1:14" s="242" customFormat="1" x14ac:dyDescent="0.2">
      <c r="A631" s="143"/>
      <c r="B631" s="122" t="s">
        <v>312</v>
      </c>
      <c r="C631" s="4">
        <v>11853</v>
      </c>
      <c r="D631" s="5"/>
      <c r="E631" s="333">
        <v>11430</v>
      </c>
      <c r="F631" s="341" t="s">
        <v>23</v>
      </c>
      <c r="G631" s="333">
        <f t="shared" si="66"/>
        <v>11430</v>
      </c>
      <c r="H631" s="352">
        <f t="shared" si="67"/>
        <v>11430</v>
      </c>
      <c r="I631" s="234"/>
      <c r="J631" s="256" t="s">
        <v>23</v>
      </c>
      <c r="K631" s="4">
        <f t="shared" si="68"/>
        <v>0</v>
      </c>
      <c r="L631" s="142">
        <f t="shared" si="69"/>
        <v>0</v>
      </c>
    </row>
    <row r="632" spans="1:14" s="242" customFormat="1" x14ac:dyDescent="0.2">
      <c r="A632" s="143"/>
      <c r="B632" s="122" t="s">
        <v>313</v>
      </c>
      <c r="C632" s="4">
        <v>13119</v>
      </c>
      <c r="D632" s="5"/>
      <c r="E632" s="333">
        <v>14124</v>
      </c>
      <c r="F632" s="341" t="s">
        <v>23</v>
      </c>
      <c r="G632" s="333">
        <f t="shared" si="66"/>
        <v>14124</v>
      </c>
      <c r="H632" s="352">
        <f t="shared" si="67"/>
        <v>14124</v>
      </c>
      <c r="I632" s="234"/>
      <c r="J632" s="256" t="s">
        <v>23</v>
      </c>
      <c r="K632" s="4">
        <f t="shared" si="68"/>
        <v>0</v>
      </c>
      <c r="L632" s="142">
        <f t="shared" si="69"/>
        <v>0</v>
      </c>
    </row>
    <row r="633" spans="1:14" s="242" customFormat="1" x14ac:dyDescent="0.2">
      <c r="A633" s="143"/>
      <c r="B633" s="122" t="s">
        <v>314</v>
      </c>
      <c r="C633" s="4">
        <v>14376</v>
      </c>
      <c r="D633" s="5"/>
      <c r="E633" s="333">
        <v>15468</v>
      </c>
      <c r="F633" s="341" t="s">
        <v>23</v>
      </c>
      <c r="G633" s="333">
        <f t="shared" si="66"/>
        <v>15468</v>
      </c>
      <c r="H633" s="352">
        <f t="shared" si="67"/>
        <v>15468</v>
      </c>
      <c r="I633" s="234"/>
      <c r="J633" s="256" t="s">
        <v>23</v>
      </c>
      <c r="K633" s="4">
        <f t="shared" si="68"/>
        <v>0</v>
      </c>
      <c r="L633" s="142">
        <f t="shared" si="69"/>
        <v>0</v>
      </c>
    </row>
    <row r="634" spans="1:14" s="242" customFormat="1" x14ac:dyDescent="0.2">
      <c r="A634" s="143"/>
      <c r="B634" s="122" t="s">
        <v>315</v>
      </c>
      <c r="C634" s="4">
        <v>15687</v>
      </c>
      <c r="D634" s="5"/>
      <c r="E634" s="333">
        <v>16896</v>
      </c>
      <c r="F634" s="341" t="s">
        <v>23</v>
      </c>
      <c r="G634" s="333">
        <f t="shared" si="66"/>
        <v>16896</v>
      </c>
      <c r="H634" s="352">
        <f t="shared" si="67"/>
        <v>16896</v>
      </c>
      <c r="I634" s="234"/>
      <c r="J634" s="256" t="s">
        <v>23</v>
      </c>
      <c r="K634" s="4">
        <f t="shared" si="68"/>
        <v>0</v>
      </c>
      <c r="L634" s="142">
        <f t="shared" si="69"/>
        <v>0</v>
      </c>
    </row>
    <row r="635" spans="1:14" s="242" customFormat="1" x14ac:dyDescent="0.2">
      <c r="A635" s="143"/>
      <c r="B635" s="122" t="s">
        <v>316</v>
      </c>
      <c r="C635" s="4">
        <v>17001</v>
      </c>
      <c r="D635" s="5"/>
      <c r="E635" s="333">
        <v>18312</v>
      </c>
      <c r="F635" s="341" t="s">
        <v>23</v>
      </c>
      <c r="G635" s="333">
        <f t="shared" si="66"/>
        <v>18312</v>
      </c>
      <c r="H635" s="352">
        <f t="shared" si="67"/>
        <v>18312</v>
      </c>
      <c r="I635" s="234"/>
      <c r="J635" s="256" t="s">
        <v>23</v>
      </c>
      <c r="K635" s="4">
        <f t="shared" si="68"/>
        <v>0</v>
      </c>
      <c r="L635" s="142">
        <f t="shared" si="69"/>
        <v>0</v>
      </c>
    </row>
    <row r="636" spans="1:14" s="242" customFormat="1" x14ac:dyDescent="0.2">
      <c r="A636" s="143"/>
      <c r="B636" s="327" t="s">
        <v>698</v>
      </c>
      <c r="C636" s="4"/>
      <c r="D636" s="5"/>
      <c r="E636" s="333">
        <v>1632</v>
      </c>
      <c r="F636" s="341" t="s">
        <v>23</v>
      </c>
      <c r="G636" s="333">
        <f t="shared" si="66"/>
        <v>1632</v>
      </c>
      <c r="H636" s="352">
        <f t="shared" si="67"/>
        <v>1632</v>
      </c>
      <c r="I636" s="234"/>
      <c r="J636" s="256"/>
      <c r="K636" s="4"/>
      <c r="L636" s="142"/>
      <c r="N636" s="330"/>
    </row>
    <row r="637" spans="1:14" s="242" customFormat="1" ht="25.5" x14ac:dyDescent="0.2">
      <c r="A637" s="143">
        <v>166789</v>
      </c>
      <c r="B637" s="122" t="s">
        <v>701</v>
      </c>
      <c r="C637" s="4"/>
      <c r="D637" s="5"/>
      <c r="E637" s="333"/>
      <c r="F637" s="341"/>
      <c r="G637" s="333"/>
      <c r="H637" s="352"/>
      <c r="I637" s="234"/>
      <c r="J637" s="256"/>
      <c r="K637" s="4"/>
      <c r="L637" s="142"/>
    </row>
    <row r="638" spans="1:14" s="242" customFormat="1" x14ac:dyDescent="0.2">
      <c r="A638" s="143"/>
      <c r="B638" s="122" t="s">
        <v>622</v>
      </c>
      <c r="C638" s="4"/>
      <c r="D638" s="5"/>
      <c r="E638" s="333"/>
      <c r="F638" s="341"/>
      <c r="G638" s="333"/>
      <c r="H638" s="352"/>
      <c r="I638" s="234"/>
      <c r="J638" s="256"/>
      <c r="K638" s="4"/>
      <c r="L638" s="142"/>
    </row>
    <row r="639" spans="1:14" s="242" customFormat="1" x14ac:dyDescent="0.2">
      <c r="A639" s="143"/>
      <c r="B639" s="122" t="s">
        <v>278</v>
      </c>
      <c r="C639" s="4">
        <v>117</v>
      </c>
      <c r="D639" s="5">
        <v>129</v>
      </c>
      <c r="E639" s="333">
        <v>138</v>
      </c>
      <c r="F639" s="341" t="s">
        <v>23</v>
      </c>
      <c r="G639" s="333">
        <f t="shared" si="66"/>
        <v>138</v>
      </c>
      <c r="H639" s="352">
        <f t="shared" si="67"/>
        <v>138</v>
      </c>
      <c r="I639" s="234"/>
      <c r="J639" s="256" t="s">
        <v>23</v>
      </c>
      <c r="K639" s="4">
        <f t="shared" ref="K639:K677" si="70">SUM(I639:J639)</f>
        <v>0</v>
      </c>
      <c r="L639" s="142">
        <f t="shared" ref="L639:L677" si="71">FLOOR(K639,0.05)</f>
        <v>0</v>
      </c>
    </row>
    <row r="640" spans="1:14" s="242" customFormat="1" x14ac:dyDescent="0.2">
      <c r="A640" s="143"/>
      <c r="B640" s="122" t="s">
        <v>279</v>
      </c>
      <c r="C640" s="4">
        <v>159</v>
      </c>
      <c r="D640" s="5">
        <v>174</v>
      </c>
      <c r="E640" s="333">
        <v>186</v>
      </c>
      <c r="F640" s="341" t="s">
        <v>23</v>
      </c>
      <c r="G640" s="333">
        <f t="shared" si="66"/>
        <v>186</v>
      </c>
      <c r="H640" s="352">
        <f t="shared" si="67"/>
        <v>186</v>
      </c>
      <c r="I640" s="234"/>
      <c r="J640" s="256" t="s">
        <v>23</v>
      </c>
      <c r="K640" s="4">
        <f t="shared" si="70"/>
        <v>0</v>
      </c>
      <c r="L640" s="142">
        <f t="shared" si="71"/>
        <v>0</v>
      </c>
    </row>
    <row r="641" spans="1:12" x14ac:dyDescent="0.2">
      <c r="A641" s="143"/>
      <c r="B641" s="122" t="s">
        <v>280</v>
      </c>
      <c r="C641" s="4">
        <v>201</v>
      </c>
      <c r="D641" s="5">
        <v>219</v>
      </c>
      <c r="E641" s="333">
        <v>234</v>
      </c>
      <c r="F641" s="341" t="s">
        <v>23</v>
      </c>
      <c r="G641" s="333">
        <f t="shared" si="66"/>
        <v>234</v>
      </c>
      <c r="H641" s="352">
        <f t="shared" si="67"/>
        <v>234</v>
      </c>
      <c r="J641" s="256" t="s">
        <v>23</v>
      </c>
      <c r="K641" s="4">
        <f t="shared" si="70"/>
        <v>0</v>
      </c>
      <c r="L641" s="142">
        <f t="shared" si="71"/>
        <v>0</v>
      </c>
    </row>
    <row r="642" spans="1:12" x14ac:dyDescent="0.2">
      <c r="A642" s="143"/>
      <c r="B642" s="122" t="s">
        <v>281</v>
      </c>
      <c r="C642" s="4">
        <v>240</v>
      </c>
      <c r="D642" s="5">
        <v>261</v>
      </c>
      <c r="E642" s="333">
        <v>282</v>
      </c>
      <c r="F642" s="341" t="s">
        <v>23</v>
      </c>
      <c r="G642" s="333">
        <f t="shared" si="66"/>
        <v>282</v>
      </c>
      <c r="H642" s="352">
        <f t="shared" si="67"/>
        <v>282</v>
      </c>
      <c r="J642" s="256" t="s">
        <v>23</v>
      </c>
      <c r="K642" s="4">
        <f t="shared" si="70"/>
        <v>0</v>
      </c>
      <c r="L642" s="142">
        <f t="shared" si="71"/>
        <v>0</v>
      </c>
    </row>
    <row r="643" spans="1:12" x14ac:dyDescent="0.2">
      <c r="A643" s="143"/>
      <c r="B643" s="122" t="s">
        <v>282</v>
      </c>
      <c r="C643" s="4">
        <v>306</v>
      </c>
      <c r="D643" s="5">
        <v>333</v>
      </c>
      <c r="E643" s="333">
        <v>360</v>
      </c>
      <c r="F643" s="341" t="s">
        <v>23</v>
      </c>
      <c r="G643" s="333">
        <f t="shared" si="66"/>
        <v>360</v>
      </c>
      <c r="H643" s="352">
        <f t="shared" si="67"/>
        <v>360</v>
      </c>
      <c r="J643" s="256" t="s">
        <v>23</v>
      </c>
      <c r="K643" s="4">
        <f t="shared" si="70"/>
        <v>0</v>
      </c>
      <c r="L643" s="142">
        <f t="shared" si="71"/>
        <v>0</v>
      </c>
    </row>
    <row r="644" spans="1:12" x14ac:dyDescent="0.2">
      <c r="A644" s="143"/>
      <c r="B644" s="122" t="s">
        <v>283</v>
      </c>
      <c r="C644" s="4">
        <v>396</v>
      </c>
      <c r="D644" s="5">
        <v>429</v>
      </c>
      <c r="E644" s="333">
        <v>462</v>
      </c>
      <c r="F644" s="341" t="s">
        <v>23</v>
      </c>
      <c r="G644" s="333">
        <f t="shared" si="66"/>
        <v>462</v>
      </c>
      <c r="H644" s="352">
        <f t="shared" si="67"/>
        <v>462</v>
      </c>
      <c r="J644" s="256" t="s">
        <v>23</v>
      </c>
      <c r="K644" s="4">
        <f t="shared" si="70"/>
        <v>0</v>
      </c>
      <c r="L644" s="142">
        <f t="shared" si="71"/>
        <v>0</v>
      </c>
    </row>
    <row r="645" spans="1:12" x14ac:dyDescent="0.2">
      <c r="A645" s="143"/>
      <c r="B645" s="122" t="s">
        <v>284</v>
      </c>
      <c r="C645" s="4">
        <v>465</v>
      </c>
      <c r="D645" s="5">
        <v>504</v>
      </c>
      <c r="E645" s="333">
        <v>546</v>
      </c>
      <c r="F645" s="341" t="s">
        <v>23</v>
      </c>
      <c r="G645" s="333">
        <f t="shared" si="66"/>
        <v>546</v>
      </c>
      <c r="H645" s="352">
        <f t="shared" si="67"/>
        <v>546</v>
      </c>
      <c r="J645" s="256" t="s">
        <v>23</v>
      </c>
      <c r="K645" s="4">
        <f t="shared" si="70"/>
        <v>0</v>
      </c>
      <c r="L645" s="142">
        <f t="shared" si="71"/>
        <v>0</v>
      </c>
    </row>
    <row r="646" spans="1:12" x14ac:dyDescent="0.2">
      <c r="A646" s="143"/>
      <c r="B646" s="122" t="s">
        <v>285</v>
      </c>
      <c r="C646" s="4">
        <v>555</v>
      </c>
      <c r="D646" s="5">
        <v>600</v>
      </c>
      <c r="E646" s="333">
        <v>648</v>
      </c>
      <c r="F646" s="341" t="s">
        <v>23</v>
      </c>
      <c r="G646" s="333">
        <f t="shared" si="66"/>
        <v>648</v>
      </c>
      <c r="H646" s="352">
        <f t="shared" si="67"/>
        <v>648</v>
      </c>
      <c r="J646" s="256" t="s">
        <v>23</v>
      </c>
      <c r="K646" s="4">
        <f t="shared" si="70"/>
        <v>0</v>
      </c>
      <c r="L646" s="142">
        <f t="shared" si="71"/>
        <v>0</v>
      </c>
    </row>
    <row r="647" spans="1:12" x14ac:dyDescent="0.2">
      <c r="A647" s="143"/>
      <c r="B647" s="122" t="s">
        <v>286</v>
      </c>
      <c r="C647" s="4">
        <v>675</v>
      </c>
      <c r="D647" s="5">
        <v>729</v>
      </c>
      <c r="E647" s="333">
        <v>786</v>
      </c>
      <c r="F647" s="341" t="s">
        <v>23</v>
      </c>
      <c r="G647" s="333">
        <f t="shared" si="66"/>
        <v>786</v>
      </c>
      <c r="H647" s="352">
        <f t="shared" si="67"/>
        <v>786</v>
      </c>
      <c r="J647" s="256" t="s">
        <v>23</v>
      </c>
      <c r="K647" s="4">
        <f t="shared" si="70"/>
        <v>0</v>
      </c>
      <c r="L647" s="142">
        <f t="shared" si="71"/>
        <v>0</v>
      </c>
    </row>
    <row r="648" spans="1:12" x14ac:dyDescent="0.2">
      <c r="A648" s="143"/>
      <c r="B648" s="122" t="s">
        <v>287</v>
      </c>
      <c r="C648" s="4">
        <v>765</v>
      </c>
      <c r="D648" s="5">
        <v>828</v>
      </c>
      <c r="E648" s="333">
        <v>894</v>
      </c>
      <c r="F648" s="341" t="s">
        <v>23</v>
      </c>
      <c r="G648" s="333">
        <f t="shared" si="66"/>
        <v>894</v>
      </c>
      <c r="H648" s="352">
        <f t="shared" si="67"/>
        <v>894</v>
      </c>
      <c r="J648" s="256" t="s">
        <v>23</v>
      </c>
      <c r="K648" s="4">
        <f t="shared" si="70"/>
        <v>0</v>
      </c>
      <c r="L648" s="142">
        <f t="shared" si="71"/>
        <v>0</v>
      </c>
    </row>
    <row r="649" spans="1:12" x14ac:dyDescent="0.2">
      <c r="A649" s="143"/>
      <c r="B649" s="122" t="s">
        <v>288</v>
      </c>
      <c r="C649" s="4">
        <v>894</v>
      </c>
      <c r="D649" s="5">
        <v>966</v>
      </c>
      <c r="E649" s="333">
        <v>1044</v>
      </c>
      <c r="F649" s="341" t="s">
        <v>23</v>
      </c>
      <c r="G649" s="333">
        <f t="shared" si="66"/>
        <v>1044</v>
      </c>
      <c r="H649" s="352">
        <f t="shared" si="67"/>
        <v>1044</v>
      </c>
      <c r="J649" s="256" t="s">
        <v>23</v>
      </c>
      <c r="K649" s="4">
        <f t="shared" si="70"/>
        <v>0</v>
      </c>
      <c r="L649" s="142">
        <f t="shared" si="71"/>
        <v>0</v>
      </c>
    </row>
    <row r="650" spans="1:12" x14ac:dyDescent="0.2">
      <c r="A650" s="143"/>
      <c r="B650" s="122" t="s">
        <v>289</v>
      </c>
      <c r="C650" s="4">
        <v>996</v>
      </c>
      <c r="D650" s="5">
        <v>1077</v>
      </c>
      <c r="E650" s="333">
        <v>1164</v>
      </c>
      <c r="F650" s="341" t="s">
        <v>23</v>
      </c>
      <c r="G650" s="333">
        <f t="shared" si="66"/>
        <v>1164</v>
      </c>
      <c r="H650" s="352">
        <f t="shared" si="67"/>
        <v>1164</v>
      </c>
      <c r="J650" s="256" t="s">
        <v>23</v>
      </c>
      <c r="K650" s="4">
        <f t="shared" si="70"/>
        <v>0</v>
      </c>
      <c r="L650" s="142">
        <f t="shared" si="71"/>
        <v>0</v>
      </c>
    </row>
    <row r="651" spans="1:12" x14ac:dyDescent="0.2">
      <c r="A651" s="143"/>
      <c r="B651" s="122" t="s">
        <v>290</v>
      </c>
      <c r="C651" s="4">
        <v>2058</v>
      </c>
      <c r="D651" s="5">
        <v>2223</v>
      </c>
      <c r="E651" s="333">
        <v>2400</v>
      </c>
      <c r="F651" s="341" t="s">
        <v>23</v>
      </c>
      <c r="G651" s="333">
        <f t="shared" si="66"/>
        <v>2400</v>
      </c>
      <c r="H651" s="352">
        <f t="shared" si="67"/>
        <v>2400</v>
      </c>
      <c r="J651" s="256" t="s">
        <v>23</v>
      </c>
      <c r="K651" s="4">
        <f t="shared" si="70"/>
        <v>0</v>
      </c>
      <c r="L651" s="142">
        <f t="shared" si="71"/>
        <v>0</v>
      </c>
    </row>
    <row r="652" spans="1:12" x14ac:dyDescent="0.2">
      <c r="A652" s="143"/>
      <c r="B652" s="122" t="s">
        <v>291</v>
      </c>
      <c r="C652" s="4">
        <v>2094</v>
      </c>
      <c r="D652" s="5">
        <v>2262</v>
      </c>
      <c r="E652" s="333">
        <v>2442</v>
      </c>
      <c r="F652" s="341" t="s">
        <v>23</v>
      </c>
      <c r="G652" s="333">
        <f t="shared" si="66"/>
        <v>2442</v>
      </c>
      <c r="H652" s="352">
        <f t="shared" si="67"/>
        <v>2442</v>
      </c>
      <c r="J652" s="256" t="s">
        <v>23</v>
      </c>
      <c r="K652" s="4">
        <f t="shared" si="70"/>
        <v>0</v>
      </c>
      <c r="L652" s="142">
        <f t="shared" si="71"/>
        <v>0</v>
      </c>
    </row>
    <row r="653" spans="1:12" x14ac:dyDescent="0.2">
      <c r="A653" s="143"/>
      <c r="B653" s="122" t="s">
        <v>292</v>
      </c>
      <c r="C653" s="4">
        <v>2472</v>
      </c>
      <c r="D653" s="5">
        <v>2670</v>
      </c>
      <c r="E653" s="333">
        <v>2886</v>
      </c>
      <c r="F653" s="341" t="s">
        <v>23</v>
      </c>
      <c r="G653" s="333">
        <f t="shared" si="66"/>
        <v>2886</v>
      </c>
      <c r="H653" s="352">
        <f t="shared" si="67"/>
        <v>2886</v>
      </c>
      <c r="J653" s="256" t="s">
        <v>23</v>
      </c>
      <c r="K653" s="4">
        <f t="shared" si="70"/>
        <v>0</v>
      </c>
      <c r="L653" s="142">
        <f t="shared" si="71"/>
        <v>0</v>
      </c>
    </row>
    <row r="654" spans="1:12" x14ac:dyDescent="0.2">
      <c r="A654" s="143"/>
      <c r="B654" s="122" t="s">
        <v>293</v>
      </c>
      <c r="C654" s="4">
        <v>2691</v>
      </c>
      <c r="D654" s="5">
        <v>2907</v>
      </c>
      <c r="E654" s="333">
        <v>3138</v>
      </c>
      <c r="F654" s="341" t="s">
        <v>23</v>
      </c>
      <c r="G654" s="333">
        <f t="shared" si="66"/>
        <v>3138</v>
      </c>
      <c r="H654" s="352">
        <f t="shared" si="67"/>
        <v>3138</v>
      </c>
      <c r="J654" s="256" t="s">
        <v>23</v>
      </c>
      <c r="K654" s="4">
        <f t="shared" si="70"/>
        <v>0</v>
      </c>
      <c r="L654" s="142">
        <f t="shared" si="71"/>
        <v>0</v>
      </c>
    </row>
    <row r="655" spans="1:12" x14ac:dyDescent="0.2">
      <c r="A655" s="143"/>
      <c r="B655" s="122" t="s">
        <v>294</v>
      </c>
      <c r="C655" s="4">
        <v>2970</v>
      </c>
      <c r="D655" s="5">
        <v>3210</v>
      </c>
      <c r="E655" s="333">
        <v>3468</v>
      </c>
      <c r="F655" s="341" t="s">
        <v>23</v>
      </c>
      <c r="G655" s="333">
        <f t="shared" si="66"/>
        <v>3468</v>
      </c>
      <c r="H655" s="352">
        <f t="shared" si="67"/>
        <v>3468</v>
      </c>
      <c r="J655" s="256" t="s">
        <v>23</v>
      </c>
      <c r="K655" s="4">
        <f t="shared" si="70"/>
        <v>0</v>
      </c>
      <c r="L655" s="142">
        <f t="shared" si="71"/>
        <v>0</v>
      </c>
    </row>
    <row r="656" spans="1:12" x14ac:dyDescent="0.2">
      <c r="A656" s="143"/>
      <c r="B656" s="122" t="s">
        <v>295</v>
      </c>
      <c r="C656" s="4">
        <v>3189</v>
      </c>
      <c r="D656" s="5">
        <v>3444</v>
      </c>
      <c r="E656" s="333">
        <v>3720</v>
      </c>
      <c r="F656" s="341" t="s">
        <v>23</v>
      </c>
      <c r="G656" s="333">
        <f t="shared" si="66"/>
        <v>3720</v>
      </c>
      <c r="H656" s="352">
        <f t="shared" si="67"/>
        <v>3720</v>
      </c>
      <c r="J656" s="256" t="s">
        <v>23</v>
      </c>
      <c r="K656" s="4">
        <f t="shared" si="70"/>
        <v>0</v>
      </c>
      <c r="L656" s="142">
        <f t="shared" si="71"/>
        <v>0</v>
      </c>
    </row>
    <row r="657" spans="1:12" x14ac:dyDescent="0.2">
      <c r="A657" s="143"/>
      <c r="B657" s="122" t="s">
        <v>296</v>
      </c>
      <c r="C657" s="4">
        <v>3459</v>
      </c>
      <c r="D657" s="5">
        <v>3738</v>
      </c>
      <c r="E657" s="333">
        <v>4038</v>
      </c>
      <c r="F657" s="341" t="s">
        <v>23</v>
      </c>
      <c r="G657" s="333">
        <f t="shared" si="66"/>
        <v>4038</v>
      </c>
      <c r="H657" s="352">
        <f t="shared" si="67"/>
        <v>4038</v>
      </c>
      <c r="J657" s="256" t="s">
        <v>23</v>
      </c>
      <c r="K657" s="4">
        <f t="shared" si="70"/>
        <v>0</v>
      </c>
      <c r="L657" s="142">
        <f t="shared" si="71"/>
        <v>0</v>
      </c>
    </row>
    <row r="658" spans="1:12" x14ac:dyDescent="0.2">
      <c r="A658" s="143"/>
      <c r="B658" s="122" t="s">
        <v>297</v>
      </c>
      <c r="C658" s="4">
        <v>3732</v>
      </c>
      <c r="D658" s="5">
        <v>4032</v>
      </c>
      <c r="E658" s="333">
        <v>4356</v>
      </c>
      <c r="F658" s="341" t="s">
        <v>23</v>
      </c>
      <c r="G658" s="333">
        <f t="shared" ref="G658:G720" si="72">+E658</f>
        <v>4356</v>
      </c>
      <c r="H658" s="352">
        <f t="shared" ref="H658:H720" si="73">+G658</f>
        <v>4356</v>
      </c>
      <c r="J658" s="256" t="s">
        <v>23</v>
      </c>
      <c r="K658" s="4">
        <f t="shared" si="70"/>
        <v>0</v>
      </c>
      <c r="L658" s="142">
        <f t="shared" si="71"/>
        <v>0</v>
      </c>
    </row>
    <row r="659" spans="1:12" x14ac:dyDescent="0.2">
      <c r="A659" s="143"/>
      <c r="B659" s="122" t="s">
        <v>298</v>
      </c>
      <c r="C659" s="4">
        <v>4101</v>
      </c>
      <c r="D659" s="5">
        <v>4432</v>
      </c>
      <c r="E659" s="333">
        <v>4788</v>
      </c>
      <c r="F659" s="341" t="s">
        <v>23</v>
      </c>
      <c r="G659" s="333">
        <f t="shared" si="72"/>
        <v>4788</v>
      </c>
      <c r="H659" s="352">
        <f t="shared" si="73"/>
        <v>4788</v>
      </c>
      <c r="J659" s="256" t="s">
        <v>23</v>
      </c>
      <c r="K659" s="4">
        <f t="shared" si="70"/>
        <v>0</v>
      </c>
      <c r="L659" s="142">
        <f t="shared" si="71"/>
        <v>0</v>
      </c>
    </row>
    <row r="660" spans="1:12" x14ac:dyDescent="0.2">
      <c r="A660" s="143"/>
      <c r="B660" s="122" t="s">
        <v>299</v>
      </c>
      <c r="C660" s="4">
        <v>4344</v>
      </c>
      <c r="D660" s="5">
        <v>4692</v>
      </c>
      <c r="E660" s="333">
        <v>5070</v>
      </c>
      <c r="F660" s="341" t="s">
        <v>23</v>
      </c>
      <c r="G660" s="333">
        <f t="shared" si="72"/>
        <v>5070</v>
      </c>
      <c r="H660" s="352">
        <f t="shared" si="73"/>
        <v>5070</v>
      </c>
      <c r="J660" s="256" t="s">
        <v>23</v>
      </c>
      <c r="K660" s="4">
        <f t="shared" si="70"/>
        <v>0</v>
      </c>
      <c r="L660" s="142">
        <f t="shared" si="71"/>
        <v>0</v>
      </c>
    </row>
    <row r="661" spans="1:12" x14ac:dyDescent="0.2">
      <c r="A661" s="143"/>
      <c r="B661" s="122" t="s">
        <v>300</v>
      </c>
      <c r="C661" s="4">
        <v>4671</v>
      </c>
      <c r="D661" s="5">
        <v>5046</v>
      </c>
      <c r="E661" s="333">
        <v>5448</v>
      </c>
      <c r="F661" s="341" t="s">
        <v>23</v>
      </c>
      <c r="G661" s="333">
        <f t="shared" si="72"/>
        <v>5448</v>
      </c>
      <c r="H661" s="352">
        <f t="shared" si="73"/>
        <v>5448</v>
      </c>
      <c r="J661" s="256" t="s">
        <v>23</v>
      </c>
      <c r="K661" s="4">
        <f t="shared" si="70"/>
        <v>0</v>
      </c>
      <c r="L661" s="142">
        <f t="shared" si="71"/>
        <v>0</v>
      </c>
    </row>
    <row r="662" spans="1:12" x14ac:dyDescent="0.2">
      <c r="A662" s="143"/>
      <c r="B662" s="122" t="s">
        <v>301</v>
      </c>
      <c r="C662" s="4">
        <v>4995</v>
      </c>
      <c r="D662" s="5">
        <v>5397</v>
      </c>
      <c r="E662" s="333">
        <v>5826</v>
      </c>
      <c r="F662" s="341" t="s">
        <v>23</v>
      </c>
      <c r="G662" s="333">
        <f t="shared" si="72"/>
        <v>5826</v>
      </c>
      <c r="H662" s="352">
        <f t="shared" si="73"/>
        <v>5826</v>
      </c>
      <c r="J662" s="256" t="s">
        <v>23</v>
      </c>
      <c r="K662" s="4">
        <f t="shared" si="70"/>
        <v>0</v>
      </c>
      <c r="L662" s="142">
        <f t="shared" si="71"/>
        <v>0</v>
      </c>
    </row>
    <row r="663" spans="1:12" x14ac:dyDescent="0.2">
      <c r="A663" s="143"/>
      <c r="B663" s="122" t="s">
        <v>302</v>
      </c>
      <c r="C663" s="4">
        <v>5361</v>
      </c>
      <c r="D663" s="5">
        <v>5790</v>
      </c>
      <c r="E663" s="333">
        <v>6252</v>
      </c>
      <c r="F663" s="341" t="s">
        <v>23</v>
      </c>
      <c r="G663" s="333">
        <f t="shared" si="72"/>
        <v>6252</v>
      </c>
      <c r="H663" s="352">
        <f t="shared" si="73"/>
        <v>6252</v>
      </c>
      <c r="J663" s="256" t="s">
        <v>23</v>
      </c>
      <c r="K663" s="4">
        <f t="shared" si="70"/>
        <v>0</v>
      </c>
      <c r="L663" s="142">
        <f t="shared" si="71"/>
        <v>0</v>
      </c>
    </row>
    <row r="664" spans="1:12" x14ac:dyDescent="0.2">
      <c r="A664" s="143"/>
      <c r="B664" s="122" t="s">
        <v>303</v>
      </c>
      <c r="C664" s="4">
        <v>5712</v>
      </c>
      <c r="D664" s="5">
        <v>6171</v>
      </c>
      <c r="E664" s="333">
        <v>6666</v>
      </c>
      <c r="F664" s="341" t="s">
        <v>23</v>
      </c>
      <c r="G664" s="333">
        <f t="shared" si="72"/>
        <v>6666</v>
      </c>
      <c r="H664" s="352">
        <f t="shared" si="73"/>
        <v>6666</v>
      </c>
      <c r="J664" s="256" t="s">
        <v>23</v>
      </c>
      <c r="K664" s="4">
        <f t="shared" si="70"/>
        <v>0</v>
      </c>
      <c r="L664" s="142">
        <f t="shared" si="71"/>
        <v>0</v>
      </c>
    </row>
    <row r="665" spans="1:12" x14ac:dyDescent="0.2">
      <c r="A665" s="143"/>
      <c r="B665" s="122" t="s">
        <v>304</v>
      </c>
      <c r="C665" s="4">
        <v>6051</v>
      </c>
      <c r="D665" s="5">
        <v>6537</v>
      </c>
      <c r="E665" s="333">
        <v>7062</v>
      </c>
      <c r="F665" s="341" t="s">
        <v>23</v>
      </c>
      <c r="G665" s="333">
        <f t="shared" si="72"/>
        <v>7062</v>
      </c>
      <c r="H665" s="352">
        <f t="shared" si="73"/>
        <v>7062</v>
      </c>
      <c r="J665" s="256" t="s">
        <v>23</v>
      </c>
      <c r="K665" s="4">
        <f t="shared" si="70"/>
        <v>0</v>
      </c>
      <c r="L665" s="142">
        <f t="shared" si="71"/>
        <v>0</v>
      </c>
    </row>
    <row r="666" spans="1:12" x14ac:dyDescent="0.2">
      <c r="A666" s="143"/>
      <c r="B666" s="122" t="s">
        <v>305</v>
      </c>
      <c r="C666" s="4">
        <v>6396</v>
      </c>
      <c r="D666" s="5">
        <v>6909</v>
      </c>
      <c r="E666" s="333">
        <v>7464</v>
      </c>
      <c r="F666" s="341" t="s">
        <v>23</v>
      </c>
      <c r="G666" s="333">
        <f t="shared" si="72"/>
        <v>7464</v>
      </c>
      <c r="H666" s="352">
        <f t="shared" si="73"/>
        <v>7464</v>
      </c>
      <c r="J666" s="256" t="s">
        <v>23</v>
      </c>
      <c r="K666" s="4">
        <f t="shared" si="70"/>
        <v>0</v>
      </c>
      <c r="L666" s="142">
        <f t="shared" si="71"/>
        <v>0</v>
      </c>
    </row>
    <row r="667" spans="1:12" x14ac:dyDescent="0.2">
      <c r="A667" s="143"/>
      <c r="B667" s="122" t="s">
        <v>306</v>
      </c>
      <c r="C667" s="4">
        <v>6747</v>
      </c>
      <c r="D667" s="5">
        <v>7287</v>
      </c>
      <c r="E667" s="333">
        <v>7872</v>
      </c>
      <c r="F667" s="341" t="s">
        <v>23</v>
      </c>
      <c r="G667" s="333">
        <f t="shared" si="72"/>
        <v>7872</v>
      </c>
      <c r="H667" s="352">
        <f t="shared" si="73"/>
        <v>7872</v>
      </c>
      <c r="J667" s="256" t="s">
        <v>23</v>
      </c>
      <c r="K667" s="4">
        <f t="shared" si="70"/>
        <v>0</v>
      </c>
      <c r="L667" s="142">
        <f t="shared" si="71"/>
        <v>0</v>
      </c>
    </row>
    <row r="668" spans="1:12" x14ac:dyDescent="0.2">
      <c r="A668" s="143"/>
      <c r="B668" s="122" t="s">
        <v>307</v>
      </c>
      <c r="C668" s="4">
        <v>7162</v>
      </c>
      <c r="D668" s="5">
        <v>7737</v>
      </c>
      <c r="E668" s="333">
        <v>8358</v>
      </c>
      <c r="F668" s="341" t="s">
        <v>23</v>
      </c>
      <c r="G668" s="333">
        <f t="shared" si="72"/>
        <v>8358</v>
      </c>
      <c r="H668" s="352">
        <f t="shared" si="73"/>
        <v>8358</v>
      </c>
      <c r="J668" s="256" t="s">
        <v>23</v>
      </c>
      <c r="K668" s="4">
        <f t="shared" si="70"/>
        <v>0</v>
      </c>
      <c r="L668" s="142">
        <f t="shared" si="71"/>
        <v>0</v>
      </c>
    </row>
    <row r="669" spans="1:12" x14ac:dyDescent="0.2">
      <c r="A669" s="143"/>
      <c r="B669" s="122" t="s">
        <v>308</v>
      </c>
      <c r="C669" s="4">
        <v>7887</v>
      </c>
      <c r="D669" s="5">
        <v>8520</v>
      </c>
      <c r="E669" s="333">
        <v>9204</v>
      </c>
      <c r="F669" s="341" t="s">
        <v>23</v>
      </c>
      <c r="G669" s="333">
        <f t="shared" si="72"/>
        <v>9204</v>
      </c>
      <c r="H669" s="352">
        <f t="shared" si="73"/>
        <v>9204</v>
      </c>
      <c r="J669" s="256" t="s">
        <v>23</v>
      </c>
      <c r="K669" s="4">
        <f t="shared" si="70"/>
        <v>0</v>
      </c>
      <c r="L669" s="142">
        <f t="shared" si="71"/>
        <v>0</v>
      </c>
    </row>
    <row r="670" spans="1:12" x14ac:dyDescent="0.2">
      <c r="A670" s="143"/>
      <c r="B670" s="122" t="s">
        <v>309</v>
      </c>
      <c r="C670" s="4">
        <v>8685</v>
      </c>
      <c r="D670" s="5">
        <v>9342</v>
      </c>
      <c r="E670" s="333">
        <v>10092</v>
      </c>
      <c r="F670" s="341" t="s">
        <v>23</v>
      </c>
      <c r="G670" s="333">
        <f t="shared" si="72"/>
        <v>10092</v>
      </c>
      <c r="H670" s="352">
        <f t="shared" si="73"/>
        <v>10092</v>
      </c>
      <c r="J670" s="256" t="s">
        <v>23</v>
      </c>
      <c r="K670" s="4">
        <f t="shared" si="70"/>
        <v>0</v>
      </c>
      <c r="L670" s="142">
        <f t="shared" si="71"/>
        <v>0</v>
      </c>
    </row>
    <row r="671" spans="1:12" x14ac:dyDescent="0.2">
      <c r="A671" s="143"/>
      <c r="B671" s="122" t="s">
        <v>310</v>
      </c>
      <c r="C671" s="4">
        <v>9837</v>
      </c>
      <c r="D671" s="5">
        <v>10626</v>
      </c>
      <c r="E671" s="333">
        <v>11478</v>
      </c>
      <c r="F671" s="341" t="s">
        <v>23</v>
      </c>
      <c r="G671" s="333">
        <f t="shared" si="72"/>
        <v>11478</v>
      </c>
      <c r="H671" s="352">
        <f t="shared" si="73"/>
        <v>11478</v>
      </c>
      <c r="J671" s="256" t="s">
        <v>23</v>
      </c>
      <c r="K671" s="4">
        <f t="shared" si="70"/>
        <v>0</v>
      </c>
      <c r="L671" s="142">
        <f t="shared" si="71"/>
        <v>0</v>
      </c>
    </row>
    <row r="672" spans="1:12" x14ac:dyDescent="0.2">
      <c r="A672" s="143"/>
      <c r="B672" s="122" t="s">
        <v>311</v>
      </c>
      <c r="C672" s="4">
        <v>10830</v>
      </c>
      <c r="D672" s="5">
        <v>11697</v>
      </c>
      <c r="E672" s="333">
        <v>12630</v>
      </c>
      <c r="F672" s="341" t="s">
        <v>23</v>
      </c>
      <c r="G672" s="333">
        <f t="shared" si="72"/>
        <v>12630</v>
      </c>
      <c r="H672" s="352">
        <f t="shared" si="73"/>
        <v>12630</v>
      </c>
      <c r="J672" s="256" t="s">
        <v>23</v>
      </c>
      <c r="K672" s="4">
        <f t="shared" si="70"/>
        <v>0</v>
      </c>
      <c r="L672" s="142">
        <f t="shared" si="71"/>
        <v>0</v>
      </c>
    </row>
    <row r="673" spans="1:14" s="242" customFormat="1" x14ac:dyDescent="0.2">
      <c r="A673" s="143"/>
      <c r="B673" s="122" t="s">
        <v>312</v>
      </c>
      <c r="C673" s="4">
        <v>11853</v>
      </c>
      <c r="D673" s="5">
        <v>12801</v>
      </c>
      <c r="E673" s="333">
        <v>13824</v>
      </c>
      <c r="F673" s="341" t="s">
        <v>23</v>
      </c>
      <c r="G673" s="333">
        <f t="shared" si="72"/>
        <v>13824</v>
      </c>
      <c r="H673" s="352">
        <f t="shared" si="73"/>
        <v>13824</v>
      </c>
      <c r="I673" s="234"/>
      <c r="J673" s="256" t="s">
        <v>23</v>
      </c>
      <c r="K673" s="4">
        <f t="shared" si="70"/>
        <v>0</v>
      </c>
      <c r="L673" s="142">
        <f t="shared" si="71"/>
        <v>0</v>
      </c>
    </row>
    <row r="674" spans="1:14" s="242" customFormat="1" x14ac:dyDescent="0.2">
      <c r="A674" s="143"/>
      <c r="B674" s="122" t="s">
        <v>313</v>
      </c>
      <c r="C674" s="4">
        <v>13119</v>
      </c>
      <c r="D674" s="5">
        <v>14169</v>
      </c>
      <c r="E674" s="333">
        <v>15300</v>
      </c>
      <c r="F674" s="341" t="s">
        <v>23</v>
      </c>
      <c r="G674" s="333">
        <f t="shared" si="72"/>
        <v>15300</v>
      </c>
      <c r="H674" s="352">
        <f t="shared" si="73"/>
        <v>15300</v>
      </c>
      <c r="I674" s="234"/>
      <c r="J674" s="256" t="s">
        <v>23</v>
      </c>
      <c r="K674" s="4">
        <f t="shared" si="70"/>
        <v>0</v>
      </c>
      <c r="L674" s="142">
        <f t="shared" si="71"/>
        <v>0</v>
      </c>
    </row>
    <row r="675" spans="1:14" s="242" customFormat="1" x14ac:dyDescent="0.2">
      <c r="A675" s="143"/>
      <c r="B675" s="122" t="s">
        <v>314</v>
      </c>
      <c r="C675" s="4">
        <v>14376</v>
      </c>
      <c r="D675" s="5">
        <v>15528</v>
      </c>
      <c r="E675" s="333">
        <v>16770</v>
      </c>
      <c r="F675" s="341" t="s">
        <v>23</v>
      </c>
      <c r="G675" s="333">
        <f t="shared" si="72"/>
        <v>16770</v>
      </c>
      <c r="H675" s="352">
        <f t="shared" si="73"/>
        <v>16770</v>
      </c>
      <c r="I675" s="234"/>
      <c r="J675" s="256" t="s">
        <v>23</v>
      </c>
      <c r="K675" s="4">
        <f t="shared" si="70"/>
        <v>0</v>
      </c>
      <c r="L675" s="142">
        <f t="shared" si="71"/>
        <v>0</v>
      </c>
    </row>
    <row r="676" spans="1:14" s="242" customFormat="1" x14ac:dyDescent="0.2">
      <c r="A676" s="143"/>
      <c r="B676" s="122" t="s">
        <v>315</v>
      </c>
      <c r="C676" s="4">
        <v>15687</v>
      </c>
      <c r="D676" s="5">
        <v>16944</v>
      </c>
      <c r="E676" s="333">
        <v>18300</v>
      </c>
      <c r="F676" s="341" t="s">
        <v>23</v>
      </c>
      <c r="G676" s="333">
        <f t="shared" si="72"/>
        <v>18300</v>
      </c>
      <c r="H676" s="352">
        <f t="shared" si="73"/>
        <v>18300</v>
      </c>
      <c r="I676" s="234"/>
      <c r="J676" s="256" t="s">
        <v>23</v>
      </c>
      <c r="K676" s="4">
        <f t="shared" si="70"/>
        <v>0</v>
      </c>
      <c r="L676" s="142">
        <f t="shared" si="71"/>
        <v>0</v>
      </c>
    </row>
    <row r="677" spans="1:14" s="242" customFormat="1" x14ac:dyDescent="0.2">
      <c r="A677" s="143"/>
      <c r="B677" s="122" t="s">
        <v>316</v>
      </c>
      <c r="C677" s="4">
        <v>17001</v>
      </c>
      <c r="D677" s="5">
        <v>18363</v>
      </c>
      <c r="E677" s="333">
        <v>19830</v>
      </c>
      <c r="F677" s="341" t="s">
        <v>23</v>
      </c>
      <c r="G677" s="333">
        <f t="shared" si="72"/>
        <v>19830</v>
      </c>
      <c r="H677" s="352">
        <f t="shared" si="73"/>
        <v>19830</v>
      </c>
      <c r="I677" s="234"/>
      <c r="J677" s="256" t="s">
        <v>23</v>
      </c>
      <c r="K677" s="4">
        <f t="shared" si="70"/>
        <v>0</v>
      </c>
      <c r="L677" s="142">
        <f t="shared" si="71"/>
        <v>0</v>
      </c>
    </row>
    <row r="678" spans="1:14" s="242" customFormat="1" ht="25.5" x14ac:dyDescent="0.2">
      <c r="A678" s="143"/>
      <c r="B678" s="331" t="s">
        <v>702</v>
      </c>
      <c r="C678" s="7"/>
      <c r="D678" s="6"/>
      <c r="E678" s="197">
        <v>1632</v>
      </c>
      <c r="F678" s="341" t="s">
        <v>23</v>
      </c>
      <c r="G678" s="333">
        <f t="shared" si="72"/>
        <v>1632</v>
      </c>
      <c r="H678" s="352">
        <f t="shared" si="73"/>
        <v>1632</v>
      </c>
      <c r="J678" s="261"/>
      <c r="K678" s="219"/>
      <c r="L678" s="142" t="s">
        <v>666</v>
      </c>
    </row>
    <row r="679" spans="1:14" s="242" customFormat="1" ht="25.5" x14ac:dyDescent="0.2">
      <c r="A679" s="143">
        <v>166789</v>
      </c>
      <c r="B679" s="122" t="s">
        <v>703</v>
      </c>
      <c r="C679" s="4">
        <v>198</v>
      </c>
      <c r="D679" s="5">
        <v>216</v>
      </c>
      <c r="E679" s="333">
        <v>234</v>
      </c>
      <c r="F679" s="341" t="s">
        <v>23</v>
      </c>
      <c r="G679" s="333">
        <f t="shared" si="72"/>
        <v>234</v>
      </c>
      <c r="H679" s="352">
        <f t="shared" si="73"/>
        <v>234</v>
      </c>
      <c r="I679" s="234"/>
      <c r="J679" s="256" t="s">
        <v>23</v>
      </c>
      <c r="K679" s="4">
        <f>SUM(I679:J679)</f>
        <v>0</v>
      </c>
      <c r="L679" s="142">
        <f>FLOOR(K679,0.05)</f>
        <v>0</v>
      </c>
      <c r="N679" s="6"/>
    </row>
    <row r="680" spans="1:14" s="242" customFormat="1" ht="34.5" customHeight="1" x14ac:dyDescent="0.2">
      <c r="A680" s="143">
        <v>166789</v>
      </c>
      <c r="B680" s="332" t="s">
        <v>704</v>
      </c>
      <c r="C680" s="4"/>
      <c r="D680" s="5"/>
      <c r="E680" s="333"/>
      <c r="F680" s="341"/>
      <c r="G680" s="333"/>
      <c r="H680" s="352"/>
      <c r="I680" s="234"/>
      <c r="J680" s="256"/>
      <c r="K680" s="4"/>
      <c r="L680" s="142"/>
      <c r="N680" s="6"/>
    </row>
    <row r="681" spans="1:14" s="242" customFormat="1" x14ac:dyDescent="0.2">
      <c r="A681" s="143"/>
      <c r="B681" s="122" t="s">
        <v>622</v>
      </c>
      <c r="C681" s="4"/>
      <c r="D681" s="5"/>
      <c r="E681" s="333"/>
      <c r="F681" s="341"/>
      <c r="G681" s="333"/>
      <c r="H681" s="352"/>
      <c r="I681" s="234"/>
      <c r="J681" s="256"/>
      <c r="K681" s="4"/>
      <c r="L681" s="142"/>
      <c r="N681" s="6"/>
    </row>
    <row r="682" spans="1:14" s="242" customFormat="1" x14ac:dyDescent="0.2">
      <c r="A682" s="143"/>
      <c r="B682" s="122" t="s">
        <v>278</v>
      </c>
      <c r="C682" s="4">
        <v>117</v>
      </c>
      <c r="D682" s="5">
        <v>126</v>
      </c>
      <c r="E682" s="333">
        <v>138</v>
      </c>
      <c r="F682" s="341" t="s">
        <v>23</v>
      </c>
      <c r="G682" s="333">
        <f t="shared" si="72"/>
        <v>138</v>
      </c>
      <c r="H682" s="352">
        <f t="shared" si="73"/>
        <v>138</v>
      </c>
      <c r="I682" s="234"/>
      <c r="J682" s="256" t="s">
        <v>23</v>
      </c>
      <c r="K682" s="4">
        <f t="shared" ref="K682:K720" si="74">SUM(I682:J682)</f>
        <v>0</v>
      </c>
      <c r="L682" s="142">
        <f t="shared" ref="L682:L788" si="75">FLOOR(K682,0.05)</f>
        <v>0</v>
      </c>
      <c r="N682" s="6"/>
    </row>
    <row r="683" spans="1:14" s="242" customFormat="1" x14ac:dyDescent="0.2">
      <c r="A683" s="143"/>
      <c r="B683" s="122" t="s">
        <v>279</v>
      </c>
      <c r="C683" s="4">
        <v>117</v>
      </c>
      <c r="D683" s="5">
        <v>126</v>
      </c>
      <c r="E683" s="333">
        <v>138</v>
      </c>
      <c r="F683" s="341" t="s">
        <v>23</v>
      </c>
      <c r="G683" s="333">
        <f t="shared" si="72"/>
        <v>138</v>
      </c>
      <c r="H683" s="352">
        <f t="shared" si="73"/>
        <v>138</v>
      </c>
      <c r="I683" s="234"/>
      <c r="J683" s="256" t="s">
        <v>23</v>
      </c>
      <c r="K683" s="4">
        <f t="shared" si="74"/>
        <v>0</v>
      </c>
      <c r="L683" s="142">
        <f t="shared" si="75"/>
        <v>0</v>
      </c>
      <c r="N683" s="6"/>
    </row>
    <row r="684" spans="1:14" s="242" customFormat="1" x14ac:dyDescent="0.2">
      <c r="A684" s="143"/>
      <c r="B684" s="122" t="s">
        <v>280</v>
      </c>
      <c r="C684" s="4">
        <v>117</v>
      </c>
      <c r="D684" s="5">
        <v>126</v>
      </c>
      <c r="E684" s="333">
        <v>138</v>
      </c>
      <c r="F684" s="341" t="s">
        <v>23</v>
      </c>
      <c r="G684" s="333">
        <f t="shared" si="72"/>
        <v>138</v>
      </c>
      <c r="H684" s="352">
        <f t="shared" si="73"/>
        <v>138</v>
      </c>
      <c r="I684" s="234"/>
      <c r="J684" s="256" t="s">
        <v>23</v>
      </c>
      <c r="K684" s="4">
        <f t="shared" si="74"/>
        <v>0</v>
      </c>
      <c r="L684" s="142">
        <f t="shared" si="75"/>
        <v>0</v>
      </c>
      <c r="N684" s="6"/>
    </row>
    <row r="685" spans="1:14" s="242" customFormat="1" x14ac:dyDescent="0.2">
      <c r="A685" s="143"/>
      <c r="B685" s="122" t="s">
        <v>281</v>
      </c>
      <c r="C685" s="4">
        <v>117</v>
      </c>
      <c r="D685" s="5">
        <v>126</v>
      </c>
      <c r="E685" s="333">
        <v>138</v>
      </c>
      <c r="F685" s="341" t="s">
        <v>23</v>
      </c>
      <c r="G685" s="333">
        <f t="shared" si="72"/>
        <v>138</v>
      </c>
      <c r="H685" s="352">
        <f t="shared" si="73"/>
        <v>138</v>
      </c>
      <c r="I685" s="234"/>
      <c r="J685" s="256" t="s">
        <v>23</v>
      </c>
      <c r="K685" s="4">
        <f t="shared" si="74"/>
        <v>0</v>
      </c>
      <c r="L685" s="142">
        <f t="shared" si="75"/>
        <v>0</v>
      </c>
      <c r="N685" s="6"/>
    </row>
    <row r="686" spans="1:14" s="242" customFormat="1" x14ac:dyDescent="0.2">
      <c r="A686" s="143"/>
      <c r="B686" s="122" t="s">
        <v>282</v>
      </c>
      <c r="C686" s="4">
        <v>117</v>
      </c>
      <c r="D686" s="5">
        <v>126</v>
      </c>
      <c r="E686" s="333">
        <v>138</v>
      </c>
      <c r="F686" s="341" t="s">
        <v>23</v>
      </c>
      <c r="G686" s="333">
        <f t="shared" si="72"/>
        <v>138</v>
      </c>
      <c r="H686" s="352">
        <f t="shared" si="73"/>
        <v>138</v>
      </c>
      <c r="I686" s="234"/>
      <c r="J686" s="256" t="s">
        <v>23</v>
      </c>
      <c r="K686" s="4">
        <f t="shared" si="74"/>
        <v>0</v>
      </c>
      <c r="L686" s="142">
        <f t="shared" si="75"/>
        <v>0</v>
      </c>
      <c r="N686" s="6"/>
    </row>
    <row r="687" spans="1:14" s="242" customFormat="1" x14ac:dyDescent="0.2">
      <c r="A687" s="143"/>
      <c r="B687" s="122" t="s">
        <v>283</v>
      </c>
      <c r="C687" s="4">
        <v>159</v>
      </c>
      <c r="D687" s="5">
        <v>174</v>
      </c>
      <c r="E687" s="333">
        <v>186</v>
      </c>
      <c r="F687" s="341" t="s">
        <v>23</v>
      </c>
      <c r="G687" s="333">
        <f t="shared" si="72"/>
        <v>186</v>
      </c>
      <c r="H687" s="352">
        <f t="shared" si="73"/>
        <v>186</v>
      </c>
      <c r="I687" s="234"/>
      <c r="J687" s="256" t="s">
        <v>23</v>
      </c>
      <c r="K687" s="4">
        <f t="shared" si="74"/>
        <v>0</v>
      </c>
      <c r="L687" s="142">
        <f t="shared" si="75"/>
        <v>0</v>
      </c>
      <c r="N687" s="6"/>
    </row>
    <row r="688" spans="1:14" s="242" customFormat="1" x14ac:dyDescent="0.2">
      <c r="A688" s="143"/>
      <c r="B688" s="122" t="s">
        <v>284</v>
      </c>
      <c r="C688" s="4">
        <v>159</v>
      </c>
      <c r="D688" s="5">
        <v>174</v>
      </c>
      <c r="E688" s="333">
        <v>186</v>
      </c>
      <c r="F688" s="341" t="s">
        <v>23</v>
      </c>
      <c r="G688" s="333">
        <f t="shared" si="72"/>
        <v>186</v>
      </c>
      <c r="H688" s="352">
        <f t="shared" si="73"/>
        <v>186</v>
      </c>
      <c r="I688" s="234"/>
      <c r="J688" s="256" t="s">
        <v>23</v>
      </c>
      <c r="K688" s="4">
        <f t="shared" si="74"/>
        <v>0</v>
      </c>
      <c r="L688" s="142">
        <f t="shared" si="75"/>
        <v>0</v>
      </c>
      <c r="N688" s="6"/>
    </row>
    <row r="689" spans="1:14" s="242" customFormat="1" x14ac:dyDescent="0.2">
      <c r="A689" s="143"/>
      <c r="B689" s="122" t="s">
        <v>285</v>
      </c>
      <c r="C689" s="4">
        <v>159</v>
      </c>
      <c r="D689" s="5">
        <v>174</v>
      </c>
      <c r="E689" s="333">
        <v>186</v>
      </c>
      <c r="F689" s="341" t="s">
        <v>23</v>
      </c>
      <c r="G689" s="333">
        <f t="shared" si="72"/>
        <v>186</v>
      </c>
      <c r="H689" s="352">
        <f t="shared" si="73"/>
        <v>186</v>
      </c>
      <c r="I689" s="234"/>
      <c r="J689" s="256" t="s">
        <v>23</v>
      </c>
      <c r="K689" s="4">
        <f t="shared" si="74"/>
        <v>0</v>
      </c>
      <c r="L689" s="142">
        <f t="shared" si="75"/>
        <v>0</v>
      </c>
      <c r="N689" s="6"/>
    </row>
    <row r="690" spans="1:14" s="242" customFormat="1" x14ac:dyDescent="0.2">
      <c r="A690" s="143"/>
      <c r="B690" s="122" t="s">
        <v>286</v>
      </c>
      <c r="C690" s="4">
        <v>159</v>
      </c>
      <c r="D690" s="5">
        <v>174</v>
      </c>
      <c r="E690" s="333">
        <v>216</v>
      </c>
      <c r="F690" s="341" t="s">
        <v>23</v>
      </c>
      <c r="G690" s="333">
        <f t="shared" si="72"/>
        <v>216</v>
      </c>
      <c r="H690" s="352">
        <f t="shared" si="73"/>
        <v>216</v>
      </c>
      <c r="I690" s="234"/>
      <c r="J690" s="256" t="s">
        <v>23</v>
      </c>
      <c r="K690" s="4">
        <f t="shared" si="74"/>
        <v>0</v>
      </c>
      <c r="L690" s="142">
        <f t="shared" si="75"/>
        <v>0</v>
      </c>
      <c r="N690" s="6"/>
    </row>
    <row r="691" spans="1:14" s="242" customFormat="1" x14ac:dyDescent="0.2">
      <c r="A691" s="143"/>
      <c r="B691" s="122" t="s">
        <v>287</v>
      </c>
      <c r="C691" s="4">
        <v>183</v>
      </c>
      <c r="D691" s="5">
        <v>198</v>
      </c>
      <c r="E691" s="333">
        <v>216</v>
      </c>
      <c r="F691" s="341" t="s">
        <v>23</v>
      </c>
      <c r="G691" s="333">
        <f t="shared" si="72"/>
        <v>216</v>
      </c>
      <c r="H691" s="352">
        <f t="shared" si="73"/>
        <v>216</v>
      </c>
      <c r="I691" s="234"/>
      <c r="J691" s="256" t="s">
        <v>23</v>
      </c>
      <c r="K691" s="4">
        <f t="shared" si="74"/>
        <v>0</v>
      </c>
      <c r="L691" s="142">
        <f t="shared" si="75"/>
        <v>0</v>
      </c>
      <c r="N691" s="6"/>
    </row>
    <row r="692" spans="1:14" s="242" customFormat="1" x14ac:dyDescent="0.2">
      <c r="A692" s="143"/>
      <c r="B692" s="122" t="s">
        <v>288</v>
      </c>
      <c r="C692" s="4">
        <v>183</v>
      </c>
      <c r="D692" s="5">
        <v>198</v>
      </c>
      <c r="E692" s="333">
        <v>216</v>
      </c>
      <c r="F692" s="341" t="s">
        <v>23</v>
      </c>
      <c r="G692" s="333">
        <f t="shared" si="72"/>
        <v>216</v>
      </c>
      <c r="H692" s="352">
        <f t="shared" si="73"/>
        <v>216</v>
      </c>
      <c r="I692" s="234"/>
      <c r="J692" s="256" t="s">
        <v>23</v>
      </c>
      <c r="K692" s="4">
        <f t="shared" si="74"/>
        <v>0</v>
      </c>
      <c r="L692" s="142">
        <f t="shared" si="75"/>
        <v>0</v>
      </c>
      <c r="N692" s="6"/>
    </row>
    <row r="693" spans="1:14" s="242" customFormat="1" x14ac:dyDescent="0.2">
      <c r="A693" s="143"/>
      <c r="B693" s="122" t="s">
        <v>289</v>
      </c>
      <c r="C693" s="4">
        <v>183</v>
      </c>
      <c r="D693" s="5">
        <v>198</v>
      </c>
      <c r="E693" s="333">
        <v>228</v>
      </c>
      <c r="F693" s="341" t="s">
        <v>23</v>
      </c>
      <c r="G693" s="333">
        <f t="shared" si="72"/>
        <v>228</v>
      </c>
      <c r="H693" s="352">
        <f t="shared" si="73"/>
        <v>228</v>
      </c>
      <c r="I693" s="234"/>
      <c r="J693" s="256" t="s">
        <v>23</v>
      </c>
      <c r="K693" s="4">
        <f t="shared" si="74"/>
        <v>0</v>
      </c>
      <c r="L693" s="142">
        <f t="shared" si="75"/>
        <v>0</v>
      </c>
      <c r="N693" s="6"/>
    </row>
    <row r="694" spans="1:14" s="242" customFormat="1" x14ac:dyDescent="0.2">
      <c r="A694" s="143"/>
      <c r="B694" s="122" t="s">
        <v>290</v>
      </c>
      <c r="C694" s="4">
        <v>195</v>
      </c>
      <c r="D694" s="5">
        <v>213</v>
      </c>
      <c r="E694" s="333">
        <v>228</v>
      </c>
      <c r="F694" s="341" t="s">
        <v>23</v>
      </c>
      <c r="G694" s="333">
        <f t="shared" si="72"/>
        <v>228</v>
      </c>
      <c r="H694" s="352">
        <f t="shared" si="73"/>
        <v>228</v>
      </c>
      <c r="I694" s="234"/>
      <c r="J694" s="256" t="s">
        <v>23</v>
      </c>
      <c r="K694" s="4">
        <f t="shared" si="74"/>
        <v>0</v>
      </c>
      <c r="L694" s="142">
        <f t="shared" si="75"/>
        <v>0</v>
      </c>
      <c r="N694" s="6"/>
    </row>
    <row r="695" spans="1:14" s="242" customFormat="1" x14ac:dyDescent="0.2">
      <c r="A695" s="143"/>
      <c r="B695" s="122" t="s">
        <v>291</v>
      </c>
      <c r="C695" s="4">
        <v>195</v>
      </c>
      <c r="D695" s="5">
        <v>213</v>
      </c>
      <c r="E695" s="333">
        <v>228</v>
      </c>
      <c r="F695" s="341" t="s">
        <v>23</v>
      </c>
      <c r="G695" s="333">
        <f t="shared" si="72"/>
        <v>228</v>
      </c>
      <c r="H695" s="352">
        <f t="shared" si="73"/>
        <v>228</v>
      </c>
      <c r="I695" s="234"/>
      <c r="J695" s="256" t="s">
        <v>23</v>
      </c>
      <c r="K695" s="4">
        <f t="shared" si="74"/>
        <v>0</v>
      </c>
      <c r="L695" s="142">
        <f t="shared" si="75"/>
        <v>0</v>
      </c>
      <c r="N695" s="6"/>
    </row>
    <row r="696" spans="1:14" s="242" customFormat="1" x14ac:dyDescent="0.2">
      <c r="A696" s="143"/>
      <c r="B696" s="122" t="s">
        <v>292</v>
      </c>
      <c r="C696" s="4">
        <v>195</v>
      </c>
      <c r="D696" s="5">
        <v>213</v>
      </c>
      <c r="E696" s="333">
        <v>228</v>
      </c>
      <c r="F696" s="341" t="s">
        <v>23</v>
      </c>
      <c r="G696" s="333">
        <f t="shared" si="72"/>
        <v>228</v>
      </c>
      <c r="H696" s="352">
        <f t="shared" si="73"/>
        <v>228</v>
      </c>
      <c r="I696" s="234"/>
      <c r="J696" s="256" t="s">
        <v>23</v>
      </c>
      <c r="K696" s="4">
        <f t="shared" si="74"/>
        <v>0</v>
      </c>
      <c r="L696" s="142">
        <f t="shared" si="75"/>
        <v>0</v>
      </c>
      <c r="N696" s="6"/>
    </row>
    <row r="697" spans="1:14" s="242" customFormat="1" x14ac:dyDescent="0.2">
      <c r="A697" s="143"/>
      <c r="B697" s="122" t="s">
        <v>293</v>
      </c>
      <c r="C697" s="4">
        <v>222</v>
      </c>
      <c r="D697" s="5">
        <v>240</v>
      </c>
      <c r="E697" s="333">
        <v>258</v>
      </c>
      <c r="F697" s="341" t="s">
        <v>23</v>
      </c>
      <c r="G697" s="333">
        <f t="shared" si="72"/>
        <v>258</v>
      </c>
      <c r="H697" s="352">
        <f t="shared" si="73"/>
        <v>258</v>
      </c>
      <c r="I697" s="234"/>
      <c r="J697" s="256" t="s">
        <v>23</v>
      </c>
      <c r="K697" s="4">
        <f t="shared" si="74"/>
        <v>0</v>
      </c>
      <c r="L697" s="142">
        <f t="shared" si="75"/>
        <v>0</v>
      </c>
      <c r="N697" s="6"/>
    </row>
    <row r="698" spans="1:14" s="242" customFormat="1" x14ac:dyDescent="0.2">
      <c r="A698" s="143"/>
      <c r="B698" s="122" t="s">
        <v>294</v>
      </c>
      <c r="C698" s="4">
        <v>222</v>
      </c>
      <c r="D698" s="5">
        <v>240</v>
      </c>
      <c r="E698" s="333">
        <v>258</v>
      </c>
      <c r="F698" s="341" t="s">
        <v>23</v>
      </c>
      <c r="G698" s="333">
        <f t="shared" si="72"/>
        <v>258</v>
      </c>
      <c r="H698" s="352">
        <f t="shared" si="73"/>
        <v>258</v>
      </c>
      <c r="I698" s="234"/>
      <c r="J698" s="256" t="s">
        <v>23</v>
      </c>
      <c r="K698" s="4">
        <f t="shared" si="74"/>
        <v>0</v>
      </c>
      <c r="L698" s="142">
        <f t="shared" si="75"/>
        <v>0</v>
      </c>
      <c r="N698" s="6"/>
    </row>
    <row r="699" spans="1:14" s="242" customFormat="1" x14ac:dyDescent="0.2">
      <c r="A699" s="143"/>
      <c r="B699" s="122" t="s">
        <v>295</v>
      </c>
      <c r="C699" s="4">
        <v>222</v>
      </c>
      <c r="D699" s="5">
        <v>240</v>
      </c>
      <c r="E699" s="333">
        <v>258</v>
      </c>
      <c r="F699" s="341" t="s">
        <v>23</v>
      </c>
      <c r="G699" s="333">
        <f t="shared" si="72"/>
        <v>258</v>
      </c>
      <c r="H699" s="352">
        <f t="shared" si="73"/>
        <v>258</v>
      </c>
      <c r="I699" s="234"/>
      <c r="J699" s="256" t="s">
        <v>23</v>
      </c>
      <c r="K699" s="4">
        <f t="shared" si="74"/>
        <v>0</v>
      </c>
      <c r="L699" s="142">
        <f t="shared" si="75"/>
        <v>0</v>
      </c>
      <c r="N699" s="6"/>
    </row>
    <row r="700" spans="1:14" s="242" customFormat="1" x14ac:dyDescent="0.2">
      <c r="A700" s="143"/>
      <c r="B700" s="122" t="s">
        <v>296</v>
      </c>
      <c r="C700" s="4">
        <v>243</v>
      </c>
      <c r="D700" s="5">
        <v>264</v>
      </c>
      <c r="E700" s="333">
        <v>288</v>
      </c>
      <c r="F700" s="341" t="s">
        <v>23</v>
      </c>
      <c r="G700" s="333">
        <f t="shared" si="72"/>
        <v>288</v>
      </c>
      <c r="H700" s="352">
        <f t="shared" si="73"/>
        <v>288</v>
      </c>
      <c r="I700" s="234"/>
      <c r="J700" s="256" t="s">
        <v>23</v>
      </c>
      <c r="K700" s="4">
        <f t="shared" si="74"/>
        <v>0</v>
      </c>
      <c r="L700" s="142">
        <f t="shared" si="75"/>
        <v>0</v>
      </c>
      <c r="N700" s="6"/>
    </row>
    <row r="701" spans="1:14" s="242" customFormat="1" x14ac:dyDescent="0.2">
      <c r="A701" s="143"/>
      <c r="B701" s="122" t="s">
        <v>297</v>
      </c>
      <c r="C701" s="4">
        <v>243</v>
      </c>
      <c r="D701" s="5">
        <v>264</v>
      </c>
      <c r="E701" s="333">
        <v>288</v>
      </c>
      <c r="F701" s="341" t="s">
        <v>23</v>
      </c>
      <c r="G701" s="333">
        <f t="shared" si="72"/>
        <v>288</v>
      </c>
      <c r="H701" s="352">
        <f t="shared" si="73"/>
        <v>288</v>
      </c>
      <c r="I701" s="234"/>
      <c r="J701" s="256" t="s">
        <v>23</v>
      </c>
      <c r="K701" s="4">
        <f t="shared" si="74"/>
        <v>0</v>
      </c>
      <c r="L701" s="142">
        <f t="shared" si="75"/>
        <v>0</v>
      </c>
      <c r="N701" s="6"/>
    </row>
    <row r="702" spans="1:14" s="242" customFormat="1" x14ac:dyDescent="0.2">
      <c r="A702" s="143"/>
      <c r="B702" s="122" t="s">
        <v>298</v>
      </c>
      <c r="C702" s="4">
        <v>243</v>
      </c>
      <c r="D702" s="5">
        <v>264</v>
      </c>
      <c r="E702" s="333">
        <v>288</v>
      </c>
      <c r="F702" s="341" t="s">
        <v>23</v>
      </c>
      <c r="G702" s="333">
        <f t="shared" si="72"/>
        <v>288</v>
      </c>
      <c r="H702" s="352">
        <f t="shared" si="73"/>
        <v>288</v>
      </c>
      <c r="I702" s="234"/>
      <c r="J702" s="256" t="s">
        <v>23</v>
      </c>
      <c r="K702" s="4">
        <f t="shared" si="74"/>
        <v>0</v>
      </c>
      <c r="L702" s="142">
        <f t="shared" si="75"/>
        <v>0</v>
      </c>
      <c r="N702" s="6"/>
    </row>
    <row r="703" spans="1:14" s="242" customFormat="1" x14ac:dyDescent="0.2">
      <c r="A703" s="143"/>
      <c r="B703" s="122" t="s">
        <v>299</v>
      </c>
      <c r="C703" s="4">
        <v>267</v>
      </c>
      <c r="D703" s="5">
        <v>288</v>
      </c>
      <c r="E703" s="333">
        <v>312</v>
      </c>
      <c r="F703" s="341" t="s">
        <v>23</v>
      </c>
      <c r="G703" s="333">
        <f t="shared" si="72"/>
        <v>312</v>
      </c>
      <c r="H703" s="352">
        <f t="shared" si="73"/>
        <v>312</v>
      </c>
      <c r="I703" s="234"/>
      <c r="J703" s="256" t="s">
        <v>23</v>
      </c>
      <c r="K703" s="4">
        <f t="shared" si="74"/>
        <v>0</v>
      </c>
      <c r="L703" s="142">
        <f t="shared" si="75"/>
        <v>0</v>
      </c>
      <c r="N703" s="6"/>
    </row>
    <row r="704" spans="1:14" s="242" customFormat="1" x14ac:dyDescent="0.2">
      <c r="A704" s="143"/>
      <c r="B704" s="122" t="s">
        <v>300</v>
      </c>
      <c r="C704" s="4">
        <v>267</v>
      </c>
      <c r="D704" s="5">
        <v>288</v>
      </c>
      <c r="E704" s="333">
        <v>312</v>
      </c>
      <c r="F704" s="341" t="s">
        <v>23</v>
      </c>
      <c r="G704" s="333">
        <f t="shared" si="72"/>
        <v>312</v>
      </c>
      <c r="H704" s="352">
        <f t="shared" si="73"/>
        <v>312</v>
      </c>
      <c r="I704" s="234"/>
      <c r="J704" s="256" t="s">
        <v>23</v>
      </c>
      <c r="K704" s="4">
        <f t="shared" si="74"/>
        <v>0</v>
      </c>
      <c r="L704" s="142">
        <f t="shared" si="75"/>
        <v>0</v>
      </c>
      <c r="N704" s="6"/>
    </row>
    <row r="705" spans="1:14" s="242" customFormat="1" x14ac:dyDescent="0.2">
      <c r="A705" s="143"/>
      <c r="B705" s="122" t="s">
        <v>301</v>
      </c>
      <c r="C705" s="4">
        <v>267</v>
      </c>
      <c r="D705" s="5">
        <v>288</v>
      </c>
      <c r="E705" s="333">
        <v>312</v>
      </c>
      <c r="F705" s="341" t="s">
        <v>23</v>
      </c>
      <c r="G705" s="333">
        <f t="shared" si="72"/>
        <v>312</v>
      </c>
      <c r="H705" s="352">
        <f t="shared" si="73"/>
        <v>312</v>
      </c>
      <c r="I705" s="234"/>
      <c r="J705" s="256" t="s">
        <v>23</v>
      </c>
      <c r="K705" s="4">
        <f t="shared" si="74"/>
        <v>0</v>
      </c>
      <c r="L705" s="142">
        <f t="shared" si="75"/>
        <v>0</v>
      </c>
      <c r="N705" s="6"/>
    </row>
    <row r="706" spans="1:14" s="242" customFormat="1" x14ac:dyDescent="0.2">
      <c r="A706" s="143"/>
      <c r="B706" s="122" t="s">
        <v>302</v>
      </c>
      <c r="C706" s="4">
        <v>282</v>
      </c>
      <c r="D706" s="5">
        <v>305</v>
      </c>
      <c r="E706" s="333">
        <v>330</v>
      </c>
      <c r="F706" s="341" t="s">
        <v>23</v>
      </c>
      <c r="G706" s="333">
        <f t="shared" si="72"/>
        <v>330</v>
      </c>
      <c r="H706" s="352">
        <f t="shared" si="73"/>
        <v>330</v>
      </c>
      <c r="I706" s="234"/>
      <c r="J706" s="256" t="s">
        <v>23</v>
      </c>
      <c r="K706" s="4">
        <f t="shared" si="74"/>
        <v>0</v>
      </c>
      <c r="L706" s="142">
        <f t="shared" si="75"/>
        <v>0</v>
      </c>
      <c r="N706" s="6"/>
    </row>
    <row r="707" spans="1:14" s="242" customFormat="1" x14ac:dyDescent="0.2">
      <c r="A707" s="143"/>
      <c r="B707" s="122" t="s">
        <v>303</v>
      </c>
      <c r="C707" s="4">
        <v>282</v>
      </c>
      <c r="D707" s="5">
        <v>306</v>
      </c>
      <c r="E707" s="333">
        <v>330</v>
      </c>
      <c r="F707" s="341" t="s">
        <v>23</v>
      </c>
      <c r="G707" s="333">
        <f t="shared" si="72"/>
        <v>330</v>
      </c>
      <c r="H707" s="352">
        <f t="shared" si="73"/>
        <v>330</v>
      </c>
      <c r="I707" s="234"/>
      <c r="J707" s="256" t="s">
        <v>23</v>
      </c>
      <c r="K707" s="4">
        <f t="shared" si="74"/>
        <v>0</v>
      </c>
      <c r="L707" s="142">
        <f t="shared" si="75"/>
        <v>0</v>
      </c>
      <c r="N707" s="6"/>
    </row>
    <row r="708" spans="1:14" s="242" customFormat="1" x14ac:dyDescent="0.2">
      <c r="A708" s="143"/>
      <c r="B708" s="122" t="s">
        <v>304</v>
      </c>
      <c r="C708" s="4">
        <v>282</v>
      </c>
      <c r="D708" s="5">
        <v>306</v>
      </c>
      <c r="E708" s="333">
        <v>330</v>
      </c>
      <c r="F708" s="341" t="s">
        <v>23</v>
      </c>
      <c r="G708" s="333">
        <f t="shared" si="72"/>
        <v>330</v>
      </c>
      <c r="H708" s="352">
        <f t="shared" si="73"/>
        <v>330</v>
      </c>
      <c r="I708" s="234"/>
      <c r="J708" s="256" t="s">
        <v>23</v>
      </c>
      <c r="K708" s="4">
        <f t="shared" si="74"/>
        <v>0</v>
      </c>
      <c r="L708" s="142">
        <f t="shared" si="75"/>
        <v>0</v>
      </c>
      <c r="N708" s="6"/>
    </row>
    <row r="709" spans="1:14" s="242" customFormat="1" x14ac:dyDescent="0.2">
      <c r="A709" s="143"/>
      <c r="B709" s="122" t="s">
        <v>305</v>
      </c>
      <c r="C709" s="4">
        <v>309</v>
      </c>
      <c r="D709" s="5">
        <v>336</v>
      </c>
      <c r="E709" s="333">
        <v>360</v>
      </c>
      <c r="F709" s="341" t="s">
        <v>23</v>
      </c>
      <c r="G709" s="333">
        <f t="shared" si="72"/>
        <v>360</v>
      </c>
      <c r="H709" s="352">
        <f t="shared" si="73"/>
        <v>360</v>
      </c>
      <c r="I709" s="234"/>
      <c r="J709" s="256" t="s">
        <v>23</v>
      </c>
      <c r="K709" s="4">
        <f t="shared" si="74"/>
        <v>0</v>
      </c>
      <c r="L709" s="142">
        <f t="shared" si="75"/>
        <v>0</v>
      </c>
      <c r="N709" s="6"/>
    </row>
    <row r="710" spans="1:14" s="242" customFormat="1" x14ac:dyDescent="0.2">
      <c r="A710" s="143"/>
      <c r="B710" s="122" t="s">
        <v>306</v>
      </c>
      <c r="C710" s="4">
        <v>309</v>
      </c>
      <c r="D710" s="5">
        <v>336</v>
      </c>
      <c r="E710" s="333">
        <v>360</v>
      </c>
      <c r="F710" s="341" t="s">
        <v>23</v>
      </c>
      <c r="G710" s="333">
        <f t="shared" si="72"/>
        <v>360</v>
      </c>
      <c r="H710" s="352">
        <f t="shared" si="73"/>
        <v>360</v>
      </c>
      <c r="I710" s="234"/>
      <c r="J710" s="256" t="s">
        <v>23</v>
      </c>
      <c r="K710" s="4">
        <f t="shared" si="74"/>
        <v>0</v>
      </c>
      <c r="L710" s="142">
        <f t="shared" si="75"/>
        <v>0</v>
      </c>
      <c r="N710" s="6"/>
    </row>
    <row r="711" spans="1:14" s="242" customFormat="1" x14ac:dyDescent="0.2">
      <c r="A711" s="143"/>
      <c r="B711" s="122" t="s">
        <v>307</v>
      </c>
      <c r="C711" s="4">
        <v>309</v>
      </c>
      <c r="D711" s="5">
        <v>336</v>
      </c>
      <c r="E711" s="333">
        <v>360</v>
      </c>
      <c r="F711" s="341" t="s">
        <v>23</v>
      </c>
      <c r="G711" s="333">
        <f t="shared" si="72"/>
        <v>360</v>
      </c>
      <c r="H711" s="352">
        <f t="shared" si="73"/>
        <v>360</v>
      </c>
      <c r="I711" s="234"/>
      <c r="J711" s="256" t="s">
        <v>23</v>
      </c>
      <c r="K711" s="4">
        <f t="shared" si="74"/>
        <v>0</v>
      </c>
      <c r="L711" s="142">
        <f t="shared" si="75"/>
        <v>0</v>
      </c>
      <c r="N711" s="6"/>
    </row>
    <row r="712" spans="1:14" s="242" customFormat="1" x14ac:dyDescent="0.2">
      <c r="A712" s="143"/>
      <c r="B712" s="122" t="s">
        <v>308</v>
      </c>
      <c r="C712" s="4">
        <v>342</v>
      </c>
      <c r="D712" s="5">
        <v>372</v>
      </c>
      <c r="E712" s="333">
        <v>402</v>
      </c>
      <c r="F712" s="341" t="s">
        <v>23</v>
      </c>
      <c r="G712" s="333">
        <f t="shared" si="72"/>
        <v>402</v>
      </c>
      <c r="H712" s="352">
        <f t="shared" si="73"/>
        <v>402</v>
      </c>
      <c r="I712" s="234"/>
      <c r="J712" s="256" t="s">
        <v>23</v>
      </c>
      <c r="K712" s="4">
        <f t="shared" si="74"/>
        <v>0</v>
      </c>
      <c r="L712" s="142">
        <f t="shared" si="75"/>
        <v>0</v>
      </c>
      <c r="N712" s="6"/>
    </row>
    <row r="713" spans="1:14" s="242" customFormat="1" x14ac:dyDescent="0.2">
      <c r="A713" s="143"/>
      <c r="B713" s="122" t="s">
        <v>309</v>
      </c>
      <c r="C713" s="4">
        <v>342</v>
      </c>
      <c r="D713" s="5">
        <v>372</v>
      </c>
      <c r="E713" s="333">
        <v>402</v>
      </c>
      <c r="F713" s="341" t="s">
        <v>23</v>
      </c>
      <c r="G713" s="333">
        <f t="shared" si="72"/>
        <v>402</v>
      </c>
      <c r="H713" s="352">
        <f t="shared" si="73"/>
        <v>402</v>
      </c>
      <c r="I713" s="234"/>
      <c r="J713" s="256" t="s">
        <v>23</v>
      </c>
      <c r="K713" s="4">
        <f t="shared" si="74"/>
        <v>0</v>
      </c>
      <c r="L713" s="142">
        <f t="shared" si="75"/>
        <v>0</v>
      </c>
      <c r="N713" s="6"/>
    </row>
    <row r="714" spans="1:14" s="242" customFormat="1" x14ac:dyDescent="0.2">
      <c r="A714" s="143"/>
      <c r="B714" s="122" t="s">
        <v>310</v>
      </c>
      <c r="C714" s="4">
        <v>342</v>
      </c>
      <c r="D714" s="5">
        <v>372</v>
      </c>
      <c r="E714" s="333">
        <v>402</v>
      </c>
      <c r="F714" s="341" t="s">
        <v>23</v>
      </c>
      <c r="G714" s="333">
        <f t="shared" si="72"/>
        <v>402</v>
      </c>
      <c r="H714" s="352">
        <f t="shared" si="73"/>
        <v>402</v>
      </c>
      <c r="I714" s="234"/>
      <c r="J714" s="256" t="s">
        <v>23</v>
      </c>
      <c r="K714" s="4">
        <f t="shared" si="74"/>
        <v>0</v>
      </c>
      <c r="L714" s="142">
        <f t="shared" si="75"/>
        <v>0</v>
      </c>
      <c r="N714" s="6"/>
    </row>
    <row r="715" spans="1:14" s="242" customFormat="1" x14ac:dyDescent="0.2">
      <c r="A715" s="143"/>
      <c r="B715" s="122" t="s">
        <v>311</v>
      </c>
      <c r="C715" s="4">
        <v>375</v>
      </c>
      <c r="D715" s="5">
        <v>405</v>
      </c>
      <c r="E715" s="333">
        <v>438</v>
      </c>
      <c r="F715" s="341" t="s">
        <v>23</v>
      </c>
      <c r="G715" s="333">
        <f t="shared" si="72"/>
        <v>438</v>
      </c>
      <c r="H715" s="352">
        <f t="shared" si="73"/>
        <v>438</v>
      </c>
      <c r="I715" s="234"/>
      <c r="J715" s="256" t="s">
        <v>23</v>
      </c>
      <c r="K715" s="4">
        <f t="shared" si="74"/>
        <v>0</v>
      </c>
      <c r="L715" s="142">
        <f t="shared" si="75"/>
        <v>0</v>
      </c>
      <c r="N715" s="6"/>
    </row>
    <row r="716" spans="1:14" s="242" customFormat="1" x14ac:dyDescent="0.2">
      <c r="A716" s="143"/>
      <c r="B716" s="122" t="s">
        <v>312</v>
      </c>
      <c r="C716" s="4">
        <v>375</v>
      </c>
      <c r="D716" s="5">
        <v>405</v>
      </c>
      <c r="E716" s="333">
        <v>438</v>
      </c>
      <c r="F716" s="341" t="s">
        <v>23</v>
      </c>
      <c r="G716" s="333">
        <f t="shared" si="72"/>
        <v>438</v>
      </c>
      <c r="H716" s="352">
        <f t="shared" si="73"/>
        <v>438</v>
      </c>
      <c r="I716" s="234"/>
      <c r="J716" s="256" t="s">
        <v>23</v>
      </c>
      <c r="K716" s="4">
        <f t="shared" si="74"/>
        <v>0</v>
      </c>
      <c r="L716" s="142">
        <f t="shared" si="75"/>
        <v>0</v>
      </c>
      <c r="N716" s="6"/>
    </row>
    <row r="717" spans="1:14" s="242" customFormat="1" x14ac:dyDescent="0.2">
      <c r="A717" s="143"/>
      <c r="B717" s="122" t="s">
        <v>313</v>
      </c>
      <c r="C717" s="4">
        <v>375</v>
      </c>
      <c r="D717" s="5">
        <v>405</v>
      </c>
      <c r="E717" s="333">
        <v>438</v>
      </c>
      <c r="F717" s="341" t="s">
        <v>23</v>
      </c>
      <c r="G717" s="333">
        <f t="shared" si="72"/>
        <v>438</v>
      </c>
      <c r="H717" s="352">
        <f t="shared" si="73"/>
        <v>438</v>
      </c>
      <c r="I717" s="234"/>
      <c r="J717" s="256" t="s">
        <v>23</v>
      </c>
      <c r="K717" s="4">
        <f t="shared" si="74"/>
        <v>0</v>
      </c>
      <c r="L717" s="142">
        <f t="shared" si="75"/>
        <v>0</v>
      </c>
      <c r="N717" s="6"/>
    </row>
    <row r="718" spans="1:14" s="242" customFormat="1" x14ac:dyDescent="0.2">
      <c r="A718" s="143"/>
      <c r="B718" s="122" t="s">
        <v>314</v>
      </c>
      <c r="C718" s="4">
        <v>411</v>
      </c>
      <c r="D718" s="5">
        <v>444</v>
      </c>
      <c r="E718" s="333">
        <v>480</v>
      </c>
      <c r="F718" s="341" t="s">
        <v>23</v>
      </c>
      <c r="G718" s="333">
        <f t="shared" si="72"/>
        <v>480</v>
      </c>
      <c r="H718" s="352">
        <f t="shared" si="73"/>
        <v>480</v>
      </c>
      <c r="I718" s="234"/>
      <c r="J718" s="256" t="s">
        <v>23</v>
      </c>
      <c r="K718" s="4">
        <f t="shared" si="74"/>
        <v>0</v>
      </c>
      <c r="L718" s="142">
        <f t="shared" si="75"/>
        <v>0</v>
      </c>
      <c r="N718" s="6"/>
    </row>
    <row r="719" spans="1:14" s="242" customFormat="1" x14ac:dyDescent="0.2">
      <c r="A719" s="143"/>
      <c r="B719" s="122" t="s">
        <v>315</v>
      </c>
      <c r="C719" s="4">
        <v>411</v>
      </c>
      <c r="D719" s="5">
        <v>444</v>
      </c>
      <c r="E719" s="333">
        <v>480</v>
      </c>
      <c r="F719" s="341" t="s">
        <v>23</v>
      </c>
      <c r="G719" s="333">
        <f t="shared" si="72"/>
        <v>480</v>
      </c>
      <c r="H719" s="352">
        <f t="shared" si="73"/>
        <v>480</v>
      </c>
      <c r="I719" s="234"/>
      <c r="J719" s="256" t="s">
        <v>23</v>
      </c>
      <c r="K719" s="4">
        <f t="shared" si="74"/>
        <v>0</v>
      </c>
      <c r="L719" s="142">
        <f t="shared" si="75"/>
        <v>0</v>
      </c>
      <c r="N719" s="6"/>
    </row>
    <row r="720" spans="1:14" s="242" customFormat="1" x14ac:dyDescent="0.2">
      <c r="A720" s="143"/>
      <c r="B720" s="122" t="s">
        <v>316</v>
      </c>
      <c r="C720" s="4">
        <v>411</v>
      </c>
      <c r="D720" s="5">
        <v>444</v>
      </c>
      <c r="E720" s="333">
        <v>480</v>
      </c>
      <c r="F720" s="341" t="s">
        <v>23</v>
      </c>
      <c r="G720" s="333">
        <f t="shared" si="72"/>
        <v>480</v>
      </c>
      <c r="H720" s="352">
        <f t="shared" si="73"/>
        <v>480</v>
      </c>
      <c r="I720" s="234"/>
      <c r="J720" s="256" t="s">
        <v>23</v>
      </c>
      <c r="K720" s="4">
        <f t="shared" si="74"/>
        <v>0</v>
      </c>
      <c r="L720" s="142">
        <f t="shared" si="75"/>
        <v>0</v>
      </c>
      <c r="N720" s="6"/>
    </row>
    <row r="721" spans="1:14" s="242" customFormat="1" ht="34.5" customHeight="1" x14ac:dyDescent="0.2">
      <c r="A721" s="143">
        <v>166789</v>
      </c>
      <c r="B721" s="332" t="s">
        <v>705</v>
      </c>
      <c r="C721" s="4"/>
      <c r="D721" s="5"/>
      <c r="E721" s="333"/>
      <c r="F721" s="341"/>
      <c r="G721" s="333"/>
      <c r="H721" s="352"/>
      <c r="I721" s="234"/>
      <c r="J721" s="256"/>
      <c r="K721" s="4"/>
      <c r="L721" s="142"/>
      <c r="N721" s="6"/>
    </row>
    <row r="722" spans="1:14" s="242" customFormat="1" x14ac:dyDescent="0.2">
      <c r="A722" s="143"/>
      <c r="B722" s="122" t="s">
        <v>622</v>
      </c>
      <c r="C722" s="4"/>
      <c r="D722" s="5"/>
      <c r="E722" s="333"/>
      <c r="F722" s="341"/>
      <c r="G722" s="333"/>
      <c r="H722" s="352"/>
      <c r="I722" s="234"/>
      <c r="J722" s="256"/>
      <c r="K722" s="4"/>
      <c r="L722" s="142"/>
      <c r="N722" s="6"/>
    </row>
    <row r="723" spans="1:14" s="242" customFormat="1" x14ac:dyDescent="0.2">
      <c r="A723" s="143"/>
      <c r="B723" s="122" t="s">
        <v>278</v>
      </c>
      <c r="C723" s="4">
        <v>117</v>
      </c>
      <c r="D723" s="5"/>
      <c r="E723" s="333">
        <v>138</v>
      </c>
      <c r="F723" s="341" t="s">
        <v>23</v>
      </c>
      <c r="G723" s="333">
        <f t="shared" ref="G723:G785" si="76">+E723</f>
        <v>138</v>
      </c>
      <c r="H723" s="352">
        <f t="shared" ref="H723:H785" si="77">+G723</f>
        <v>138</v>
      </c>
      <c r="I723" s="234"/>
      <c r="J723" s="256" t="s">
        <v>23</v>
      </c>
      <c r="K723" s="4">
        <f t="shared" ref="K723:K761" si="78">SUM(I723:J723)</f>
        <v>0</v>
      </c>
      <c r="L723" s="142">
        <f t="shared" ref="L723:L761" si="79">FLOOR(K723,0.05)</f>
        <v>0</v>
      </c>
      <c r="N723" s="6"/>
    </row>
    <row r="724" spans="1:14" s="242" customFormat="1" x14ac:dyDescent="0.2">
      <c r="A724" s="143"/>
      <c r="B724" s="122" t="s">
        <v>279</v>
      </c>
      <c r="C724" s="4">
        <v>117</v>
      </c>
      <c r="D724" s="5"/>
      <c r="E724" s="333">
        <v>186</v>
      </c>
      <c r="F724" s="341" t="s">
        <v>23</v>
      </c>
      <c r="G724" s="333">
        <f t="shared" si="76"/>
        <v>186</v>
      </c>
      <c r="H724" s="352">
        <f t="shared" si="77"/>
        <v>186</v>
      </c>
      <c r="I724" s="234"/>
      <c r="J724" s="256" t="s">
        <v>23</v>
      </c>
      <c r="K724" s="4">
        <f t="shared" si="78"/>
        <v>0</v>
      </c>
      <c r="L724" s="142">
        <f t="shared" si="79"/>
        <v>0</v>
      </c>
      <c r="N724" s="6"/>
    </row>
    <row r="725" spans="1:14" s="242" customFormat="1" x14ac:dyDescent="0.2">
      <c r="A725" s="143"/>
      <c r="B725" s="122" t="s">
        <v>280</v>
      </c>
      <c r="C725" s="4">
        <v>117</v>
      </c>
      <c r="D725" s="5"/>
      <c r="E725" s="333">
        <v>234</v>
      </c>
      <c r="F725" s="341" t="s">
        <v>23</v>
      </c>
      <c r="G725" s="333">
        <f t="shared" si="76"/>
        <v>234</v>
      </c>
      <c r="H725" s="352">
        <f t="shared" si="77"/>
        <v>234</v>
      </c>
      <c r="I725" s="234"/>
      <c r="J725" s="256" t="s">
        <v>23</v>
      </c>
      <c r="K725" s="4">
        <f t="shared" si="78"/>
        <v>0</v>
      </c>
      <c r="L725" s="142">
        <f t="shared" si="79"/>
        <v>0</v>
      </c>
      <c r="N725" s="6"/>
    </row>
    <row r="726" spans="1:14" s="242" customFormat="1" x14ac:dyDescent="0.2">
      <c r="A726" s="143"/>
      <c r="B726" s="122" t="s">
        <v>281</v>
      </c>
      <c r="C726" s="4">
        <v>117</v>
      </c>
      <c r="D726" s="5"/>
      <c r="E726" s="333">
        <v>282</v>
      </c>
      <c r="F726" s="341" t="s">
        <v>23</v>
      </c>
      <c r="G726" s="333">
        <f t="shared" si="76"/>
        <v>282</v>
      </c>
      <c r="H726" s="352">
        <f t="shared" si="77"/>
        <v>282</v>
      </c>
      <c r="I726" s="234"/>
      <c r="J726" s="256" t="s">
        <v>23</v>
      </c>
      <c r="K726" s="4">
        <f t="shared" si="78"/>
        <v>0</v>
      </c>
      <c r="L726" s="142">
        <f t="shared" si="79"/>
        <v>0</v>
      </c>
      <c r="N726" s="6"/>
    </row>
    <row r="727" spans="1:14" s="242" customFormat="1" x14ac:dyDescent="0.2">
      <c r="A727" s="143"/>
      <c r="B727" s="122" t="s">
        <v>282</v>
      </c>
      <c r="C727" s="4">
        <v>117</v>
      </c>
      <c r="D727" s="5"/>
      <c r="E727" s="333">
        <v>360</v>
      </c>
      <c r="F727" s="341" t="s">
        <v>23</v>
      </c>
      <c r="G727" s="333">
        <f t="shared" si="76"/>
        <v>360</v>
      </c>
      <c r="H727" s="352">
        <f t="shared" si="77"/>
        <v>360</v>
      </c>
      <c r="I727" s="234"/>
      <c r="J727" s="256" t="s">
        <v>23</v>
      </c>
      <c r="K727" s="4">
        <f t="shared" si="78"/>
        <v>0</v>
      </c>
      <c r="L727" s="142">
        <f t="shared" si="79"/>
        <v>0</v>
      </c>
      <c r="N727" s="6"/>
    </row>
    <row r="728" spans="1:14" s="242" customFormat="1" x14ac:dyDescent="0.2">
      <c r="A728" s="143"/>
      <c r="B728" s="122" t="s">
        <v>283</v>
      </c>
      <c r="C728" s="4">
        <v>159</v>
      </c>
      <c r="D728" s="5"/>
      <c r="E728" s="333">
        <v>462</v>
      </c>
      <c r="F728" s="341" t="s">
        <v>23</v>
      </c>
      <c r="G728" s="333">
        <f t="shared" si="76"/>
        <v>462</v>
      </c>
      <c r="H728" s="352">
        <f t="shared" si="77"/>
        <v>462</v>
      </c>
      <c r="I728" s="234"/>
      <c r="J728" s="256" t="s">
        <v>23</v>
      </c>
      <c r="K728" s="4">
        <f t="shared" si="78"/>
        <v>0</v>
      </c>
      <c r="L728" s="142">
        <f t="shared" si="79"/>
        <v>0</v>
      </c>
      <c r="N728" s="6"/>
    </row>
    <row r="729" spans="1:14" s="242" customFormat="1" x14ac:dyDescent="0.2">
      <c r="A729" s="143"/>
      <c r="B729" s="122" t="s">
        <v>284</v>
      </c>
      <c r="C729" s="4">
        <v>159</v>
      </c>
      <c r="D729" s="5"/>
      <c r="E729" s="333">
        <v>546</v>
      </c>
      <c r="F729" s="341" t="s">
        <v>23</v>
      </c>
      <c r="G729" s="333">
        <f t="shared" si="76"/>
        <v>546</v>
      </c>
      <c r="H729" s="352">
        <f t="shared" si="77"/>
        <v>546</v>
      </c>
      <c r="I729" s="234"/>
      <c r="J729" s="256" t="s">
        <v>23</v>
      </c>
      <c r="K729" s="4">
        <f t="shared" si="78"/>
        <v>0</v>
      </c>
      <c r="L729" s="142">
        <f t="shared" si="79"/>
        <v>0</v>
      </c>
      <c r="N729" s="6"/>
    </row>
    <row r="730" spans="1:14" s="242" customFormat="1" x14ac:dyDescent="0.2">
      <c r="A730" s="143"/>
      <c r="B730" s="122" t="s">
        <v>285</v>
      </c>
      <c r="C730" s="4">
        <v>159</v>
      </c>
      <c r="D730" s="5"/>
      <c r="E730" s="333">
        <v>648</v>
      </c>
      <c r="F730" s="341" t="s">
        <v>23</v>
      </c>
      <c r="G730" s="333">
        <f t="shared" si="76"/>
        <v>648</v>
      </c>
      <c r="H730" s="352">
        <f t="shared" si="77"/>
        <v>648</v>
      </c>
      <c r="I730" s="234"/>
      <c r="J730" s="256" t="s">
        <v>23</v>
      </c>
      <c r="K730" s="4">
        <f t="shared" si="78"/>
        <v>0</v>
      </c>
      <c r="L730" s="142">
        <f t="shared" si="79"/>
        <v>0</v>
      </c>
      <c r="N730" s="6"/>
    </row>
    <row r="731" spans="1:14" s="242" customFormat="1" x14ac:dyDescent="0.2">
      <c r="A731" s="143"/>
      <c r="B731" s="122" t="s">
        <v>286</v>
      </c>
      <c r="C731" s="4">
        <v>159</v>
      </c>
      <c r="D731" s="5"/>
      <c r="E731" s="333">
        <v>786</v>
      </c>
      <c r="F731" s="341" t="s">
        <v>23</v>
      </c>
      <c r="G731" s="333">
        <f t="shared" si="76"/>
        <v>786</v>
      </c>
      <c r="H731" s="352">
        <f t="shared" si="77"/>
        <v>786</v>
      </c>
      <c r="I731" s="234"/>
      <c r="J731" s="256" t="s">
        <v>23</v>
      </c>
      <c r="K731" s="4">
        <f t="shared" si="78"/>
        <v>0</v>
      </c>
      <c r="L731" s="142">
        <f t="shared" si="79"/>
        <v>0</v>
      </c>
      <c r="N731" s="6"/>
    </row>
    <row r="732" spans="1:14" s="242" customFormat="1" x14ac:dyDescent="0.2">
      <c r="A732" s="143"/>
      <c r="B732" s="122" t="s">
        <v>287</v>
      </c>
      <c r="C732" s="4">
        <v>183</v>
      </c>
      <c r="D732" s="5"/>
      <c r="E732" s="333">
        <v>894</v>
      </c>
      <c r="F732" s="341" t="s">
        <v>23</v>
      </c>
      <c r="G732" s="333">
        <f t="shared" si="76"/>
        <v>894</v>
      </c>
      <c r="H732" s="352">
        <f t="shared" si="77"/>
        <v>894</v>
      </c>
      <c r="I732" s="234"/>
      <c r="J732" s="256" t="s">
        <v>23</v>
      </c>
      <c r="K732" s="4">
        <f t="shared" si="78"/>
        <v>0</v>
      </c>
      <c r="L732" s="142">
        <f t="shared" si="79"/>
        <v>0</v>
      </c>
      <c r="N732" s="6"/>
    </row>
    <row r="733" spans="1:14" s="242" customFormat="1" x14ac:dyDescent="0.2">
      <c r="A733" s="143"/>
      <c r="B733" s="122" t="s">
        <v>288</v>
      </c>
      <c r="C733" s="4">
        <v>183</v>
      </c>
      <c r="D733" s="5"/>
      <c r="E733" s="333">
        <v>1044</v>
      </c>
      <c r="F733" s="341" t="s">
        <v>23</v>
      </c>
      <c r="G733" s="333">
        <f t="shared" si="76"/>
        <v>1044</v>
      </c>
      <c r="H733" s="352">
        <f t="shared" si="77"/>
        <v>1044</v>
      </c>
      <c r="I733" s="234"/>
      <c r="J733" s="256" t="s">
        <v>23</v>
      </c>
      <c r="K733" s="4">
        <f t="shared" si="78"/>
        <v>0</v>
      </c>
      <c r="L733" s="142">
        <f t="shared" si="79"/>
        <v>0</v>
      </c>
      <c r="N733" s="6"/>
    </row>
    <row r="734" spans="1:14" s="242" customFormat="1" x14ac:dyDescent="0.2">
      <c r="A734" s="143"/>
      <c r="B734" s="122" t="s">
        <v>289</v>
      </c>
      <c r="C734" s="4">
        <v>183</v>
      </c>
      <c r="D734" s="5"/>
      <c r="E734" s="333">
        <v>1164</v>
      </c>
      <c r="F734" s="341" t="s">
        <v>23</v>
      </c>
      <c r="G734" s="333">
        <f t="shared" si="76"/>
        <v>1164</v>
      </c>
      <c r="H734" s="352">
        <f t="shared" si="77"/>
        <v>1164</v>
      </c>
      <c r="I734" s="234"/>
      <c r="J734" s="256" t="s">
        <v>23</v>
      </c>
      <c r="K734" s="4">
        <f t="shared" si="78"/>
        <v>0</v>
      </c>
      <c r="L734" s="142">
        <f t="shared" si="79"/>
        <v>0</v>
      </c>
      <c r="N734" s="6"/>
    </row>
    <row r="735" spans="1:14" s="242" customFormat="1" x14ac:dyDescent="0.2">
      <c r="A735" s="143"/>
      <c r="B735" s="122" t="s">
        <v>290</v>
      </c>
      <c r="C735" s="4">
        <v>195</v>
      </c>
      <c r="D735" s="5"/>
      <c r="E735" s="333">
        <v>2400</v>
      </c>
      <c r="F735" s="341" t="s">
        <v>23</v>
      </c>
      <c r="G735" s="333">
        <f t="shared" si="76"/>
        <v>2400</v>
      </c>
      <c r="H735" s="352">
        <f t="shared" si="77"/>
        <v>2400</v>
      </c>
      <c r="I735" s="234"/>
      <c r="J735" s="256" t="s">
        <v>23</v>
      </c>
      <c r="K735" s="4">
        <f t="shared" si="78"/>
        <v>0</v>
      </c>
      <c r="L735" s="142">
        <f t="shared" si="79"/>
        <v>0</v>
      </c>
      <c r="N735" s="6"/>
    </row>
    <row r="736" spans="1:14" s="242" customFormat="1" x14ac:dyDescent="0.2">
      <c r="A736" s="143"/>
      <c r="B736" s="122" t="s">
        <v>291</v>
      </c>
      <c r="C736" s="4">
        <v>195</v>
      </c>
      <c r="D736" s="5"/>
      <c r="E736" s="333">
        <v>2442</v>
      </c>
      <c r="F736" s="341" t="s">
        <v>23</v>
      </c>
      <c r="G736" s="333">
        <f t="shared" si="76"/>
        <v>2442</v>
      </c>
      <c r="H736" s="352">
        <f t="shared" si="77"/>
        <v>2442</v>
      </c>
      <c r="I736" s="234"/>
      <c r="J736" s="256" t="s">
        <v>23</v>
      </c>
      <c r="K736" s="4">
        <f t="shared" si="78"/>
        <v>0</v>
      </c>
      <c r="L736" s="142">
        <f t="shared" si="79"/>
        <v>0</v>
      </c>
      <c r="N736" s="6"/>
    </row>
    <row r="737" spans="1:14" s="242" customFormat="1" x14ac:dyDescent="0.2">
      <c r="A737" s="143"/>
      <c r="B737" s="122" t="s">
        <v>292</v>
      </c>
      <c r="C737" s="4">
        <v>195</v>
      </c>
      <c r="D737" s="5"/>
      <c r="E737" s="333">
        <v>2886</v>
      </c>
      <c r="F737" s="341" t="s">
        <v>23</v>
      </c>
      <c r="G737" s="333">
        <f t="shared" si="76"/>
        <v>2886</v>
      </c>
      <c r="H737" s="352">
        <f t="shared" si="77"/>
        <v>2886</v>
      </c>
      <c r="I737" s="234"/>
      <c r="J737" s="256" t="s">
        <v>23</v>
      </c>
      <c r="K737" s="4">
        <f t="shared" si="78"/>
        <v>0</v>
      </c>
      <c r="L737" s="142">
        <f t="shared" si="79"/>
        <v>0</v>
      </c>
      <c r="N737" s="6"/>
    </row>
    <row r="738" spans="1:14" s="242" customFormat="1" x14ac:dyDescent="0.2">
      <c r="A738" s="143"/>
      <c r="B738" s="122" t="s">
        <v>293</v>
      </c>
      <c r="C738" s="4">
        <v>222</v>
      </c>
      <c r="D738" s="5"/>
      <c r="E738" s="333">
        <v>3138</v>
      </c>
      <c r="F738" s="341" t="s">
        <v>23</v>
      </c>
      <c r="G738" s="333">
        <f t="shared" si="76"/>
        <v>3138</v>
      </c>
      <c r="H738" s="352">
        <f t="shared" si="77"/>
        <v>3138</v>
      </c>
      <c r="I738" s="234"/>
      <c r="J738" s="256" t="s">
        <v>23</v>
      </c>
      <c r="K738" s="4">
        <f t="shared" si="78"/>
        <v>0</v>
      </c>
      <c r="L738" s="142">
        <f t="shared" si="79"/>
        <v>0</v>
      </c>
      <c r="N738" s="6"/>
    </row>
    <row r="739" spans="1:14" s="242" customFormat="1" x14ac:dyDescent="0.2">
      <c r="A739" s="143"/>
      <c r="B739" s="122" t="s">
        <v>294</v>
      </c>
      <c r="C739" s="4">
        <v>222</v>
      </c>
      <c r="D739" s="5"/>
      <c r="E739" s="333">
        <v>3468</v>
      </c>
      <c r="F739" s="341" t="s">
        <v>23</v>
      </c>
      <c r="G739" s="333">
        <f t="shared" si="76"/>
        <v>3468</v>
      </c>
      <c r="H739" s="352">
        <f t="shared" si="77"/>
        <v>3468</v>
      </c>
      <c r="I739" s="234"/>
      <c r="J739" s="256" t="s">
        <v>23</v>
      </c>
      <c r="K739" s="4">
        <f t="shared" si="78"/>
        <v>0</v>
      </c>
      <c r="L739" s="142">
        <f t="shared" si="79"/>
        <v>0</v>
      </c>
      <c r="N739" s="6"/>
    </row>
    <row r="740" spans="1:14" s="242" customFormat="1" x14ac:dyDescent="0.2">
      <c r="A740" s="143"/>
      <c r="B740" s="122" t="s">
        <v>295</v>
      </c>
      <c r="C740" s="4">
        <v>222</v>
      </c>
      <c r="D740" s="5"/>
      <c r="E740" s="333">
        <v>3720</v>
      </c>
      <c r="F740" s="341" t="s">
        <v>23</v>
      </c>
      <c r="G740" s="333">
        <f t="shared" si="76"/>
        <v>3720</v>
      </c>
      <c r="H740" s="352">
        <f t="shared" si="77"/>
        <v>3720</v>
      </c>
      <c r="I740" s="234"/>
      <c r="J740" s="256" t="s">
        <v>23</v>
      </c>
      <c r="K740" s="4">
        <f t="shared" si="78"/>
        <v>0</v>
      </c>
      <c r="L740" s="142">
        <f t="shared" si="79"/>
        <v>0</v>
      </c>
      <c r="N740" s="6"/>
    </row>
    <row r="741" spans="1:14" s="242" customFormat="1" x14ac:dyDescent="0.2">
      <c r="A741" s="143"/>
      <c r="B741" s="122" t="s">
        <v>296</v>
      </c>
      <c r="C741" s="4">
        <v>243</v>
      </c>
      <c r="D741" s="5"/>
      <c r="E741" s="333">
        <v>4038</v>
      </c>
      <c r="F741" s="341" t="s">
        <v>23</v>
      </c>
      <c r="G741" s="333">
        <f t="shared" si="76"/>
        <v>4038</v>
      </c>
      <c r="H741" s="352">
        <f t="shared" si="77"/>
        <v>4038</v>
      </c>
      <c r="I741" s="234"/>
      <c r="J741" s="256" t="s">
        <v>23</v>
      </c>
      <c r="K741" s="4">
        <f t="shared" si="78"/>
        <v>0</v>
      </c>
      <c r="L741" s="142">
        <f t="shared" si="79"/>
        <v>0</v>
      </c>
      <c r="N741" s="6"/>
    </row>
    <row r="742" spans="1:14" s="242" customFormat="1" x14ac:dyDescent="0.2">
      <c r="A742" s="143"/>
      <c r="B742" s="122" t="s">
        <v>297</v>
      </c>
      <c r="C742" s="4">
        <v>243</v>
      </c>
      <c r="D742" s="5"/>
      <c r="E742" s="333">
        <v>4356</v>
      </c>
      <c r="F742" s="341" t="s">
        <v>23</v>
      </c>
      <c r="G742" s="333">
        <f t="shared" si="76"/>
        <v>4356</v>
      </c>
      <c r="H742" s="352">
        <f t="shared" si="77"/>
        <v>4356</v>
      </c>
      <c r="I742" s="234"/>
      <c r="J742" s="256" t="s">
        <v>23</v>
      </c>
      <c r="K742" s="4">
        <f t="shared" si="78"/>
        <v>0</v>
      </c>
      <c r="L742" s="142">
        <f t="shared" si="79"/>
        <v>0</v>
      </c>
      <c r="N742" s="6"/>
    </row>
    <row r="743" spans="1:14" s="242" customFormat="1" x14ac:dyDescent="0.2">
      <c r="A743" s="143"/>
      <c r="B743" s="122" t="s">
        <v>298</v>
      </c>
      <c r="C743" s="4">
        <v>243</v>
      </c>
      <c r="D743" s="5"/>
      <c r="E743" s="333">
        <v>4788</v>
      </c>
      <c r="F743" s="341" t="s">
        <v>23</v>
      </c>
      <c r="G743" s="333">
        <f t="shared" si="76"/>
        <v>4788</v>
      </c>
      <c r="H743" s="352">
        <f t="shared" si="77"/>
        <v>4788</v>
      </c>
      <c r="I743" s="234"/>
      <c r="J743" s="256" t="s">
        <v>23</v>
      </c>
      <c r="K743" s="4">
        <f t="shared" si="78"/>
        <v>0</v>
      </c>
      <c r="L743" s="142">
        <f t="shared" si="79"/>
        <v>0</v>
      </c>
      <c r="N743" s="6"/>
    </row>
    <row r="744" spans="1:14" s="242" customFormat="1" x14ac:dyDescent="0.2">
      <c r="A744" s="143"/>
      <c r="B744" s="122" t="s">
        <v>299</v>
      </c>
      <c r="C744" s="4">
        <v>267</v>
      </c>
      <c r="D744" s="5"/>
      <c r="E744" s="333">
        <v>5070</v>
      </c>
      <c r="F744" s="341" t="s">
        <v>23</v>
      </c>
      <c r="G744" s="333">
        <f t="shared" si="76"/>
        <v>5070</v>
      </c>
      <c r="H744" s="352">
        <f t="shared" si="77"/>
        <v>5070</v>
      </c>
      <c r="I744" s="234"/>
      <c r="J744" s="256" t="s">
        <v>23</v>
      </c>
      <c r="K744" s="4">
        <f t="shared" si="78"/>
        <v>0</v>
      </c>
      <c r="L744" s="142">
        <f t="shared" si="79"/>
        <v>0</v>
      </c>
      <c r="N744" s="6"/>
    </row>
    <row r="745" spans="1:14" s="242" customFormat="1" x14ac:dyDescent="0.2">
      <c r="A745" s="143"/>
      <c r="B745" s="122" t="s">
        <v>300</v>
      </c>
      <c r="C745" s="4">
        <v>267</v>
      </c>
      <c r="D745" s="5"/>
      <c r="E745" s="333">
        <v>5448</v>
      </c>
      <c r="F745" s="341" t="s">
        <v>23</v>
      </c>
      <c r="G745" s="333">
        <f t="shared" si="76"/>
        <v>5448</v>
      </c>
      <c r="H745" s="352">
        <f t="shared" si="77"/>
        <v>5448</v>
      </c>
      <c r="I745" s="234"/>
      <c r="J745" s="256" t="s">
        <v>23</v>
      </c>
      <c r="K745" s="4">
        <f t="shared" si="78"/>
        <v>0</v>
      </c>
      <c r="L745" s="142">
        <f t="shared" si="79"/>
        <v>0</v>
      </c>
      <c r="N745" s="6"/>
    </row>
    <row r="746" spans="1:14" s="242" customFormat="1" x14ac:dyDescent="0.2">
      <c r="A746" s="143"/>
      <c r="B746" s="122" t="s">
        <v>301</v>
      </c>
      <c r="C746" s="4">
        <v>267</v>
      </c>
      <c r="D746" s="5"/>
      <c r="E746" s="333">
        <v>5826</v>
      </c>
      <c r="F746" s="341" t="s">
        <v>23</v>
      </c>
      <c r="G746" s="333">
        <f t="shared" si="76"/>
        <v>5826</v>
      </c>
      <c r="H746" s="352">
        <f t="shared" si="77"/>
        <v>5826</v>
      </c>
      <c r="I746" s="234"/>
      <c r="J746" s="256" t="s">
        <v>23</v>
      </c>
      <c r="K746" s="4">
        <f t="shared" si="78"/>
        <v>0</v>
      </c>
      <c r="L746" s="142">
        <f t="shared" si="79"/>
        <v>0</v>
      </c>
      <c r="N746" s="6"/>
    </row>
    <row r="747" spans="1:14" s="242" customFormat="1" x14ac:dyDescent="0.2">
      <c r="A747" s="143"/>
      <c r="B747" s="122" t="s">
        <v>302</v>
      </c>
      <c r="C747" s="4">
        <v>282</v>
      </c>
      <c r="D747" s="5"/>
      <c r="E747" s="333">
        <v>6252</v>
      </c>
      <c r="F747" s="341" t="s">
        <v>23</v>
      </c>
      <c r="G747" s="333">
        <f t="shared" si="76"/>
        <v>6252</v>
      </c>
      <c r="H747" s="352">
        <f t="shared" si="77"/>
        <v>6252</v>
      </c>
      <c r="I747" s="234"/>
      <c r="J747" s="256" t="s">
        <v>23</v>
      </c>
      <c r="K747" s="4">
        <f t="shared" si="78"/>
        <v>0</v>
      </c>
      <c r="L747" s="142">
        <f t="shared" si="79"/>
        <v>0</v>
      </c>
      <c r="N747" s="6"/>
    </row>
    <row r="748" spans="1:14" s="242" customFormat="1" x14ac:dyDescent="0.2">
      <c r="A748" s="143"/>
      <c r="B748" s="122" t="s">
        <v>303</v>
      </c>
      <c r="C748" s="4">
        <v>282</v>
      </c>
      <c r="D748" s="5"/>
      <c r="E748" s="333">
        <v>6666</v>
      </c>
      <c r="F748" s="341" t="s">
        <v>23</v>
      </c>
      <c r="G748" s="333">
        <f t="shared" si="76"/>
        <v>6666</v>
      </c>
      <c r="H748" s="352">
        <f t="shared" si="77"/>
        <v>6666</v>
      </c>
      <c r="I748" s="234"/>
      <c r="J748" s="256" t="s">
        <v>23</v>
      </c>
      <c r="K748" s="4">
        <f t="shared" si="78"/>
        <v>0</v>
      </c>
      <c r="L748" s="142">
        <f t="shared" si="79"/>
        <v>0</v>
      </c>
      <c r="N748" s="6"/>
    </row>
    <row r="749" spans="1:14" s="242" customFormat="1" x14ac:dyDescent="0.2">
      <c r="A749" s="143"/>
      <c r="B749" s="122" t="s">
        <v>304</v>
      </c>
      <c r="C749" s="4">
        <v>282</v>
      </c>
      <c r="D749" s="5"/>
      <c r="E749" s="333">
        <v>7062</v>
      </c>
      <c r="F749" s="341" t="s">
        <v>23</v>
      </c>
      <c r="G749" s="333">
        <f t="shared" si="76"/>
        <v>7062</v>
      </c>
      <c r="H749" s="352">
        <f t="shared" si="77"/>
        <v>7062</v>
      </c>
      <c r="I749" s="234"/>
      <c r="J749" s="256" t="s">
        <v>23</v>
      </c>
      <c r="K749" s="4">
        <f t="shared" si="78"/>
        <v>0</v>
      </c>
      <c r="L749" s="142">
        <f t="shared" si="79"/>
        <v>0</v>
      </c>
      <c r="N749" s="6"/>
    </row>
    <row r="750" spans="1:14" s="242" customFormat="1" x14ac:dyDescent="0.2">
      <c r="A750" s="143"/>
      <c r="B750" s="122" t="s">
        <v>305</v>
      </c>
      <c r="C750" s="4">
        <v>309</v>
      </c>
      <c r="D750" s="5"/>
      <c r="E750" s="333">
        <v>7464</v>
      </c>
      <c r="F750" s="341" t="s">
        <v>23</v>
      </c>
      <c r="G750" s="333">
        <f t="shared" si="76"/>
        <v>7464</v>
      </c>
      <c r="H750" s="352">
        <f t="shared" si="77"/>
        <v>7464</v>
      </c>
      <c r="I750" s="234"/>
      <c r="J750" s="256" t="s">
        <v>23</v>
      </c>
      <c r="K750" s="4">
        <f t="shared" si="78"/>
        <v>0</v>
      </c>
      <c r="L750" s="142">
        <f t="shared" si="79"/>
        <v>0</v>
      </c>
      <c r="N750" s="6"/>
    </row>
    <row r="751" spans="1:14" s="242" customFormat="1" x14ac:dyDescent="0.2">
      <c r="A751" s="143"/>
      <c r="B751" s="122" t="s">
        <v>306</v>
      </c>
      <c r="C751" s="4">
        <v>309</v>
      </c>
      <c r="D751" s="5"/>
      <c r="E751" s="333">
        <v>7872</v>
      </c>
      <c r="F751" s="341" t="s">
        <v>23</v>
      </c>
      <c r="G751" s="333">
        <f t="shared" si="76"/>
        <v>7872</v>
      </c>
      <c r="H751" s="352">
        <f t="shared" si="77"/>
        <v>7872</v>
      </c>
      <c r="I751" s="234"/>
      <c r="J751" s="256" t="s">
        <v>23</v>
      </c>
      <c r="K751" s="4">
        <f t="shared" si="78"/>
        <v>0</v>
      </c>
      <c r="L751" s="142">
        <f t="shared" si="79"/>
        <v>0</v>
      </c>
      <c r="N751" s="6"/>
    </row>
    <row r="752" spans="1:14" s="242" customFormat="1" x14ac:dyDescent="0.2">
      <c r="A752" s="143"/>
      <c r="B752" s="122" t="s">
        <v>307</v>
      </c>
      <c r="C752" s="4">
        <v>309</v>
      </c>
      <c r="D752" s="5"/>
      <c r="E752" s="333">
        <v>8358</v>
      </c>
      <c r="F752" s="341" t="s">
        <v>23</v>
      </c>
      <c r="G752" s="333">
        <f t="shared" si="76"/>
        <v>8358</v>
      </c>
      <c r="H752" s="352">
        <f t="shared" si="77"/>
        <v>8358</v>
      </c>
      <c r="I752" s="234"/>
      <c r="J752" s="256" t="s">
        <v>23</v>
      </c>
      <c r="K752" s="4">
        <f t="shared" si="78"/>
        <v>0</v>
      </c>
      <c r="L752" s="142">
        <f t="shared" si="79"/>
        <v>0</v>
      </c>
      <c r="N752" s="6"/>
    </row>
    <row r="753" spans="1:14" s="242" customFormat="1" x14ac:dyDescent="0.2">
      <c r="A753" s="143"/>
      <c r="B753" s="122" t="s">
        <v>308</v>
      </c>
      <c r="C753" s="4">
        <v>342</v>
      </c>
      <c r="D753" s="5"/>
      <c r="E753" s="333">
        <v>9204</v>
      </c>
      <c r="F753" s="341" t="s">
        <v>23</v>
      </c>
      <c r="G753" s="333">
        <f t="shared" si="76"/>
        <v>9204</v>
      </c>
      <c r="H753" s="352">
        <f t="shared" si="77"/>
        <v>9204</v>
      </c>
      <c r="I753" s="234"/>
      <c r="J753" s="256" t="s">
        <v>23</v>
      </c>
      <c r="K753" s="4">
        <f t="shared" si="78"/>
        <v>0</v>
      </c>
      <c r="L753" s="142">
        <f t="shared" si="79"/>
        <v>0</v>
      </c>
      <c r="N753" s="6"/>
    </row>
    <row r="754" spans="1:14" s="242" customFormat="1" x14ac:dyDescent="0.2">
      <c r="A754" s="143"/>
      <c r="B754" s="122" t="s">
        <v>309</v>
      </c>
      <c r="C754" s="4">
        <v>342</v>
      </c>
      <c r="D754" s="5"/>
      <c r="E754" s="333">
        <v>10092</v>
      </c>
      <c r="F754" s="341" t="s">
        <v>23</v>
      </c>
      <c r="G754" s="333">
        <f t="shared" si="76"/>
        <v>10092</v>
      </c>
      <c r="H754" s="352">
        <f t="shared" si="77"/>
        <v>10092</v>
      </c>
      <c r="I754" s="234"/>
      <c r="J754" s="256" t="s">
        <v>23</v>
      </c>
      <c r="K754" s="4">
        <f t="shared" si="78"/>
        <v>0</v>
      </c>
      <c r="L754" s="142">
        <f t="shared" si="79"/>
        <v>0</v>
      </c>
      <c r="N754" s="6"/>
    </row>
    <row r="755" spans="1:14" s="242" customFormat="1" x14ac:dyDescent="0.2">
      <c r="A755" s="143"/>
      <c r="B755" s="122" t="s">
        <v>310</v>
      </c>
      <c r="C755" s="4">
        <v>342</v>
      </c>
      <c r="D755" s="5"/>
      <c r="E755" s="333">
        <v>11478</v>
      </c>
      <c r="F755" s="341" t="s">
        <v>23</v>
      </c>
      <c r="G755" s="333">
        <f t="shared" si="76"/>
        <v>11478</v>
      </c>
      <c r="H755" s="352">
        <f t="shared" si="77"/>
        <v>11478</v>
      </c>
      <c r="I755" s="234"/>
      <c r="J755" s="256" t="s">
        <v>23</v>
      </c>
      <c r="K755" s="4">
        <f t="shared" si="78"/>
        <v>0</v>
      </c>
      <c r="L755" s="142">
        <f t="shared" si="79"/>
        <v>0</v>
      </c>
      <c r="N755" s="6"/>
    </row>
    <row r="756" spans="1:14" s="242" customFormat="1" x14ac:dyDescent="0.2">
      <c r="A756" s="143"/>
      <c r="B756" s="122" t="s">
        <v>311</v>
      </c>
      <c r="C756" s="4">
        <v>375</v>
      </c>
      <c r="D756" s="5"/>
      <c r="E756" s="333">
        <v>12630</v>
      </c>
      <c r="F756" s="341" t="s">
        <v>23</v>
      </c>
      <c r="G756" s="333">
        <f t="shared" si="76"/>
        <v>12630</v>
      </c>
      <c r="H756" s="352">
        <f t="shared" si="77"/>
        <v>12630</v>
      </c>
      <c r="I756" s="234"/>
      <c r="J756" s="256" t="s">
        <v>23</v>
      </c>
      <c r="K756" s="4">
        <f t="shared" si="78"/>
        <v>0</v>
      </c>
      <c r="L756" s="142">
        <f t="shared" si="79"/>
        <v>0</v>
      </c>
      <c r="N756" s="6"/>
    </row>
    <row r="757" spans="1:14" s="242" customFormat="1" x14ac:dyDescent="0.2">
      <c r="A757" s="143"/>
      <c r="B757" s="122" t="s">
        <v>312</v>
      </c>
      <c r="C757" s="4">
        <v>375</v>
      </c>
      <c r="D757" s="5"/>
      <c r="E757" s="333">
        <v>13824</v>
      </c>
      <c r="F757" s="341" t="s">
        <v>23</v>
      </c>
      <c r="G757" s="333">
        <f t="shared" si="76"/>
        <v>13824</v>
      </c>
      <c r="H757" s="352">
        <f t="shared" si="77"/>
        <v>13824</v>
      </c>
      <c r="I757" s="234"/>
      <c r="J757" s="256" t="s">
        <v>23</v>
      </c>
      <c r="K757" s="4">
        <f t="shared" si="78"/>
        <v>0</v>
      </c>
      <c r="L757" s="142">
        <f t="shared" si="79"/>
        <v>0</v>
      </c>
      <c r="N757" s="6"/>
    </row>
    <row r="758" spans="1:14" s="242" customFormat="1" x14ac:dyDescent="0.2">
      <c r="A758" s="143"/>
      <c r="B758" s="122" t="s">
        <v>313</v>
      </c>
      <c r="C758" s="4">
        <v>375</v>
      </c>
      <c r="D758" s="5"/>
      <c r="E758" s="333">
        <v>15300</v>
      </c>
      <c r="F758" s="341" t="s">
        <v>23</v>
      </c>
      <c r="G758" s="333">
        <f t="shared" si="76"/>
        <v>15300</v>
      </c>
      <c r="H758" s="352">
        <f t="shared" si="77"/>
        <v>15300</v>
      </c>
      <c r="I758" s="234"/>
      <c r="J758" s="256" t="s">
        <v>23</v>
      </c>
      <c r="K758" s="4">
        <f t="shared" si="78"/>
        <v>0</v>
      </c>
      <c r="L758" s="142">
        <f t="shared" si="79"/>
        <v>0</v>
      </c>
      <c r="N758" s="6"/>
    </row>
    <row r="759" spans="1:14" s="242" customFormat="1" x14ac:dyDescent="0.2">
      <c r="A759" s="143"/>
      <c r="B759" s="122" t="s">
        <v>314</v>
      </c>
      <c r="C759" s="4">
        <v>411</v>
      </c>
      <c r="D759" s="5"/>
      <c r="E759" s="333">
        <v>16770</v>
      </c>
      <c r="F759" s="341" t="s">
        <v>23</v>
      </c>
      <c r="G759" s="333">
        <f t="shared" si="76"/>
        <v>16770</v>
      </c>
      <c r="H759" s="352">
        <f t="shared" si="77"/>
        <v>16770</v>
      </c>
      <c r="I759" s="234"/>
      <c r="J759" s="256" t="s">
        <v>23</v>
      </c>
      <c r="K759" s="4">
        <f t="shared" si="78"/>
        <v>0</v>
      </c>
      <c r="L759" s="142">
        <f t="shared" si="79"/>
        <v>0</v>
      </c>
      <c r="N759" s="6"/>
    </row>
    <row r="760" spans="1:14" s="242" customFormat="1" x14ac:dyDescent="0.2">
      <c r="A760" s="143"/>
      <c r="B760" s="122" t="s">
        <v>315</v>
      </c>
      <c r="C760" s="4">
        <v>411</v>
      </c>
      <c r="D760" s="5"/>
      <c r="E760" s="333">
        <v>18300</v>
      </c>
      <c r="F760" s="341" t="s">
        <v>23</v>
      </c>
      <c r="G760" s="333">
        <f t="shared" si="76"/>
        <v>18300</v>
      </c>
      <c r="H760" s="352">
        <f t="shared" si="77"/>
        <v>18300</v>
      </c>
      <c r="I760" s="234"/>
      <c r="J760" s="256" t="s">
        <v>23</v>
      </c>
      <c r="K760" s="4">
        <f t="shared" si="78"/>
        <v>0</v>
      </c>
      <c r="L760" s="142">
        <f t="shared" si="79"/>
        <v>0</v>
      </c>
      <c r="N760" s="6"/>
    </row>
    <row r="761" spans="1:14" s="242" customFormat="1" x14ac:dyDescent="0.2">
      <c r="A761" s="143"/>
      <c r="B761" s="122" t="s">
        <v>316</v>
      </c>
      <c r="C761" s="4">
        <v>411</v>
      </c>
      <c r="D761" s="5"/>
      <c r="E761" s="333">
        <v>19380</v>
      </c>
      <c r="F761" s="341" t="s">
        <v>23</v>
      </c>
      <c r="G761" s="333">
        <f t="shared" si="76"/>
        <v>19380</v>
      </c>
      <c r="H761" s="352">
        <f t="shared" si="77"/>
        <v>19380</v>
      </c>
      <c r="I761" s="234"/>
      <c r="J761" s="256" t="s">
        <v>23</v>
      </c>
      <c r="K761" s="4">
        <f t="shared" si="78"/>
        <v>0</v>
      </c>
      <c r="L761" s="142">
        <f t="shared" si="79"/>
        <v>0</v>
      </c>
      <c r="N761" s="6"/>
    </row>
    <row r="762" spans="1:14" s="242" customFormat="1" x14ac:dyDescent="0.2">
      <c r="A762" s="143"/>
      <c r="B762" s="327" t="s">
        <v>706</v>
      </c>
      <c r="C762" s="4"/>
      <c r="D762" s="5"/>
      <c r="E762" s="333">
        <v>1632</v>
      </c>
      <c r="F762" s="341" t="s">
        <v>23</v>
      </c>
      <c r="G762" s="333">
        <f t="shared" si="76"/>
        <v>1632</v>
      </c>
      <c r="H762" s="352">
        <f t="shared" si="77"/>
        <v>1632</v>
      </c>
      <c r="I762" s="234"/>
      <c r="J762" s="256"/>
      <c r="K762" s="4"/>
      <c r="L762" s="142"/>
      <c r="N762" s="6"/>
    </row>
    <row r="763" spans="1:14" s="242" customFormat="1" ht="22.5" customHeight="1" x14ac:dyDescent="0.2">
      <c r="A763" s="143">
        <v>166789</v>
      </c>
      <c r="B763" s="122" t="s">
        <v>707</v>
      </c>
      <c r="C763" s="4">
        <v>81</v>
      </c>
      <c r="D763" s="5">
        <v>90</v>
      </c>
      <c r="E763" s="333">
        <v>96</v>
      </c>
      <c r="F763" s="341" t="s">
        <v>23</v>
      </c>
      <c r="G763" s="333">
        <f t="shared" si="76"/>
        <v>96</v>
      </c>
      <c r="H763" s="352">
        <f t="shared" si="77"/>
        <v>96</v>
      </c>
      <c r="I763" s="234"/>
      <c r="J763" s="256" t="s">
        <v>23</v>
      </c>
      <c r="K763" s="4">
        <f>SUM(I763:J763)</f>
        <v>0</v>
      </c>
      <c r="L763" s="142">
        <f t="shared" si="75"/>
        <v>0</v>
      </c>
      <c r="N763" s="6"/>
    </row>
    <row r="764" spans="1:14" s="242" customFormat="1" x14ac:dyDescent="0.2">
      <c r="A764" s="143">
        <v>166789</v>
      </c>
      <c r="B764" s="122" t="s">
        <v>630</v>
      </c>
      <c r="C764" s="4"/>
      <c r="D764" s="5"/>
      <c r="E764" s="333"/>
      <c r="F764" s="341"/>
      <c r="G764" s="333"/>
      <c r="H764" s="352"/>
      <c r="I764" s="234"/>
      <c r="J764" s="256"/>
      <c r="K764" s="4"/>
      <c r="L764" s="142"/>
      <c r="N764" s="6"/>
    </row>
    <row r="765" spans="1:14" s="242" customFormat="1" x14ac:dyDescent="0.2">
      <c r="A765" s="143"/>
      <c r="B765" s="122" t="s">
        <v>323</v>
      </c>
      <c r="C765" s="4">
        <v>72</v>
      </c>
      <c r="D765" s="5">
        <v>78</v>
      </c>
      <c r="E765" s="333"/>
      <c r="F765" s="341" t="s">
        <v>23</v>
      </c>
      <c r="G765" s="333">
        <f t="shared" si="76"/>
        <v>0</v>
      </c>
      <c r="H765" s="352">
        <f t="shared" si="77"/>
        <v>0</v>
      </c>
      <c r="I765" s="234"/>
      <c r="J765" s="256" t="s">
        <v>23</v>
      </c>
      <c r="K765" s="4">
        <f>SUM(I765:J765)</f>
        <v>0</v>
      </c>
      <c r="L765" s="142">
        <f t="shared" si="75"/>
        <v>0</v>
      </c>
      <c r="N765" s="6"/>
    </row>
    <row r="766" spans="1:14" s="242" customFormat="1" ht="25.5" x14ac:dyDescent="0.2">
      <c r="A766" s="143"/>
      <c r="B766" s="122" t="s">
        <v>324</v>
      </c>
      <c r="C766" s="4">
        <v>684</v>
      </c>
      <c r="D766" s="5">
        <v>741</v>
      </c>
      <c r="E766" s="333"/>
      <c r="F766" s="341" t="s">
        <v>23</v>
      </c>
      <c r="G766" s="333">
        <f t="shared" si="76"/>
        <v>0</v>
      </c>
      <c r="H766" s="352">
        <f t="shared" si="77"/>
        <v>0</v>
      </c>
      <c r="I766" s="234"/>
      <c r="J766" s="256" t="s">
        <v>23</v>
      </c>
      <c r="K766" s="4">
        <f>SUM(I766:J766)</f>
        <v>0</v>
      </c>
      <c r="L766" s="142">
        <f t="shared" si="75"/>
        <v>0</v>
      </c>
      <c r="N766" s="6"/>
    </row>
    <row r="767" spans="1:14" s="242" customFormat="1" ht="25.5" x14ac:dyDescent="0.2">
      <c r="A767" s="143"/>
      <c r="B767" s="122" t="s">
        <v>325</v>
      </c>
      <c r="C767" s="4">
        <v>204</v>
      </c>
      <c r="D767" s="5">
        <v>222</v>
      </c>
      <c r="E767" s="333"/>
      <c r="F767" s="341" t="s">
        <v>23</v>
      </c>
      <c r="G767" s="333">
        <f t="shared" si="76"/>
        <v>0</v>
      </c>
      <c r="H767" s="352">
        <f t="shared" si="77"/>
        <v>0</v>
      </c>
      <c r="I767" s="234"/>
      <c r="J767" s="256" t="s">
        <v>23</v>
      </c>
      <c r="K767" s="4">
        <f>SUM(I767:J767)</f>
        <v>0</v>
      </c>
      <c r="L767" s="142">
        <f t="shared" si="75"/>
        <v>0</v>
      </c>
      <c r="N767" s="6"/>
    </row>
    <row r="768" spans="1:14" s="242" customFormat="1" x14ac:dyDescent="0.2">
      <c r="A768" s="143"/>
      <c r="B768" s="122" t="s">
        <v>326</v>
      </c>
      <c r="C768" s="4">
        <v>456</v>
      </c>
      <c r="D768" s="5">
        <v>495</v>
      </c>
      <c r="E768" s="333"/>
      <c r="F768" s="341" t="s">
        <v>23</v>
      </c>
      <c r="G768" s="333">
        <f t="shared" si="76"/>
        <v>0</v>
      </c>
      <c r="H768" s="352">
        <f t="shared" si="77"/>
        <v>0</v>
      </c>
      <c r="I768" s="234"/>
      <c r="J768" s="256" t="s">
        <v>23</v>
      </c>
      <c r="K768" s="4">
        <f>SUM(I768:J768)</f>
        <v>0</v>
      </c>
      <c r="L768" s="142">
        <f t="shared" si="75"/>
        <v>0</v>
      </c>
      <c r="N768" s="6"/>
    </row>
    <row r="769" spans="1:14" s="242" customFormat="1" x14ac:dyDescent="0.2">
      <c r="A769" s="143">
        <v>166789</v>
      </c>
      <c r="B769" s="122" t="s">
        <v>631</v>
      </c>
      <c r="C769" s="4"/>
      <c r="D769" s="5"/>
      <c r="E769" s="333"/>
      <c r="F769" s="341"/>
      <c r="G769" s="333"/>
      <c r="H769" s="352"/>
      <c r="I769" s="234"/>
      <c r="J769" s="256"/>
      <c r="K769" s="4"/>
      <c r="L769" s="142"/>
      <c r="N769" s="6"/>
    </row>
    <row r="770" spans="1:14" s="242" customFormat="1" x14ac:dyDescent="0.2">
      <c r="A770" s="143"/>
      <c r="B770" s="122" t="s">
        <v>327</v>
      </c>
      <c r="C770" s="4">
        <v>96</v>
      </c>
      <c r="D770" s="5">
        <v>105</v>
      </c>
      <c r="E770" s="333"/>
      <c r="F770" s="341" t="s">
        <v>23</v>
      </c>
      <c r="G770" s="333">
        <f t="shared" si="76"/>
        <v>0</v>
      </c>
      <c r="H770" s="352">
        <f t="shared" si="77"/>
        <v>0</v>
      </c>
      <c r="I770" s="234"/>
      <c r="J770" s="256" t="s">
        <v>23</v>
      </c>
      <c r="K770" s="4">
        <f>SUM(I770:J770)</f>
        <v>0</v>
      </c>
      <c r="L770" s="142">
        <f t="shared" si="75"/>
        <v>0</v>
      </c>
      <c r="N770" s="6"/>
    </row>
    <row r="771" spans="1:14" s="242" customFormat="1" x14ac:dyDescent="0.2">
      <c r="A771" s="143"/>
      <c r="B771" s="122" t="s">
        <v>328</v>
      </c>
      <c r="C771" s="4">
        <v>75</v>
      </c>
      <c r="D771" s="5">
        <v>81</v>
      </c>
      <c r="E771" s="333"/>
      <c r="F771" s="341" t="s">
        <v>23</v>
      </c>
      <c r="G771" s="333">
        <f t="shared" si="76"/>
        <v>0</v>
      </c>
      <c r="H771" s="352">
        <f t="shared" si="77"/>
        <v>0</v>
      </c>
      <c r="I771" s="234"/>
      <c r="J771" s="256" t="s">
        <v>23</v>
      </c>
      <c r="K771" s="4">
        <f>SUM(I771:J771)</f>
        <v>0</v>
      </c>
      <c r="L771" s="142">
        <f t="shared" si="75"/>
        <v>0</v>
      </c>
      <c r="N771" s="6"/>
    </row>
    <row r="772" spans="1:14" s="242" customFormat="1" x14ac:dyDescent="0.2">
      <c r="A772" s="143">
        <v>166789</v>
      </c>
      <c r="B772" s="122" t="s">
        <v>632</v>
      </c>
      <c r="C772" s="4"/>
      <c r="D772" s="5"/>
      <c r="E772" s="333"/>
      <c r="F772" s="341"/>
      <c r="G772" s="333"/>
      <c r="H772" s="352"/>
      <c r="I772" s="234"/>
      <c r="J772" s="256"/>
      <c r="K772" s="4"/>
      <c r="L772" s="142"/>
      <c r="N772" s="6"/>
    </row>
    <row r="773" spans="1:14" s="242" customFormat="1" x14ac:dyDescent="0.2">
      <c r="A773" s="143"/>
      <c r="B773" s="122" t="s">
        <v>329</v>
      </c>
      <c r="C773" s="4">
        <v>2802</v>
      </c>
      <c r="D773" s="5">
        <v>3027</v>
      </c>
      <c r="E773" s="333"/>
      <c r="F773" s="341" t="s">
        <v>23</v>
      </c>
      <c r="G773" s="333">
        <f t="shared" si="76"/>
        <v>0</v>
      </c>
      <c r="H773" s="352">
        <f t="shared" si="77"/>
        <v>0</v>
      </c>
      <c r="I773" s="234"/>
      <c r="J773" s="256" t="s">
        <v>23</v>
      </c>
      <c r="K773" s="4">
        <f t="shared" ref="K773:K779" si="80">SUM(I773:J773)</f>
        <v>0</v>
      </c>
      <c r="L773" s="142">
        <f t="shared" si="75"/>
        <v>0</v>
      </c>
      <c r="N773" s="6"/>
    </row>
    <row r="774" spans="1:14" s="242" customFormat="1" x14ac:dyDescent="0.2">
      <c r="A774" s="143"/>
      <c r="B774" s="122" t="s">
        <v>633</v>
      </c>
      <c r="C774" s="4">
        <v>587</v>
      </c>
      <c r="D774" s="5">
        <v>96</v>
      </c>
      <c r="E774" s="333"/>
      <c r="F774" s="341" t="s">
        <v>23</v>
      </c>
      <c r="G774" s="333">
        <f t="shared" si="76"/>
        <v>0</v>
      </c>
      <c r="H774" s="352">
        <f t="shared" si="77"/>
        <v>0</v>
      </c>
      <c r="I774" s="234"/>
      <c r="J774" s="256" t="s">
        <v>23</v>
      </c>
      <c r="K774" s="4">
        <f t="shared" si="80"/>
        <v>0</v>
      </c>
      <c r="L774" s="142">
        <f t="shared" si="75"/>
        <v>0</v>
      </c>
      <c r="N774" s="6"/>
    </row>
    <row r="775" spans="1:14" s="242" customFormat="1" x14ac:dyDescent="0.2">
      <c r="A775" s="143"/>
      <c r="B775" s="122" t="s">
        <v>634</v>
      </c>
      <c r="C775" s="4">
        <v>63</v>
      </c>
      <c r="D775" s="5">
        <v>69</v>
      </c>
      <c r="E775" s="333"/>
      <c r="F775" s="341" t="s">
        <v>23</v>
      </c>
      <c r="G775" s="333">
        <f t="shared" si="76"/>
        <v>0</v>
      </c>
      <c r="H775" s="352">
        <f t="shared" si="77"/>
        <v>0</v>
      </c>
      <c r="I775" s="234"/>
      <c r="J775" s="256" t="s">
        <v>23</v>
      </c>
      <c r="K775" s="4">
        <f t="shared" si="80"/>
        <v>0</v>
      </c>
      <c r="L775" s="142">
        <f t="shared" si="75"/>
        <v>0</v>
      </c>
      <c r="N775" s="6"/>
    </row>
    <row r="776" spans="1:14" s="242" customFormat="1" x14ac:dyDescent="0.2">
      <c r="A776" s="143"/>
      <c r="B776" s="122" t="s">
        <v>635</v>
      </c>
      <c r="C776" s="4">
        <v>102</v>
      </c>
      <c r="D776" s="5">
        <v>111</v>
      </c>
      <c r="E776" s="333"/>
      <c r="F776" s="341" t="s">
        <v>23</v>
      </c>
      <c r="G776" s="333">
        <f t="shared" si="76"/>
        <v>0</v>
      </c>
      <c r="H776" s="352">
        <f t="shared" si="77"/>
        <v>0</v>
      </c>
      <c r="I776" s="234"/>
      <c r="J776" s="256" t="s">
        <v>23</v>
      </c>
      <c r="K776" s="4">
        <f t="shared" si="80"/>
        <v>0</v>
      </c>
      <c r="L776" s="142">
        <f t="shared" si="75"/>
        <v>0</v>
      </c>
      <c r="N776" s="6"/>
    </row>
    <row r="777" spans="1:14" s="242" customFormat="1" x14ac:dyDescent="0.2">
      <c r="A777" s="143"/>
      <c r="B777" s="122" t="s">
        <v>636</v>
      </c>
      <c r="C777" s="4"/>
      <c r="D777" s="5">
        <v>96</v>
      </c>
      <c r="E777" s="333"/>
      <c r="F777" s="341" t="s">
        <v>23</v>
      </c>
      <c r="G777" s="333">
        <f t="shared" si="76"/>
        <v>0</v>
      </c>
      <c r="H777" s="352">
        <f t="shared" si="77"/>
        <v>0</v>
      </c>
      <c r="I777" s="234"/>
      <c r="J777" s="256" t="s">
        <v>23</v>
      </c>
      <c r="K777" s="4">
        <f t="shared" si="80"/>
        <v>0</v>
      </c>
      <c r="L777" s="142">
        <f t="shared" si="75"/>
        <v>0</v>
      </c>
      <c r="N777" s="6"/>
    </row>
    <row r="778" spans="1:14" s="242" customFormat="1" x14ac:dyDescent="0.2">
      <c r="A778" s="143"/>
      <c r="B778" s="122" t="s">
        <v>637</v>
      </c>
      <c r="C778" s="4">
        <v>318</v>
      </c>
      <c r="D778" s="5">
        <v>345</v>
      </c>
      <c r="E778" s="333"/>
      <c r="F778" s="341" t="s">
        <v>23</v>
      </c>
      <c r="G778" s="333">
        <f t="shared" si="76"/>
        <v>0</v>
      </c>
      <c r="H778" s="352">
        <f t="shared" si="77"/>
        <v>0</v>
      </c>
      <c r="I778" s="234"/>
      <c r="J778" s="256" t="s">
        <v>23</v>
      </c>
      <c r="K778" s="4">
        <f t="shared" si="80"/>
        <v>0</v>
      </c>
      <c r="L778" s="142">
        <f t="shared" si="75"/>
        <v>0</v>
      </c>
      <c r="N778" s="6"/>
    </row>
    <row r="779" spans="1:14" s="242" customFormat="1" x14ac:dyDescent="0.2">
      <c r="A779" s="143"/>
      <c r="B779" s="122" t="s">
        <v>638</v>
      </c>
      <c r="C779" s="4">
        <v>66</v>
      </c>
      <c r="D779" s="5">
        <v>72</v>
      </c>
      <c r="E779" s="333"/>
      <c r="F779" s="341" t="s">
        <v>23</v>
      </c>
      <c r="G779" s="333">
        <f t="shared" si="76"/>
        <v>0</v>
      </c>
      <c r="H779" s="352">
        <f t="shared" si="77"/>
        <v>0</v>
      </c>
      <c r="I779" s="234"/>
      <c r="J779" s="256" t="s">
        <v>23</v>
      </c>
      <c r="K779" s="4">
        <f t="shared" si="80"/>
        <v>0</v>
      </c>
      <c r="L779" s="142">
        <f t="shared" si="75"/>
        <v>0</v>
      </c>
      <c r="N779" s="6"/>
    </row>
    <row r="780" spans="1:14" s="242" customFormat="1" x14ac:dyDescent="0.2">
      <c r="A780" s="143">
        <v>166751</v>
      </c>
      <c r="B780" s="221" t="s">
        <v>330</v>
      </c>
      <c r="C780" s="4">
        <v>81</v>
      </c>
      <c r="D780" s="5"/>
      <c r="E780" s="333"/>
      <c r="F780" s="341"/>
      <c r="G780" s="333"/>
      <c r="H780" s="352"/>
      <c r="I780" s="234"/>
      <c r="J780" s="256"/>
      <c r="K780" s="4"/>
      <c r="L780" s="142"/>
      <c r="N780" s="6"/>
    </row>
    <row r="781" spans="1:14" s="242" customFormat="1" x14ac:dyDescent="0.2">
      <c r="A781" s="143"/>
      <c r="B781" s="222" t="s">
        <v>331</v>
      </c>
      <c r="C781" s="4">
        <v>99</v>
      </c>
      <c r="D781" s="5">
        <v>108</v>
      </c>
      <c r="E781" s="333"/>
      <c r="F781" s="341" t="s">
        <v>23</v>
      </c>
      <c r="G781" s="333">
        <f t="shared" si="76"/>
        <v>0</v>
      </c>
      <c r="H781" s="352">
        <f t="shared" si="77"/>
        <v>0</v>
      </c>
      <c r="I781" s="234"/>
      <c r="J781" s="235"/>
      <c r="K781" s="4">
        <f>SUM(I781:J781)</f>
        <v>0</v>
      </c>
      <c r="L781" s="142">
        <f t="shared" si="75"/>
        <v>0</v>
      </c>
      <c r="N781" s="6"/>
    </row>
    <row r="782" spans="1:14" s="242" customFormat="1" x14ac:dyDescent="0.2">
      <c r="A782" s="143"/>
      <c r="B782" s="122" t="s">
        <v>332</v>
      </c>
      <c r="C782" s="4">
        <v>198</v>
      </c>
      <c r="D782" s="5">
        <v>216</v>
      </c>
      <c r="E782" s="333"/>
      <c r="F782" s="341" t="s">
        <v>23</v>
      </c>
      <c r="G782" s="333">
        <f t="shared" si="76"/>
        <v>0</v>
      </c>
      <c r="H782" s="352">
        <f t="shared" si="77"/>
        <v>0</v>
      </c>
      <c r="I782" s="234"/>
      <c r="J782" s="256" t="s">
        <v>23</v>
      </c>
      <c r="K782" s="4">
        <f>SUM(I782:J782)</f>
        <v>0</v>
      </c>
      <c r="L782" s="142">
        <f t="shared" si="75"/>
        <v>0</v>
      </c>
      <c r="N782" s="6"/>
    </row>
    <row r="783" spans="1:14" s="242" customFormat="1" x14ac:dyDescent="0.2">
      <c r="A783" s="143">
        <v>166752</v>
      </c>
      <c r="B783" s="122" t="s">
        <v>639</v>
      </c>
      <c r="C783" s="4">
        <v>414</v>
      </c>
      <c r="D783" s="5">
        <v>6909</v>
      </c>
      <c r="E783" s="333"/>
      <c r="F783" s="341" t="s">
        <v>23</v>
      </c>
      <c r="G783" s="333">
        <f t="shared" si="76"/>
        <v>0</v>
      </c>
      <c r="H783" s="352">
        <f t="shared" si="77"/>
        <v>0</v>
      </c>
      <c r="I783" s="234"/>
      <c r="J783" s="256"/>
      <c r="K783" s="4">
        <f>SUM(I783:J783)</f>
        <v>0</v>
      </c>
      <c r="L783" s="142">
        <f t="shared" si="75"/>
        <v>0</v>
      </c>
      <c r="N783" s="6"/>
    </row>
    <row r="784" spans="1:14" s="242" customFormat="1" x14ac:dyDescent="0.2">
      <c r="A784" s="143">
        <v>166752</v>
      </c>
      <c r="B784" s="122" t="s">
        <v>640</v>
      </c>
      <c r="C784" s="4"/>
      <c r="D784" s="5"/>
      <c r="E784" s="333"/>
      <c r="F784" s="341"/>
      <c r="G784" s="333"/>
      <c r="H784" s="352"/>
      <c r="I784" s="234"/>
      <c r="J784" s="256"/>
      <c r="K784" s="4"/>
      <c r="L784" s="142"/>
      <c r="N784" s="6"/>
    </row>
    <row r="785" spans="1:14" s="242" customFormat="1" x14ac:dyDescent="0.2">
      <c r="A785" s="143"/>
      <c r="B785" s="122" t="s">
        <v>333</v>
      </c>
      <c r="C785" s="4">
        <v>96</v>
      </c>
      <c r="D785" s="5">
        <v>105</v>
      </c>
      <c r="E785" s="333"/>
      <c r="F785" s="341" t="s">
        <v>23</v>
      </c>
      <c r="G785" s="333">
        <f t="shared" si="76"/>
        <v>0</v>
      </c>
      <c r="H785" s="352">
        <f t="shared" si="77"/>
        <v>0</v>
      </c>
      <c r="I785" s="234"/>
      <c r="J785" s="256" t="s">
        <v>23</v>
      </c>
      <c r="K785" s="4">
        <f>SUM(I785:J785)</f>
        <v>0</v>
      </c>
      <c r="L785" s="142">
        <f t="shared" si="75"/>
        <v>0</v>
      </c>
      <c r="N785" s="6"/>
    </row>
    <row r="786" spans="1:14" s="242" customFormat="1" x14ac:dyDescent="0.2">
      <c r="A786" s="143"/>
      <c r="B786" s="122" t="s">
        <v>334</v>
      </c>
      <c r="C786" s="4">
        <v>207</v>
      </c>
      <c r="D786" s="5">
        <v>225</v>
      </c>
      <c r="E786" s="333"/>
      <c r="F786" s="341" t="s">
        <v>23</v>
      </c>
      <c r="G786" s="333">
        <f t="shared" ref="G786:G843" si="81">+E786</f>
        <v>0</v>
      </c>
      <c r="H786" s="352">
        <f t="shared" ref="H786:H843" si="82">+G786</f>
        <v>0</v>
      </c>
      <c r="I786" s="234"/>
      <c r="J786" s="256" t="s">
        <v>23</v>
      </c>
      <c r="K786" s="4">
        <f>SUM(I786:J786)</f>
        <v>0</v>
      </c>
      <c r="L786" s="142">
        <f t="shared" si="75"/>
        <v>0</v>
      </c>
      <c r="N786" s="6"/>
    </row>
    <row r="787" spans="1:14" s="242" customFormat="1" x14ac:dyDescent="0.2">
      <c r="A787" s="143"/>
      <c r="B787" s="122" t="s">
        <v>335</v>
      </c>
      <c r="C787" s="4">
        <v>195</v>
      </c>
      <c r="D787" s="5">
        <v>213</v>
      </c>
      <c r="E787" s="333"/>
      <c r="F787" s="341" t="s">
        <v>23</v>
      </c>
      <c r="G787" s="333">
        <f t="shared" si="81"/>
        <v>0</v>
      </c>
      <c r="H787" s="352">
        <f t="shared" si="82"/>
        <v>0</v>
      </c>
      <c r="I787" s="234"/>
      <c r="J787" s="256" t="s">
        <v>23</v>
      </c>
      <c r="K787" s="4">
        <f>SUM(I787:J787)</f>
        <v>0</v>
      </c>
      <c r="L787" s="142">
        <f t="shared" si="75"/>
        <v>0</v>
      </c>
      <c r="N787" s="6"/>
    </row>
    <row r="788" spans="1:14" s="242" customFormat="1" x14ac:dyDescent="0.2">
      <c r="A788" s="143"/>
      <c r="B788" s="122" t="s">
        <v>336</v>
      </c>
      <c r="C788" s="4">
        <v>168</v>
      </c>
      <c r="D788" s="5">
        <v>183</v>
      </c>
      <c r="E788" s="333"/>
      <c r="F788" s="341" t="s">
        <v>23</v>
      </c>
      <c r="G788" s="333">
        <f t="shared" si="81"/>
        <v>0</v>
      </c>
      <c r="H788" s="352">
        <f t="shared" si="82"/>
        <v>0</v>
      </c>
      <c r="I788" s="234"/>
      <c r="J788" s="256" t="s">
        <v>23</v>
      </c>
      <c r="K788" s="4">
        <f>SUM(I788:J788)</f>
        <v>0</v>
      </c>
      <c r="L788" s="142">
        <f t="shared" si="75"/>
        <v>0</v>
      </c>
      <c r="N788" s="6"/>
    </row>
    <row r="789" spans="1:14" s="242" customFormat="1" ht="25.5" x14ac:dyDescent="0.2">
      <c r="A789" s="143"/>
      <c r="B789" s="122" t="s">
        <v>641</v>
      </c>
      <c r="C789" s="4"/>
      <c r="D789" s="6"/>
      <c r="E789" s="337"/>
      <c r="F789" s="341" t="s">
        <v>23</v>
      </c>
      <c r="G789" s="333">
        <f t="shared" si="81"/>
        <v>0</v>
      </c>
      <c r="H789" s="352">
        <f t="shared" si="82"/>
        <v>0</v>
      </c>
      <c r="J789" s="261"/>
      <c r="K789" s="219"/>
      <c r="L789" s="142" t="s">
        <v>337</v>
      </c>
      <c r="N789" s="6"/>
    </row>
    <row r="790" spans="1:14" s="242" customFormat="1" x14ac:dyDescent="0.2">
      <c r="A790" s="143"/>
      <c r="B790" s="122" t="s">
        <v>642</v>
      </c>
      <c r="C790" s="4">
        <v>63</v>
      </c>
      <c r="D790" s="5">
        <v>69</v>
      </c>
      <c r="E790" s="333"/>
      <c r="F790" s="341" t="s">
        <v>23</v>
      </c>
      <c r="G790" s="333">
        <f t="shared" si="81"/>
        <v>0</v>
      </c>
      <c r="H790" s="352">
        <f t="shared" si="82"/>
        <v>0</v>
      </c>
      <c r="I790" s="234"/>
      <c r="J790" s="256" t="s">
        <v>23</v>
      </c>
      <c r="K790" s="4">
        <f>SUM(I790:J790)</f>
        <v>0</v>
      </c>
      <c r="L790" s="142">
        <f>FLOOR(K790,0.05)</f>
        <v>0</v>
      </c>
      <c r="N790" s="6"/>
    </row>
    <row r="791" spans="1:14" s="242" customFormat="1" ht="25.5" x14ac:dyDescent="0.2">
      <c r="A791" s="143">
        <v>166752</v>
      </c>
      <c r="B791" s="169" t="s">
        <v>643</v>
      </c>
      <c r="C791" s="4"/>
      <c r="D791" s="6"/>
      <c r="E791" s="337"/>
      <c r="F791" s="341"/>
      <c r="G791" s="333"/>
      <c r="H791" s="352"/>
      <c r="J791" s="256"/>
      <c r="K791" s="4"/>
      <c r="L791" s="180" t="s">
        <v>337</v>
      </c>
      <c r="N791" s="6"/>
    </row>
    <row r="792" spans="1:14" s="242" customFormat="1" x14ac:dyDescent="0.2">
      <c r="A792" s="143"/>
      <c r="B792" s="169" t="s">
        <v>644</v>
      </c>
      <c r="C792" s="4">
        <v>102</v>
      </c>
      <c r="D792" s="5">
        <v>111</v>
      </c>
      <c r="E792" s="333"/>
      <c r="F792" s="341" t="s">
        <v>23</v>
      </c>
      <c r="G792" s="333">
        <f t="shared" si="81"/>
        <v>0</v>
      </c>
      <c r="H792" s="352">
        <f t="shared" si="82"/>
        <v>0</v>
      </c>
      <c r="I792" s="234"/>
      <c r="J792" s="256" t="s">
        <v>23</v>
      </c>
      <c r="K792" s="4">
        <f>SUM(I792:J792)</f>
        <v>0</v>
      </c>
      <c r="L792" s="142">
        <f t="shared" ref="L792:L843" si="83">FLOOR(K792,0.05)</f>
        <v>0</v>
      </c>
      <c r="N792" s="6"/>
    </row>
    <row r="793" spans="1:14" s="242" customFormat="1" x14ac:dyDescent="0.2">
      <c r="A793" s="143"/>
      <c r="B793" s="169" t="s">
        <v>645</v>
      </c>
      <c r="C793" s="4">
        <v>102</v>
      </c>
      <c r="D793" s="5">
        <v>111</v>
      </c>
      <c r="E793" s="333"/>
      <c r="F793" s="341" t="s">
        <v>23</v>
      </c>
      <c r="G793" s="333">
        <f t="shared" si="81"/>
        <v>0</v>
      </c>
      <c r="H793" s="352">
        <f t="shared" si="82"/>
        <v>0</v>
      </c>
      <c r="I793" s="234"/>
      <c r="J793" s="256" t="s">
        <v>23</v>
      </c>
      <c r="K793" s="4">
        <f>SUM(I793:J793)</f>
        <v>0</v>
      </c>
      <c r="L793" s="142">
        <f t="shared" si="83"/>
        <v>0</v>
      </c>
      <c r="N793" s="6"/>
    </row>
    <row r="794" spans="1:14" s="242" customFormat="1" x14ac:dyDescent="0.2">
      <c r="A794" s="143"/>
      <c r="B794" s="169" t="s">
        <v>646</v>
      </c>
      <c r="C794" s="4">
        <v>36</v>
      </c>
      <c r="D794" s="5">
        <v>39</v>
      </c>
      <c r="E794" s="333"/>
      <c r="F794" s="341" t="s">
        <v>23</v>
      </c>
      <c r="G794" s="333">
        <f t="shared" si="81"/>
        <v>0</v>
      </c>
      <c r="H794" s="352">
        <f t="shared" si="82"/>
        <v>0</v>
      </c>
      <c r="I794" s="234"/>
      <c r="J794" s="256" t="s">
        <v>23</v>
      </c>
      <c r="K794" s="4">
        <f>SUM(I794:J794)</f>
        <v>0</v>
      </c>
      <c r="L794" s="142">
        <f t="shared" si="83"/>
        <v>0</v>
      </c>
      <c r="N794" s="6"/>
    </row>
    <row r="795" spans="1:14" s="242" customFormat="1" x14ac:dyDescent="0.2">
      <c r="A795" s="143"/>
      <c r="B795" s="122" t="s">
        <v>647</v>
      </c>
      <c r="C795" s="4"/>
      <c r="D795" s="5"/>
      <c r="E795" s="333"/>
      <c r="F795" s="341"/>
      <c r="G795" s="333"/>
      <c r="H795" s="352"/>
      <c r="I795" s="234"/>
      <c r="J795" s="256"/>
      <c r="K795" s="4"/>
      <c r="L795" s="142"/>
      <c r="N795" s="6"/>
    </row>
    <row r="796" spans="1:14" s="242" customFormat="1" x14ac:dyDescent="0.2">
      <c r="A796" s="143"/>
      <c r="B796" s="122" t="s">
        <v>338</v>
      </c>
      <c r="C796" s="4">
        <v>36</v>
      </c>
      <c r="D796" s="5">
        <v>39</v>
      </c>
      <c r="E796" s="333"/>
      <c r="F796" s="341" t="s">
        <v>23</v>
      </c>
      <c r="G796" s="333">
        <f t="shared" si="81"/>
        <v>0</v>
      </c>
      <c r="H796" s="352">
        <f t="shared" si="82"/>
        <v>0</v>
      </c>
      <c r="I796" s="234"/>
      <c r="J796" s="256" t="s">
        <v>23</v>
      </c>
      <c r="K796" s="4">
        <f t="shared" ref="K796:K801" si="84">SUM(I796:J796)</f>
        <v>0</v>
      </c>
      <c r="L796" s="142">
        <f t="shared" si="83"/>
        <v>0</v>
      </c>
      <c r="N796" s="6"/>
    </row>
    <row r="797" spans="1:14" s="242" customFormat="1" x14ac:dyDescent="0.2">
      <c r="A797" s="143"/>
      <c r="B797" s="122" t="s">
        <v>339</v>
      </c>
      <c r="C797" s="4">
        <v>120</v>
      </c>
      <c r="D797" s="5">
        <v>132</v>
      </c>
      <c r="E797" s="333"/>
      <c r="F797" s="341" t="s">
        <v>23</v>
      </c>
      <c r="G797" s="333">
        <f t="shared" si="81"/>
        <v>0</v>
      </c>
      <c r="H797" s="352">
        <f t="shared" si="82"/>
        <v>0</v>
      </c>
      <c r="I797" s="234"/>
      <c r="J797" s="256" t="s">
        <v>23</v>
      </c>
      <c r="K797" s="4">
        <f t="shared" si="84"/>
        <v>0</v>
      </c>
      <c r="L797" s="142">
        <f t="shared" si="83"/>
        <v>0</v>
      </c>
      <c r="N797" s="6"/>
    </row>
    <row r="798" spans="1:14" s="242" customFormat="1" x14ac:dyDescent="0.2">
      <c r="A798" s="143"/>
      <c r="B798" s="122" t="s">
        <v>340</v>
      </c>
      <c r="C798" s="4">
        <v>120</v>
      </c>
      <c r="D798" s="5">
        <v>132</v>
      </c>
      <c r="E798" s="333"/>
      <c r="F798" s="341" t="s">
        <v>23</v>
      </c>
      <c r="G798" s="333">
        <f t="shared" si="81"/>
        <v>0</v>
      </c>
      <c r="H798" s="352">
        <f t="shared" si="82"/>
        <v>0</v>
      </c>
      <c r="I798" s="234"/>
      <c r="J798" s="256"/>
      <c r="K798" s="4">
        <f t="shared" si="84"/>
        <v>0</v>
      </c>
      <c r="L798" s="142">
        <f t="shared" si="83"/>
        <v>0</v>
      </c>
      <c r="N798" s="6"/>
    </row>
    <row r="799" spans="1:14" s="242" customFormat="1" x14ac:dyDescent="0.2">
      <c r="A799" s="143"/>
      <c r="B799" s="122" t="s">
        <v>341</v>
      </c>
      <c r="C799" s="4">
        <v>99</v>
      </c>
      <c r="D799" s="5">
        <v>108</v>
      </c>
      <c r="E799" s="333"/>
      <c r="F799" s="341" t="s">
        <v>23</v>
      </c>
      <c r="G799" s="333">
        <f t="shared" si="81"/>
        <v>0</v>
      </c>
      <c r="H799" s="352">
        <f t="shared" si="82"/>
        <v>0</v>
      </c>
      <c r="I799" s="234"/>
      <c r="J799" s="256"/>
      <c r="K799" s="4">
        <f t="shared" si="84"/>
        <v>0</v>
      </c>
      <c r="L799" s="142">
        <f t="shared" si="83"/>
        <v>0</v>
      </c>
      <c r="N799" s="6"/>
    </row>
    <row r="800" spans="1:14" s="242" customFormat="1" x14ac:dyDescent="0.2">
      <c r="A800" s="143"/>
      <c r="B800" s="122" t="s">
        <v>342</v>
      </c>
      <c r="C800" s="4">
        <v>93</v>
      </c>
      <c r="D800" s="5">
        <v>102</v>
      </c>
      <c r="E800" s="333"/>
      <c r="F800" s="341" t="s">
        <v>23</v>
      </c>
      <c r="G800" s="333">
        <f t="shared" si="81"/>
        <v>0</v>
      </c>
      <c r="H800" s="352">
        <f t="shared" si="82"/>
        <v>0</v>
      </c>
      <c r="I800" s="234"/>
      <c r="J800" s="256" t="s">
        <v>23</v>
      </c>
      <c r="K800" s="4">
        <f t="shared" si="84"/>
        <v>0</v>
      </c>
      <c r="L800" s="142">
        <f t="shared" si="83"/>
        <v>0</v>
      </c>
      <c r="N800" s="6"/>
    </row>
    <row r="801" spans="1:14" s="242" customFormat="1" x14ac:dyDescent="0.2">
      <c r="A801" s="143"/>
      <c r="B801" s="122" t="s">
        <v>648</v>
      </c>
      <c r="C801" s="4">
        <v>102</v>
      </c>
      <c r="D801" s="5">
        <v>111</v>
      </c>
      <c r="E801" s="333"/>
      <c r="F801" s="341" t="s">
        <v>23</v>
      </c>
      <c r="G801" s="333">
        <f t="shared" si="81"/>
        <v>0</v>
      </c>
      <c r="H801" s="352">
        <f t="shared" si="82"/>
        <v>0</v>
      </c>
      <c r="I801" s="234"/>
      <c r="J801" s="256"/>
      <c r="K801" s="4">
        <f t="shared" si="84"/>
        <v>0</v>
      </c>
      <c r="L801" s="142">
        <f t="shared" si="83"/>
        <v>0</v>
      </c>
      <c r="N801" s="6"/>
    </row>
    <row r="802" spans="1:14" s="242" customFormat="1" x14ac:dyDescent="0.2">
      <c r="A802" s="143"/>
      <c r="B802" s="122" t="s">
        <v>649</v>
      </c>
      <c r="C802" s="4"/>
      <c r="D802" s="5"/>
      <c r="E802" s="333"/>
      <c r="F802" s="341"/>
      <c r="G802" s="333"/>
      <c r="H802" s="352"/>
      <c r="I802" s="234"/>
      <c r="J802" s="256"/>
      <c r="K802" s="4"/>
      <c r="L802" s="142"/>
      <c r="N802" s="6"/>
    </row>
    <row r="803" spans="1:14" s="242" customFormat="1" x14ac:dyDescent="0.2">
      <c r="A803" s="143"/>
      <c r="B803" s="122" t="s">
        <v>343</v>
      </c>
      <c r="C803" s="4">
        <v>183</v>
      </c>
      <c r="D803" s="5">
        <v>198</v>
      </c>
      <c r="E803" s="333"/>
      <c r="F803" s="341" t="s">
        <v>23</v>
      </c>
      <c r="G803" s="333">
        <f t="shared" si="81"/>
        <v>0</v>
      </c>
      <c r="H803" s="352">
        <f t="shared" si="82"/>
        <v>0</v>
      </c>
      <c r="I803" s="234"/>
      <c r="J803" s="256"/>
      <c r="K803" s="4">
        <f t="shared" ref="K803:K820" si="85">SUM(I803:J803)</f>
        <v>0</v>
      </c>
      <c r="L803" s="142">
        <f t="shared" si="83"/>
        <v>0</v>
      </c>
      <c r="N803" s="6"/>
    </row>
    <row r="804" spans="1:14" s="242" customFormat="1" x14ac:dyDescent="0.2">
      <c r="A804" s="143"/>
      <c r="B804" s="122" t="s">
        <v>344</v>
      </c>
      <c r="C804" s="4">
        <v>594</v>
      </c>
      <c r="D804" s="5">
        <v>642</v>
      </c>
      <c r="E804" s="333"/>
      <c r="F804" s="341" t="s">
        <v>23</v>
      </c>
      <c r="G804" s="333">
        <f t="shared" si="81"/>
        <v>0</v>
      </c>
      <c r="H804" s="352">
        <f t="shared" si="82"/>
        <v>0</v>
      </c>
      <c r="I804" s="234"/>
      <c r="J804" s="256"/>
      <c r="K804" s="4">
        <f t="shared" si="85"/>
        <v>0</v>
      </c>
      <c r="L804" s="142">
        <f t="shared" si="83"/>
        <v>0</v>
      </c>
      <c r="N804" s="6"/>
    </row>
    <row r="805" spans="1:14" s="242" customFormat="1" x14ac:dyDescent="0.2">
      <c r="A805" s="143"/>
      <c r="B805" s="122" t="s">
        <v>345</v>
      </c>
      <c r="C805" s="4">
        <v>594</v>
      </c>
      <c r="D805" s="5">
        <v>642</v>
      </c>
      <c r="E805" s="333"/>
      <c r="F805" s="341" t="s">
        <v>23</v>
      </c>
      <c r="G805" s="333">
        <f t="shared" si="81"/>
        <v>0</v>
      </c>
      <c r="H805" s="352">
        <f t="shared" si="82"/>
        <v>0</v>
      </c>
      <c r="I805" s="234"/>
      <c r="J805" s="256"/>
      <c r="K805" s="4">
        <f t="shared" si="85"/>
        <v>0</v>
      </c>
      <c r="L805" s="142">
        <f t="shared" si="83"/>
        <v>0</v>
      </c>
      <c r="N805" s="6"/>
    </row>
    <row r="806" spans="1:14" s="242" customFormat="1" x14ac:dyDescent="0.2">
      <c r="A806" s="143"/>
      <c r="B806" s="122" t="s">
        <v>346</v>
      </c>
      <c r="C806" s="4">
        <v>594</v>
      </c>
      <c r="D806" s="5">
        <v>642</v>
      </c>
      <c r="E806" s="333"/>
      <c r="F806" s="341" t="s">
        <v>23</v>
      </c>
      <c r="G806" s="333">
        <f t="shared" si="81"/>
        <v>0</v>
      </c>
      <c r="H806" s="352">
        <f t="shared" si="82"/>
        <v>0</v>
      </c>
      <c r="I806" s="234"/>
      <c r="J806" s="256"/>
      <c r="K806" s="4">
        <f t="shared" si="85"/>
        <v>0</v>
      </c>
      <c r="L806" s="142">
        <f t="shared" si="83"/>
        <v>0</v>
      </c>
      <c r="N806" s="6"/>
    </row>
    <row r="807" spans="1:14" s="242" customFormat="1" x14ac:dyDescent="0.2">
      <c r="A807" s="143"/>
      <c r="B807" s="122" t="s">
        <v>347</v>
      </c>
      <c r="C807" s="4">
        <v>594</v>
      </c>
      <c r="D807" s="5">
        <v>642</v>
      </c>
      <c r="E807" s="333"/>
      <c r="F807" s="341" t="s">
        <v>23</v>
      </c>
      <c r="G807" s="333">
        <f t="shared" si="81"/>
        <v>0</v>
      </c>
      <c r="H807" s="352">
        <f t="shared" si="82"/>
        <v>0</v>
      </c>
      <c r="I807" s="234"/>
      <c r="J807" s="256"/>
      <c r="K807" s="4">
        <f t="shared" si="85"/>
        <v>0</v>
      </c>
      <c r="L807" s="142">
        <f t="shared" si="83"/>
        <v>0</v>
      </c>
      <c r="N807" s="6"/>
    </row>
    <row r="808" spans="1:14" s="242" customFormat="1" x14ac:dyDescent="0.2">
      <c r="A808" s="143"/>
      <c r="B808" s="122" t="s">
        <v>348</v>
      </c>
      <c r="C808" s="4">
        <v>594</v>
      </c>
      <c r="D808" s="5">
        <v>642</v>
      </c>
      <c r="E808" s="333"/>
      <c r="F808" s="341" t="s">
        <v>23</v>
      </c>
      <c r="G808" s="333">
        <f t="shared" si="81"/>
        <v>0</v>
      </c>
      <c r="H808" s="352">
        <f t="shared" si="82"/>
        <v>0</v>
      </c>
      <c r="I808" s="234"/>
      <c r="J808" s="256"/>
      <c r="K808" s="4">
        <f t="shared" si="85"/>
        <v>0</v>
      </c>
      <c r="L808" s="142">
        <f t="shared" si="83"/>
        <v>0</v>
      </c>
      <c r="N808" s="6"/>
    </row>
    <row r="809" spans="1:14" s="242" customFormat="1" x14ac:dyDescent="0.2">
      <c r="A809" s="143"/>
      <c r="B809" s="122" t="s">
        <v>349</v>
      </c>
      <c r="C809" s="4">
        <v>165</v>
      </c>
      <c r="D809" s="5">
        <v>180</v>
      </c>
      <c r="E809" s="333"/>
      <c r="F809" s="341" t="s">
        <v>23</v>
      </c>
      <c r="G809" s="333">
        <f t="shared" si="81"/>
        <v>0</v>
      </c>
      <c r="H809" s="352">
        <f t="shared" si="82"/>
        <v>0</v>
      </c>
      <c r="I809" s="234"/>
      <c r="J809" s="256"/>
      <c r="K809" s="4">
        <f t="shared" si="85"/>
        <v>0</v>
      </c>
      <c r="L809" s="142">
        <f t="shared" si="83"/>
        <v>0</v>
      </c>
      <c r="N809" s="6"/>
    </row>
    <row r="810" spans="1:14" s="242" customFormat="1" x14ac:dyDescent="0.2">
      <c r="A810" s="143"/>
      <c r="B810" s="122" t="s">
        <v>350</v>
      </c>
      <c r="C810" s="4">
        <v>594</v>
      </c>
      <c r="D810" s="5">
        <v>642</v>
      </c>
      <c r="E810" s="333"/>
      <c r="F810" s="341" t="s">
        <v>23</v>
      </c>
      <c r="G810" s="333">
        <f t="shared" si="81"/>
        <v>0</v>
      </c>
      <c r="H810" s="352">
        <f t="shared" si="82"/>
        <v>0</v>
      </c>
      <c r="I810" s="234"/>
      <c r="J810" s="256"/>
      <c r="K810" s="4">
        <f t="shared" si="85"/>
        <v>0</v>
      </c>
      <c r="L810" s="142">
        <f t="shared" si="83"/>
        <v>0</v>
      </c>
      <c r="N810" s="6"/>
    </row>
    <row r="811" spans="1:14" s="242" customFormat="1" x14ac:dyDescent="0.2">
      <c r="A811" s="143"/>
      <c r="B811" s="122" t="s">
        <v>351</v>
      </c>
      <c r="C811" s="4">
        <v>594</v>
      </c>
      <c r="D811" s="5">
        <v>642</v>
      </c>
      <c r="E811" s="333"/>
      <c r="F811" s="341" t="s">
        <v>23</v>
      </c>
      <c r="G811" s="333">
        <f t="shared" si="81"/>
        <v>0</v>
      </c>
      <c r="H811" s="352">
        <f t="shared" si="82"/>
        <v>0</v>
      </c>
      <c r="I811" s="234"/>
      <c r="J811" s="256"/>
      <c r="K811" s="4">
        <f t="shared" si="85"/>
        <v>0</v>
      </c>
      <c r="L811" s="142">
        <f t="shared" si="83"/>
        <v>0</v>
      </c>
      <c r="N811" s="6"/>
    </row>
    <row r="812" spans="1:14" s="242" customFormat="1" x14ac:dyDescent="0.2">
      <c r="A812" s="143"/>
      <c r="B812" s="122" t="s">
        <v>352</v>
      </c>
      <c r="C812" s="4">
        <v>594</v>
      </c>
      <c r="D812" s="5">
        <v>642</v>
      </c>
      <c r="E812" s="333"/>
      <c r="F812" s="341" t="s">
        <v>23</v>
      </c>
      <c r="G812" s="333">
        <f t="shared" si="81"/>
        <v>0</v>
      </c>
      <c r="H812" s="352">
        <f t="shared" si="82"/>
        <v>0</v>
      </c>
      <c r="I812" s="234"/>
      <c r="J812" s="256"/>
      <c r="K812" s="4">
        <f t="shared" si="85"/>
        <v>0</v>
      </c>
      <c r="L812" s="142">
        <f t="shared" si="83"/>
        <v>0</v>
      </c>
      <c r="N812" s="6"/>
    </row>
    <row r="813" spans="1:14" s="242" customFormat="1" x14ac:dyDescent="0.2">
      <c r="A813" s="143"/>
      <c r="B813" s="122" t="s">
        <v>353</v>
      </c>
      <c r="C813" s="4">
        <v>594</v>
      </c>
      <c r="D813" s="5">
        <v>642</v>
      </c>
      <c r="E813" s="333"/>
      <c r="F813" s="341" t="s">
        <v>23</v>
      </c>
      <c r="G813" s="333">
        <f t="shared" si="81"/>
        <v>0</v>
      </c>
      <c r="H813" s="352">
        <f t="shared" si="82"/>
        <v>0</v>
      </c>
      <c r="I813" s="234"/>
      <c r="J813" s="256"/>
      <c r="K813" s="4">
        <f t="shared" si="85"/>
        <v>0</v>
      </c>
      <c r="L813" s="142">
        <f t="shared" si="83"/>
        <v>0</v>
      </c>
      <c r="N813" s="6"/>
    </row>
    <row r="814" spans="1:14" s="242" customFormat="1" x14ac:dyDescent="0.2">
      <c r="A814" s="143"/>
      <c r="B814" s="122" t="s">
        <v>354</v>
      </c>
      <c r="C814" s="4">
        <v>162</v>
      </c>
      <c r="D814" s="5">
        <v>177</v>
      </c>
      <c r="E814" s="333"/>
      <c r="F814" s="341" t="s">
        <v>23</v>
      </c>
      <c r="G814" s="333">
        <f t="shared" si="81"/>
        <v>0</v>
      </c>
      <c r="H814" s="352">
        <f t="shared" si="82"/>
        <v>0</v>
      </c>
      <c r="I814" s="234"/>
      <c r="J814" s="256"/>
      <c r="K814" s="4">
        <f t="shared" si="85"/>
        <v>0</v>
      </c>
      <c r="L814" s="142">
        <f t="shared" si="83"/>
        <v>0</v>
      </c>
      <c r="N814" s="6"/>
    </row>
    <row r="815" spans="1:14" s="242" customFormat="1" x14ac:dyDescent="0.2">
      <c r="A815" s="143"/>
      <c r="B815" s="122" t="s">
        <v>355</v>
      </c>
      <c r="C815" s="4">
        <v>162</v>
      </c>
      <c r="D815" s="5">
        <v>177</v>
      </c>
      <c r="E815" s="333"/>
      <c r="F815" s="341" t="s">
        <v>23</v>
      </c>
      <c r="G815" s="333">
        <f t="shared" si="81"/>
        <v>0</v>
      </c>
      <c r="H815" s="352">
        <f t="shared" si="82"/>
        <v>0</v>
      </c>
      <c r="I815" s="234"/>
      <c r="J815" s="256"/>
      <c r="K815" s="4">
        <f t="shared" si="85"/>
        <v>0</v>
      </c>
      <c r="L815" s="142">
        <f t="shared" si="83"/>
        <v>0</v>
      </c>
      <c r="N815" s="6"/>
    </row>
    <row r="816" spans="1:14" s="242" customFormat="1" x14ac:dyDescent="0.2">
      <c r="A816" s="143"/>
      <c r="B816" s="122" t="s">
        <v>356</v>
      </c>
      <c r="C816" s="4">
        <v>594</v>
      </c>
      <c r="D816" s="5">
        <v>642</v>
      </c>
      <c r="E816" s="333"/>
      <c r="F816" s="341" t="s">
        <v>23</v>
      </c>
      <c r="G816" s="333">
        <f t="shared" si="81"/>
        <v>0</v>
      </c>
      <c r="H816" s="352">
        <f t="shared" si="82"/>
        <v>0</v>
      </c>
      <c r="I816" s="234"/>
      <c r="J816" s="256"/>
      <c r="K816" s="4">
        <f t="shared" si="85"/>
        <v>0</v>
      </c>
      <c r="L816" s="142">
        <f t="shared" si="83"/>
        <v>0</v>
      </c>
      <c r="N816" s="6"/>
    </row>
    <row r="817" spans="1:14" s="242" customFormat="1" x14ac:dyDescent="0.2">
      <c r="A817" s="143"/>
      <c r="B817" s="122" t="s">
        <v>357</v>
      </c>
      <c r="C817" s="4">
        <v>594</v>
      </c>
      <c r="D817" s="5">
        <v>642</v>
      </c>
      <c r="E817" s="333"/>
      <c r="F817" s="341" t="s">
        <v>23</v>
      </c>
      <c r="G817" s="333">
        <f t="shared" si="81"/>
        <v>0</v>
      </c>
      <c r="H817" s="352">
        <f t="shared" si="82"/>
        <v>0</v>
      </c>
      <c r="I817" s="234"/>
      <c r="J817" s="256"/>
      <c r="K817" s="4">
        <f t="shared" si="85"/>
        <v>0</v>
      </c>
      <c r="L817" s="142">
        <f t="shared" si="83"/>
        <v>0</v>
      </c>
      <c r="N817" s="6"/>
    </row>
    <row r="818" spans="1:14" s="242" customFormat="1" x14ac:dyDescent="0.2">
      <c r="A818" s="143"/>
      <c r="B818" s="122" t="s">
        <v>358</v>
      </c>
      <c r="C818" s="4">
        <v>162</v>
      </c>
      <c r="D818" s="5">
        <v>177</v>
      </c>
      <c r="E818" s="333"/>
      <c r="F818" s="341" t="s">
        <v>23</v>
      </c>
      <c r="G818" s="333">
        <f t="shared" si="81"/>
        <v>0</v>
      </c>
      <c r="H818" s="352">
        <f t="shared" si="82"/>
        <v>0</v>
      </c>
      <c r="I818" s="234"/>
      <c r="J818" s="256"/>
      <c r="K818" s="4">
        <f t="shared" si="85"/>
        <v>0</v>
      </c>
      <c r="L818" s="142">
        <f t="shared" si="83"/>
        <v>0</v>
      </c>
      <c r="N818" s="6"/>
    </row>
    <row r="819" spans="1:14" s="242" customFormat="1" ht="25.5" x14ac:dyDescent="0.2">
      <c r="A819" s="143">
        <v>166789</v>
      </c>
      <c r="B819" s="122" t="s">
        <v>650</v>
      </c>
      <c r="C819" s="4">
        <v>885</v>
      </c>
      <c r="D819" s="5">
        <v>957</v>
      </c>
      <c r="E819" s="333"/>
      <c r="F819" s="341" t="s">
        <v>23</v>
      </c>
      <c r="G819" s="333">
        <f t="shared" si="81"/>
        <v>0</v>
      </c>
      <c r="H819" s="352">
        <f t="shared" si="82"/>
        <v>0</v>
      </c>
      <c r="I819" s="234"/>
      <c r="J819" s="256"/>
      <c r="K819" s="4">
        <f t="shared" si="85"/>
        <v>0</v>
      </c>
      <c r="L819" s="142">
        <f t="shared" si="83"/>
        <v>0</v>
      </c>
      <c r="N819" s="6"/>
    </row>
    <row r="820" spans="1:14" s="242" customFormat="1" x14ac:dyDescent="0.2">
      <c r="A820" s="143"/>
      <c r="B820" s="122" t="s">
        <v>651</v>
      </c>
      <c r="C820" s="4">
        <v>3063</v>
      </c>
      <c r="D820" s="5">
        <v>3309</v>
      </c>
      <c r="E820" s="333"/>
      <c r="F820" s="341" t="s">
        <v>23</v>
      </c>
      <c r="G820" s="333">
        <f t="shared" si="81"/>
        <v>0</v>
      </c>
      <c r="H820" s="352">
        <f t="shared" si="82"/>
        <v>0</v>
      </c>
      <c r="I820" s="234"/>
      <c r="J820" s="256"/>
      <c r="K820" s="4">
        <f t="shared" si="85"/>
        <v>0</v>
      </c>
      <c r="L820" s="142">
        <f t="shared" si="83"/>
        <v>0</v>
      </c>
      <c r="N820" s="6"/>
    </row>
    <row r="821" spans="1:14" s="242" customFormat="1" x14ac:dyDescent="0.2">
      <c r="A821" s="143">
        <v>166789</v>
      </c>
      <c r="B821" s="169" t="s">
        <v>652</v>
      </c>
      <c r="C821" s="4"/>
      <c r="D821" s="5"/>
      <c r="E821" s="333"/>
      <c r="F821" s="341" t="s">
        <v>23</v>
      </c>
      <c r="G821" s="333">
        <f t="shared" si="81"/>
        <v>0</v>
      </c>
      <c r="H821" s="352">
        <f t="shared" si="82"/>
        <v>0</v>
      </c>
      <c r="I821" s="234"/>
      <c r="J821" s="256"/>
      <c r="K821" s="4"/>
      <c r="L821" s="142"/>
      <c r="N821" s="6"/>
    </row>
    <row r="822" spans="1:14" s="242" customFormat="1" ht="25.5" x14ac:dyDescent="0.2">
      <c r="A822" s="143"/>
      <c r="B822" s="122" t="s">
        <v>359</v>
      </c>
      <c r="C822" s="4">
        <v>198</v>
      </c>
      <c r="D822" s="5">
        <v>216</v>
      </c>
      <c r="E822" s="333"/>
      <c r="F822" s="341" t="s">
        <v>23</v>
      </c>
      <c r="G822" s="333">
        <f t="shared" si="81"/>
        <v>0</v>
      </c>
      <c r="H822" s="352">
        <f t="shared" si="82"/>
        <v>0</v>
      </c>
      <c r="I822" s="234"/>
      <c r="J822" s="256"/>
      <c r="K822" s="4">
        <f>SUM(I822:J822)</f>
        <v>0</v>
      </c>
      <c r="L822" s="142">
        <f t="shared" si="83"/>
        <v>0</v>
      </c>
      <c r="N822" s="6"/>
    </row>
    <row r="823" spans="1:14" s="242" customFormat="1" ht="25.5" x14ac:dyDescent="0.2">
      <c r="A823" s="143"/>
      <c r="B823" s="122" t="s">
        <v>360</v>
      </c>
      <c r="C823" s="4">
        <v>198</v>
      </c>
      <c r="D823" s="5">
        <v>216</v>
      </c>
      <c r="E823" s="333"/>
      <c r="F823" s="341" t="s">
        <v>23</v>
      </c>
      <c r="G823" s="333">
        <f t="shared" si="81"/>
        <v>0</v>
      </c>
      <c r="H823" s="352">
        <f t="shared" si="82"/>
        <v>0</v>
      </c>
      <c r="I823" s="234"/>
      <c r="J823" s="256"/>
      <c r="K823" s="4">
        <f>SUM(I823:J823)</f>
        <v>0</v>
      </c>
      <c r="L823" s="142">
        <f t="shared" si="83"/>
        <v>0</v>
      </c>
      <c r="N823" s="6"/>
    </row>
    <row r="824" spans="1:14" s="242" customFormat="1" x14ac:dyDescent="0.2">
      <c r="A824" s="143"/>
      <c r="B824" s="216" t="s">
        <v>361</v>
      </c>
      <c r="C824" s="20"/>
      <c r="D824" s="5"/>
      <c r="E824" s="333"/>
      <c r="F824" s="341"/>
      <c r="G824" s="333"/>
      <c r="H824" s="352"/>
      <c r="I824" s="234"/>
      <c r="J824" s="235"/>
      <c r="K824" s="4"/>
      <c r="L824" s="142"/>
      <c r="N824" s="6"/>
    </row>
    <row r="825" spans="1:14" s="242" customFormat="1" x14ac:dyDescent="0.2">
      <c r="A825" s="143"/>
      <c r="B825" s="122" t="s">
        <v>362</v>
      </c>
      <c r="C825" s="4"/>
      <c r="D825" s="5">
        <v>642</v>
      </c>
      <c r="E825" s="333"/>
      <c r="F825" s="341" t="s">
        <v>23</v>
      </c>
      <c r="G825" s="333">
        <f t="shared" si="81"/>
        <v>0</v>
      </c>
      <c r="H825" s="352">
        <f t="shared" si="82"/>
        <v>0</v>
      </c>
      <c r="I825" s="234"/>
      <c r="J825" s="256"/>
      <c r="K825" s="4">
        <f t="shared" ref="K825:K843" si="86">SUM(I825:J825)</f>
        <v>0</v>
      </c>
      <c r="L825" s="142">
        <f t="shared" si="83"/>
        <v>0</v>
      </c>
      <c r="N825" s="6"/>
    </row>
    <row r="826" spans="1:14" s="242" customFormat="1" x14ac:dyDescent="0.2">
      <c r="A826" s="143"/>
      <c r="B826" s="122" t="s">
        <v>363</v>
      </c>
      <c r="C826" s="4"/>
      <c r="D826" s="5">
        <v>642</v>
      </c>
      <c r="E826" s="333"/>
      <c r="F826" s="341" t="s">
        <v>23</v>
      </c>
      <c r="G826" s="333">
        <f t="shared" si="81"/>
        <v>0</v>
      </c>
      <c r="H826" s="352">
        <f t="shared" si="82"/>
        <v>0</v>
      </c>
      <c r="I826" s="234"/>
      <c r="J826" s="256"/>
      <c r="K826" s="4">
        <f t="shared" si="86"/>
        <v>0</v>
      </c>
      <c r="L826" s="142">
        <f t="shared" si="83"/>
        <v>0</v>
      </c>
      <c r="N826" s="6"/>
    </row>
    <row r="827" spans="1:14" s="242" customFormat="1" x14ac:dyDescent="0.2">
      <c r="A827" s="143"/>
      <c r="B827" s="122" t="s">
        <v>364</v>
      </c>
      <c r="C827" s="4"/>
      <c r="D827" s="5">
        <v>642</v>
      </c>
      <c r="E827" s="333"/>
      <c r="F827" s="341" t="s">
        <v>23</v>
      </c>
      <c r="G827" s="333">
        <f t="shared" si="81"/>
        <v>0</v>
      </c>
      <c r="H827" s="352">
        <f t="shared" si="82"/>
        <v>0</v>
      </c>
      <c r="I827" s="234"/>
      <c r="J827" s="256"/>
      <c r="K827" s="4">
        <f t="shared" si="86"/>
        <v>0</v>
      </c>
      <c r="L827" s="142">
        <f t="shared" si="83"/>
        <v>0</v>
      </c>
      <c r="N827" s="6"/>
    </row>
    <row r="828" spans="1:14" s="242" customFormat="1" x14ac:dyDescent="0.2">
      <c r="A828" s="143"/>
      <c r="B828" s="122" t="s">
        <v>365</v>
      </c>
      <c r="C828" s="4"/>
      <c r="D828" s="5">
        <v>642</v>
      </c>
      <c r="E828" s="333"/>
      <c r="F828" s="341" t="s">
        <v>23</v>
      </c>
      <c r="G828" s="333">
        <f t="shared" si="81"/>
        <v>0</v>
      </c>
      <c r="H828" s="352">
        <f t="shared" si="82"/>
        <v>0</v>
      </c>
      <c r="I828" s="234"/>
      <c r="J828" s="256"/>
      <c r="K828" s="4">
        <f t="shared" si="86"/>
        <v>0</v>
      </c>
      <c r="L828" s="142">
        <f t="shared" si="83"/>
        <v>0</v>
      </c>
      <c r="N828" s="6"/>
    </row>
    <row r="829" spans="1:14" s="242" customFormat="1" x14ac:dyDescent="0.2">
      <c r="A829" s="143"/>
      <c r="B829" s="122" t="s">
        <v>366</v>
      </c>
      <c r="C829" s="4"/>
      <c r="D829" s="5">
        <v>180</v>
      </c>
      <c r="E829" s="333"/>
      <c r="F829" s="341" t="s">
        <v>23</v>
      </c>
      <c r="G829" s="333">
        <f t="shared" si="81"/>
        <v>0</v>
      </c>
      <c r="H829" s="352">
        <f t="shared" si="82"/>
        <v>0</v>
      </c>
      <c r="I829" s="234"/>
      <c r="J829" s="256"/>
      <c r="K829" s="4">
        <f t="shared" si="86"/>
        <v>0</v>
      </c>
      <c r="L829" s="142">
        <f t="shared" si="83"/>
        <v>0</v>
      </c>
      <c r="N829" s="6"/>
    </row>
    <row r="830" spans="1:14" s="242" customFormat="1" x14ac:dyDescent="0.2">
      <c r="A830" s="143"/>
      <c r="B830" s="122" t="s">
        <v>367</v>
      </c>
      <c r="C830" s="4"/>
      <c r="D830" s="5">
        <v>642</v>
      </c>
      <c r="E830" s="333"/>
      <c r="F830" s="341" t="s">
        <v>23</v>
      </c>
      <c r="G830" s="333">
        <f t="shared" si="81"/>
        <v>0</v>
      </c>
      <c r="H830" s="352">
        <f t="shared" si="82"/>
        <v>0</v>
      </c>
      <c r="I830" s="234"/>
      <c r="J830" s="256"/>
      <c r="K830" s="4">
        <f t="shared" si="86"/>
        <v>0</v>
      </c>
      <c r="L830" s="142">
        <f t="shared" si="83"/>
        <v>0</v>
      </c>
      <c r="N830" s="6"/>
    </row>
    <row r="831" spans="1:14" s="242" customFormat="1" x14ac:dyDescent="0.2">
      <c r="A831" s="143"/>
      <c r="B831" s="122" t="s">
        <v>368</v>
      </c>
      <c r="C831" s="4"/>
      <c r="D831" s="5">
        <v>642</v>
      </c>
      <c r="E831" s="333"/>
      <c r="F831" s="341" t="s">
        <v>23</v>
      </c>
      <c r="G831" s="333">
        <f t="shared" si="81"/>
        <v>0</v>
      </c>
      <c r="H831" s="352">
        <f t="shared" si="82"/>
        <v>0</v>
      </c>
      <c r="I831" s="234"/>
      <c r="J831" s="256"/>
      <c r="K831" s="4">
        <f t="shared" si="86"/>
        <v>0</v>
      </c>
      <c r="L831" s="142">
        <f t="shared" si="83"/>
        <v>0</v>
      </c>
      <c r="N831" s="6"/>
    </row>
    <row r="832" spans="1:14" s="242" customFormat="1" x14ac:dyDescent="0.2">
      <c r="A832" s="143"/>
      <c r="B832" s="122" t="s">
        <v>369</v>
      </c>
      <c r="C832" s="4"/>
      <c r="D832" s="5">
        <v>642</v>
      </c>
      <c r="E832" s="333"/>
      <c r="F832" s="341" t="s">
        <v>23</v>
      </c>
      <c r="G832" s="333">
        <f t="shared" si="81"/>
        <v>0</v>
      </c>
      <c r="H832" s="352">
        <f t="shared" si="82"/>
        <v>0</v>
      </c>
      <c r="I832" s="234"/>
      <c r="J832" s="256"/>
      <c r="K832" s="4">
        <f t="shared" si="86"/>
        <v>0</v>
      </c>
      <c r="L832" s="142">
        <f t="shared" si="83"/>
        <v>0</v>
      </c>
      <c r="N832" s="6"/>
    </row>
    <row r="833" spans="1:14" s="242" customFormat="1" x14ac:dyDescent="0.2">
      <c r="A833" s="143"/>
      <c r="B833" s="122" t="s">
        <v>370</v>
      </c>
      <c r="C833" s="4"/>
      <c r="D833" s="5">
        <v>642</v>
      </c>
      <c r="E833" s="333"/>
      <c r="F833" s="341" t="s">
        <v>23</v>
      </c>
      <c r="G833" s="333">
        <f t="shared" si="81"/>
        <v>0</v>
      </c>
      <c r="H833" s="352">
        <f t="shared" si="82"/>
        <v>0</v>
      </c>
      <c r="I833" s="234"/>
      <c r="J833" s="256"/>
      <c r="K833" s="4">
        <f t="shared" si="86"/>
        <v>0</v>
      </c>
      <c r="L833" s="142">
        <f t="shared" si="83"/>
        <v>0</v>
      </c>
      <c r="N833" s="6"/>
    </row>
    <row r="834" spans="1:14" s="242" customFormat="1" x14ac:dyDescent="0.2">
      <c r="A834" s="143"/>
      <c r="B834" s="122" t="s">
        <v>371</v>
      </c>
      <c r="C834" s="4"/>
      <c r="D834" s="5">
        <v>177</v>
      </c>
      <c r="E834" s="333"/>
      <c r="F834" s="341" t="s">
        <v>23</v>
      </c>
      <c r="G834" s="333">
        <f t="shared" si="81"/>
        <v>0</v>
      </c>
      <c r="H834" s="352">
        <f t="shared" si="82"/>
        <v>0</v>
      </c>
      <c r="I834" s="234"/>
      <c r="J834" s="256"/>
      <c r="K834" s="4">
        <f t="shared" si="86"/>
        <v>0</v>
      </c>
      <c r="L834" s="142">
        <f t="shared" si="83"/>
        <v>0</v>
      </c>
      <c r="N834" s="6"/>
    </row>
    <row r="835" spans="1:14" s="242" customFormat="1" x14ac:dyDescent="0.2">
      <c r="A835" s="143"/>
      <c r="B835" s="122" t="s">
        <v>372</v>
      </c>
      <c r="C835" s="4"/>
      <c r="D835" s="5">
        <v>177</v>
      </c>
      <c r="E835" s="333"/>
      <c r="F835" s="341" t="s">
        <v>23</v>
      </c>
      <c r="G835" s="333">
        <f t="shared" si="81"/>
        <v>0</v>
      </c>
      <c r="H835" s="352">
        <f t="shared" si="82"/>
        <v>0</v>
      </c>
      <c r="I835" s="234"/>
      <c r="J835" s="256"/>
      <c r="K835" s="4">
        <f t="shared" si="86"/>
        <v>0</v>
      </c>
      <c r="L835" s="142">
        <f t="shared" si="83"/>
        <v>0</v>
      </c>
      <c r="N835" s="6"/>
    </row>
    <row r="836" spans="1:14" s="242" customFormat="1" x14ac:dyDescent="0.2">
      <c r="A836" s="143"/>
      <c r="B836" s="122" t="s">
        <v>373</v>
      </c>
      <c r="C836" s="4"/>
      <c r="D836" s="5">
        <v>642</v>
      </c>
      <c r="E836" s="333"/>
      <c r="F836" s="341" t="s">
        <v>23</v>
      </c>
      <c r="G836" s="333">
        <f t="shared" si="81"/>
        <v>0</v>
      </c>
      <c r="H836" s="352">
        <f t="shared" si="82"/>
        <v>0</v>
      </c>
      <c r="I836" s="234"/>
      <c r="J836" s="256"/>
      <c r="K836" s="4">
        <f t="shared" si="86"/>
        <v>0</v>
      </c>
      <c r="L836" s="142">
        <f t="shared" si="83"/>
        <v>0</v>
      </c>
      <c r="N836" s="6"/>
    </row>
    <row r="837" spans="1:14" s="242" customFormat="1" x14ac:dyDescent="0.2">
      <c r="A837" s="143"/>
      <c r="B837" s="122" t="s">
        <v>374</v>
      </c>
      <c r="C837" s="4"/>
      <c r="D837" s="5">
        <v>642</v>
      </c>
      <c r="E837" s="333"/>
      <c r="F837" s="341" t="s">
        <v>23</v>
      </c>
      <c r="G837" s="333">
        <f t="shared" si="81"/>
        <v>0</v>
      </c>
      <c r="H837" s="352">
        <f t="shared" si="82"/>
        <v>0</v>
      </c>
      <c r="I837" s="234"/>
      <c r="J837" s="256"/>
      <c r="K837" s="4">
        <f t="shared" si="86"/>
        <v>0</v>
      </c>
      <c r="L837" s="142">
        <f t="shared" si="83"/>
        <v>0</v>
      </c>
      <c r="N837" s="6"/>
    </row>
    <row r="838" spans="1:14" s="242" customFormat="1" x14ac:dyDescent="0.2">
      <c r="A838" s="143"/>
      <c r="B838" s="122" t="s">
        <v>375</v>
      </c>
      <c r="C838" s="4"/>
      <c r="D838" s="5">
        <v>177</v>
      </c>
      <c r="E838" s="333"/>
      <c r="F838" s="341" t="s">
        <v>23</v>
      </c>
      <c r="G838" s="333">
        <f t="shared" si="81"/>
        <v>0</v>
      </c>
      <c r="H838" s="352">
        <f t="shared" si="82"/>
        <v>0</v>
      </c>
      <c r="I838" s="234"/>
      <c r="J838" s="256"/>
      <c r="K838" s="4">
        <f t="shared" si="86"/>
        <v>0</v>
      </c>
      <c r="L838" s="142">
        <f t="shared" si="83"/>
        <v>0</v>
      </c>
      <c r="N838" s="6"/>
    </row>
    <row r="839" spans="1:14" x14ac:dyDescent="0.2">
      <c r="A839" s="143"/>
      <c r="B839" s="122" t="s">
        <v>376</v>
      </c>
      <c r="C839" s="4">
        <v>957</v>
      </c>
      <c r="D839" s="5">
        <v>1035</v>
      </c>
      <c r="F839" s="341" t="s">
        <v>23</v>
      </c>
      <c r="G839" s="333">
        <f t="shared" si="81"/>
        <v>0</v>
      </c>
      <c r="H839" s="352">
        <f t="shared" si="82"/>
        <v>0</v>
      </c>
      <c r="J839" s="256"/>
      <c r="K839" s="4">
        <f t="shared" si="86"/>
        <v>0</v>
      </c>
      <c r="L839" s="142">
        <f t="shared" si="83"/>
        <v>0</v>
      </c>
    </row>
    <row r="840" spans="1:14" x14ac:dyDescent="0.2">
      <c r="A840" s="143"/>
      <c r="B840" s="122" t="s">
        <v>377</v>
      </c>
      <c r="C840" s="4">
        <v>390</v>
      </c>
      <c r="D840" s="5">
        <v>423</v>
      </c>
      <c r="F840" s="341" t="s">
        <v>23</v>
      </c>
      <c r="G840" s="333">
        <f t="shared" si="81"/>
        <v>0</v>
      </c>
      <c r="H840" s="352">
        <f t="shared" si="82"/>
        <v>0</v>
      </c>
      <c r="J840" s="256"/>
      <c r="K840" s="4">
        <f t="shared" si="86"/>
        <v>0</v>
      </c>
      <c r="L840" s="142">
        <f t="shared" si="83"/>
        <v>0</v>
      </c>
    </row>
    <row r="841" spans="1:14" x14ac:dyDescent="0.2">
      <c r="A841" s="143"/>
      <c r="B841" s="122" t="s">
        <v>378</v>
      </c>
      <c r="C841" s="4">
        <v>190</v>
      </c>
      <c r="D841" s="5">
        <v>216</v>
      </c>
      <c r="F841" s="341" t="s">
        <v>23</v>
      </c>
      <c r="G841" s="333">
        <f t="shared" si="81"/>
        <v>0</v>
      </c>
      <c r="H841" s="352">
        <f t="shared" si="82"/>
        <v>0</v>
      </c>
      <c r="J841" s="256"/>
      <c r="K841" s="4">
        <f t="shared" si="86"/>
        <v>0</v>
      </c>
      <c r="L841" s="142">
        <f t="shared" si="83"/>
        <v>0</v>
      </c>
    </row>
    <row r="842" spans="1:14" x14ac:dyDescent="0.2">
      <c r="A842" s="143"/>
      <c r="B842" s="122" t="s">
        <v>653</v>
      </c>
      <c r="C842" s="4">
        <v>117</v>
      </c>
      <c r="D842" s="5">
        <v>216</v>
      </c>
      <c r="F842" s="341" t="s">
        <v>23</v>
      </c>
      <c r="G842" s="333">
        <f t="shared" si="81"/>
        <v>0</v>
      </c>
      <c r="H842" s="352">
        <f t="shared" si="82"/>
        <v>0</v>
      </c>
      <c r="J842" s="256"/>
      <c r="K842" s="4">
        <f t="shared" si="86"/>
        <v>0</v>
      </c>
      <c r="L842" s="142">
        <f t="shared" si="83"/>
        <v>0</v>
      </c>
    </row>
    <row r="843" spans="1:14" x14ac:dyDescent="0.2">
      <c r="A843" s="143"/>
      <c r="B843" s="122" t="s">
        <v>654</v>
      </c>
      <c r="C843" s="4">
        <v>2130</v>
      </c>
      <c r="D843" s="5">
        <v>2301</v>
      </c>
      <c r="F843" s="341" t="s">
        <v>23</v>
      </c>
      <c r="G843" s="333">
        <f t="shared" si="81"/>
        <v>0</v>
      </c>
      <c r="H843" s="352">
        <f t="shared" si="82"/>
        <v>0</v>
      </c>
      <c r="J843" s="256"/>
      <c r="K843" s="4">
        <f t="shared" si="86"/>
        <v>0</v>
      </c>
      <c r="L843" s="142">
        <f t="shared" si="83"/>
        <v>0</v>
      </c>
    </row>
    <row r="844" spans="1:14" ht="25.5" x14ac:dyDescent="0.2">
      <c r="A844" s="143"/>
      <c r="B844" s="192" t="s">
        <v>688</v>
      </c>
      <c r="C844" s="4"/>
      <c r="J844" s="256"/>
      <c r="K844" s="4"/>
      <c r="L844" s="142"/>
    </row>
    <row r="845" spans="1:14" x14ac:dyDescent="0.2">
      <c r="A845" s="143"/>
      <c r="C845" s="20"/>
      <c r="J845" s="235"/>
      <c r="K845" s="4"/>
      <c r="L845" s="142"/>
    </row>
    <row r="846" spans="1:14" x14ac:dyDescent="0.2">
      <c r="A846" s="143"/>
      <c r="B846" s="170"/>
      <c r="C846" s="171"/>
      <c r="D846" s="171"/>
      <c r="E846" s="171"/>
      <c r="F846" s="171"/>
      <c r="G846" s="171"/>
      <c r="H846" s="357"/>
      <c r="I846" s="171"/>
      <c r="J846" s="171"/>
      <c r="K846" s="171"/>
      <c r="L846" s="171"/>
      <c r="M846" s="171"/>
    </row>
    <row r="847" spans="1:14" x14ac:dyDescent="0.2">
      <c r="A847" s="143"/>
      <c r="C847" s="20"/>
      <c r="J847" s="235"/>
      <c r="K847" s="4"/>
      <c r="L847" s="142"/>
    </row>
    <row r="848" spans="1:14" x14ac:dyDescent="0.2">
      <c r="A848" s="143"/>
      <c r="B848" s="144" t="s">
        <v>380</v>
      </c>
      <c r="C848" s="20"/>
      <c r="J848" s="235"/>
      <c r="K848" s="4"/>
      <c r="L848" s="142"/>
    </row>
    <row r="849" spans="1:12" x14ac:dyDescent="0.2">
      <c r="A849" s="143"/>
      <c r="C849" s="20"/>
      <c r="J849" s="235"/>
      <c r="K849" s="4"/>
      <c r="L849" s="142"/>
    </row>
    <row r="850" spans="1:12" x14ac:dyDescent="0.2">
      <c r="A850" s="143"/>
      <c r="B850" s="143" t="s">
        <v>381</v>
      </c>
      <c r="C850" s="20"/>
      <c r="J850" s="235"/>
      <c r="K850" s="4"/>
      <c r="L850" s="142"/>
    </row>
    <row r="851" spans="1:12" x14ac:dyDescent="0.2">
      <c r="A851" s="143"/>
      <c r="B851" s="143" t="s">
        <v>382</v>
      </c>
      <c r="C851" s="20"/>
      <c r="J851" s="235"/>
      <c r="K851" s="4"/>
      <c r="L851" s="142"/>
    </row>
    <row r="852" spans="1:12" x14ac:dyDescent="0.2">
      <c r="A852" s="143"/>
      <c r="C852" s="20"/>
      <c r="J852" s="235"/>
      <c r="K852" s="4"/>
      <c r="L852" s="142"/>
    </row>
    <row r="853" spans="1:12" x14ac:dyDescent="0.2">
      <c r="A853" s="143">
        <v>163725</v>
      </c>
      <c r="B853" s="175" t="s">
        <v>383</v>
      </c>
      <c r="C853" s="20"/>
      <c r="J853" s="235"/>
      <c r="K853" s="4"/>
      <c r="L853" s="142"/>
    </row>
    <row r="854" spans="1:12" x14ac:dyDescent="0.2">
      <c r="A854" s="143"/>
      <c r="B854" s="181" t="s">
        <v>384</v>
      </c>
      <c r="C854" s="20"/>
      <c r="J854" s="235"/>
      <c r="K854" s="4"/>
      <c r="L854" s="142"/>
    </row>
    <row r="855" spans="1:12" x14ac:dyDescent="0.2">
      <c r="A855" s="143"/>
      <c r="B855" s="168" t="s">
        <v>385</v>
      </c>
      <c r="C855" s="4">
        <v>350.45</v>
      </c>
      <c r="D855" s="5">
        <f>+C855+C855*$J$3</f>
        <v>374.98149999999998</v>
      </c>
      <c r="E855" s="333">
        <f>+D855+D855*$E$3</f>
        <v>397.48039</v>
      </c>
      <c r="F855" s="333">
        <f>+E855*$F$4</f>
        <v>55.647254600000004</v>
      </c>
      <c r="G855" s="333">
        <f>SUM(E855:F855)</f>
        <v>453.1276446</v>
      </c>
      <c r="H855" s="352">
        <f>CEILING(G855,0.1)</f>
        <v>453.20000000000005</v>
      </c>
      <c r="I855" s="234">
        <v>397.46</v>
      </c>
      <c r="J855" s="235">
        <f>+I855*$J$5</f>
        <v>55.644400000000005</v>
      </c>
      <c r="K855" s="4">
        <f>SUM(I855:J855)</f>
        <v>453.1044</v>
      </c>
      <c r="L855" s="142">
        <f>FLOOR(K855,0.05)</f>
        <v>453.1</v>
      </c>
    </row>
    <row r="856" spans="1:12" x14ac:dyDescent="0.2">
      <c r="A856" s="143"/>
      <c r="B856" s="168" t="s">
        <v>386</v>
      </c>
      <c r="C856" s="4">
        <v>137.13</v>
      </c>
      <c r="D856" s="5">
        <f>+C856+C856*$J$3</f>
        <v>146.72909999999999</v>
      </c>
      <c r="E856" s="333">
        <f>+D856+D856*$E$3</f>
        <v>155.53284599999998</v>
      </c>
      <c r="F856" s="333">
        <f>+E856*$F$4</f>
        <v>21.774598439999998</v>
      </c>
      <c r="G856" s="333">
        <f>SUM(E856:F856)</f>
        <v>177.30744443999998</v>
      </c>
      <c r="H856" s="352">
        <f>CEILING(G856,0.1)</f>
        <v>177.4</v>
      </c>
      <c r="I856" s="234">
        <v>155.53</v>
      </c>
      <c r="J856" s="235">
        <f>+I856*$J$5</f>
        <v>21.774200000000004</v>
      </c>
      <c r="K856" s="4">
        <f>SUM(I856:J856)</f>
        <v>177.30420000000001</v>
      </c>
      <c r="L856" s="142">
        <f>FLOOR(K856,0.05)</f>
        <v>177.3</v>
      </c>
    </row>
    <row r="857" spans="1:12" x14ac:dyDescent="0.2">
      <c r="A857" s="143"/>
      <c r="C857" s="4"/>
      <c r="J857" s="235"/>
      <c r="K857" s="4"/>
      <c r="L857" s="142"/>
    </row>
    <row r="858" spans="1:12" x14ac:dyDescent="0.2">
      <c r="A858" s="143"/>
      <c r="B858" s="181" t="s">
        <v>387</v>
      </c>
      <c r="C858" s="4"/>
      <c r="J858" s="235"/>
      <c r="K858" s="4"/>
      <c r="L858" s="142"/>
    </row>
    <row r="859" spans="1:12" x14ac:dyDescent="0.2">
      <c r="A859" s="143"/>
      <c r="B859" s="168" t="s">
        <v>385</v>
      </c>
      <c r="C859" s="4">
        <v>594.25</v>
      </c>
      <c r="D859" s="5">
        <f>+C859+C859*$J$3</f>
        <v>635.84749999999997</v>
      </c>
      <c r="E859" s="333">
        <f>+D859+D859*$E$3</f>
        <v>673.99834999999996</v>
      </c>
      <c r="F859" s="333">
        <f>+E859*$F$4</f>
        <v>94.359769</v>
      </c>
      <c r="G859" s="333">
        <f>SUM(E859:F859)</f>
        <v>768.35811899999999</v>
      </c>
      <c r="H859" s="352">
        <f>CEILING(G859,0.1)</f>
        <v>768.40000000000009</v>
      </c>
      <c r="I859" s="234">
        <v>673.99</v>
      </c>
      <c r="J859" s="235">
        <f>+I859*$J$5</f>
        <v>94.35860000000001</v>
      </c>
      <c r="K859" s="4">
        <f>SUM(I859:J859)</f>
        <v>768.34860000000003</v>
      </c>
      <c r="L859" s="142">
        <f>FLOOR(K859,0.05)</f>
        <v>768.30000000000007</v>
      </c>
    </row>
    <row r="860" spans="1:12" x14ac:dyDescent="0.2">
      <c r="A860" s="143"/>
      <c r="B860" s="168" t="s">
        <v>386</v>
      </c>
      <c r="C860" s="4">
        <v>228.56</v>
      </c>
      <c r="D860" s="5">
        <f>+C860+C860*$J$3</f>
        <v>244.5592</v>
      </c>
      <c r="E860" s="333">
        <f>+D860+D860*$E$3</f>
        <v>259.232752</v>
      </c>
      <c r="F860" s="333">
        <f>+E860*$F$4</f>
        <v>36.292585280000004</v>
      </c>
      <c r="G860" s="333">
        <f>SUM(E860:F860)</f>
        <v>295.52533728000003</v>
      </c>
      <c r="H860" s="352">
        <f>CEILING(G860,0.1)</f>
        <v>295.60000000000002</v>
      </c>
      <c r="I860" s="234">
        <v>259.20999999999998</v>
      </c>
      <c r="J860" s="235">
        <f>+I860*$J$5</f>
        <v>36.289400000000001</v>
      </c>
      <c r="K860" s="4">
        <f>SUM(I860:J860)</f>
        <v>295.49939999999998</v>
      </c>
      <c r="L860" s="142">
        <v>275.8</v>
      </c>
    </row>
    <row r="861" spans="1:12" x14ac:dyDescent="0.2">
      <c r="A861" s="143"/>
      <c r="C861" s="4"/>
      <c r="J861" s="235"/>
      <c r="K861" s="4"/>
      <c r="L861" s="142"/>
    </row>
    <row r="862" spans="1:12" x14ac:dyDescent="0.2">
      <c r="A862" s="143">
        <v>163725</v>
      </c>
      <c r="B862" s="175" t="s">
        <v>388</v>
      </c>
      <c r="C862" s="4">
        <v>350.45</v>
      </c>
      <c r="D862" s="5">
        <f>+C862+C862*$J$3</f>
        <v>374.98149999999998</v>
      </c>
      <c r="E862" s="333">
        <f>+D862+D862*$E$3</f>
        <v>397.48039</v>
      </c>
      <c r="F862" s="333">
        <f>+E862*$F$4</f>
        <v>55.647254600000004</v>
      </c>
      <c r="G862" s="333">
        <f>SUM(E862:F862)</f>
        <v>453.1276446</v>
      </c>
      <c r="H862" s="352">
        <f>CEILING(G862,0.1)</f>
        <v>453.20000000000005</v>
      </c>
      <c r="I862" s="234">
        <v>397.46</v>
      </c>
      <c r="J862" s="235">
        <f>+I862*$J$5</f>
        <v>55.644400000000005</v>
      </c>
      <c r="K862" s="4">
        <f>SUM(I862:J862)</f>
        <v>453.1044</v>
      </c>
      <c r="L862" s="142">
        <f>FLOOR(K862,0.05)</f>
        <v>453.1</v>
      </c>
    </row>
    <row r="863" spans="1:12" x14ac:dyDescent="0.2">
      <c r="A863" s="143"/>
      <c r="C863" s="4"/>
      <c r="J863" s="235"/>
      <c r="K863" s="4"/>
      <c r="L863" s="142"/>
    </row>
    <row r="864" spans="1:12" x14ac:dyDescent="0.2">
      <c r="A864" s="143">
        <v>163725</v>
      </c>
      <c r="B864" s="175" t="s">
        <v>389</v>
      </c>
      <c r="C864" s="4">
        <v>13.31</v>
      </c>
      <c r="D864" s="5">
        <f>+C864+C864*$J$3</f>
        <v>14.2417</v>
      </c>
      <c r="E864" s="333">
        <f>+D864+D864*$E$3</f>
        <v>15.096202</v>
      </c>
      <c r="F864" s="333">
        <f>+E864*$F$4</f>
        <v>2.1134682800000002</v>
      </c>
      <c r="G864" s="333">
        <f>SUM(E864:F864)</f>
        <v>17.209670280000001</v>
      </c>
      <c r="H864" s="352">
        <f>CEILING(G864,0.1)</f>
        <v>17.3</v>
      </c>
      <c r="I864" s="234">
        <v>15.09</v>
      </c>
      <c r="J864" s="235">
        <f>+I864*$J$5</f>
        <v>2.1126</v>
      </c>
      <c r="K864" s="4">
        <f>SUM(I864:J864)</f>
        <v>17.2026</v>
      </c>
      <c r="L864" s="142">
        <f>FLOOR(K864,0.05)</f>
        <v>17.2</v>
      </c>
    </row>
    <row r="865" spans="1:13" x14ac:dyDescent="0.2">
      <c r="A865" s="143"/>
      <c r="C865" s="4"/>
      <c r="J865" s="235"/>
      <c r="K865" s="4"/>
      <c r="L865" s="142"/>
    </row>
    <row r="866" spans="1:13" x14ac:dyDescent="0.2">
      <c r="A866" s="143">
        <v>155788</v>
      </c>
      <c r="B866" s="175" t="s">
        <v>390</v>
      </c>
      <c r="C866" s="4">
        <v>213.32</v>
      </c>
      <c r="D866" s="5">
        <f>+C866+C866*$J$3</f>
        <v>228.25239999999999</v>
      </c>
      <c r="E866" s="333">
        <f>+D866+D866*$E$3</f>
        <v>241.94754399999999</v>
      </c>
      <c r="F866" s="333">
        <f>+E866*$F$4</f>
        <v>33.872656160000005</v>
      </c>
      <c r="G866" s="333">
        <f>SUM(E866:F866)</f>
        <v>275.82020016000001</v>
      </c>
      <c r="H866" s="352">
        <f>CEILING(G866,0.1)</f>
        <v>275.90000000000003</v>
      </c>
      <c r="I866" s="234">
        <v>241.93</v>
      </c>
      <c r="J866" s="235">
        <f>+I866*$J$5</f>
        <v>33.870200000000004</v>
      </c>
      <c r="K866" s="4">
        <f>SUM(I866:J866)</f>
        <v>275.80020000000002</v>
      </c>
      <c r="L866" s="142">
        <f>FLOOR(K866,0.05)</f>
        <v>275.8</v>
      </c>
    </row>
    <row r="867" spans="1:13" x14ac:dyDescent="0.2">
      <c r="A867" s="143"/>
      <c r="C867" s="4"/>
      <c r="J867" s="235"/>
      <c r="K867" s="4"/>
      <c r="L867" s="142"/>
    </row>
    <row r="868" spans="1:13" x14ac:dyDescent="0.2">
      <c r="A868" s="143"/>
      <c r="B868" s="170"/>
      <c r="C868" s="196"/>
      <c r="D868" s="196"/>
      <c r="E868" s="196"/>
      <c r="F868" s="196"/>
      <c r="G868" s="196"/>
      <c r="H868" s="358"/>
      <c r="I868" s="196"/>
      <c r="J868" s="196"/>
      <c r="K868" s="196"/>
      <c r="L868" s="196"/>
      <c r="M868" s="196"/>
    </row>
    <row r="869" spans="1:13" x14ac:dyDescent="0.2">
      <c r="A869" s="143"/>
      <c r="C869" s="4"/>
      <c r="J869" s="235"/>
      <c r="K869" s="4"/>
      <c r="L869" s="142"/>
    </row>
    <row r="870" spans="1:13" x14ac:dyDescent="0.2">
      <c r="A870" s="143">
        <v>154769</v>
      </c>
      <c r="B870" s="144" t="s">
        <v>391</v>
      </c>
      <c r="C870" s="4"/>
      <c r="J870" s="235"/>
      <c r="K870" s="4"/>
      <c r="L870" s="142"/>
    </row>
    <row r="871" spans="1:13" x14ac:dyDescent="0.2">
      <c r="A871" s="143"/>
      <c r="C871" s="4"/>
      <c r="J871" s="235"/>
      <c r="K871" s="4"/>
      <c r="L871" s="142"/>
    </row>
    <row r="872" spans="1:13" x14ac:dyDescent="0.2">
      <c r="A872" s="143"/>
      <c r="B872" s="6" t="s">
        <v>392</v>
      </c>
      <c r="C872" s="4">
        <v>20.11</v>
      </c>
      <c r="D872" s="5">
        <f>+C872+C872*$J$3</f>
        <v>21.517699999999998</v>
      </c>
      <c r="E872" s="333">
        <f>+D872+D872*$E$3</f>
        <v>22.808761999999998</v>
      </c>
      <c r="F872" s="333">
        <f>+E872*$F$4</f>
        <v>3.19322668</v>
      </c>
      <c r="G872" s="333">
        <f>SUM(E872:F872)</f>
        <v>26.001988679999997</v>
      </c>
      <c r="H872" s="352">
        <v>26.001988679999997</v>
      </c>
      <c r="I872" s="234">
        <v>22.81</v>
      </c>
      <c r="J872" s="235">
        <f>+I872*$J$5</f>
        <v>3.1934</v>
      </c>
      <c r="K872" s="4">
        <f>SUM(I872:J872)</f>
        <v>26.003399999999999</v>
      </c>
      <c r="L872" s="142">
        <f>FLOOR(K872,0.05)</f>
        <v>26</v>
      </c>
    </row>
    <row r="873" spans="1:13" x14ac:dyDescent="0.2">
      <c r="A873" s="143"/>
      <c r="B873" s="168" t="s">
        <v>393</v>
      </c>
      <c r="C873" s="4">
        <v>162.58000000000001</v>
      </c>
      <c r="D873" s="5">
        <f>+C873+C873*$J$3</f>
        <v>173.9606</v>
      </c>
      <c r="E873" s="333">
        <f>+D873+D873*$E$3</f>
        <v>184.398236</v>
      </c>
      <c r="F873" s="333">
        <f>+E873*$F$4</f>
        <v>25.815753040000001</v>
      </c>
      <c r="G873" s="333">
        <f>SUM(E873:F873)</f>
        <v>210.21398904</v>
      </c>
      <c r="H873" s="352">
        <f>CEILING(G873,0.1)</f>
        <v>210.3</v>
      </c>
      <c r="I873" s="234">
        <v>184.39</v>
      </c>
      <c r="J873" s="235">
        <f>+I873*$J$5</f>
        <v>25.814600000000002</v>
      </c>
      <c r="K873" s="4">
        <f>SUM(I873:J873)</f>
        <v>210.2046</v>
      </c>
      <c r="L873" s="142">
        <f>FLOOR(K873,0.05)</f>
        <v>210.20000000000002</v>
      </c>
    </row>
    <row r="874" spans="1:13" x14ac:dyDescent="0.2">
      <c r="A874" s="143"/>
      <c r="B874" s="168" t="s">
        <v>394</v>
      </c>
      <c r="C874" s="4">
        <v>37.369999999999997</v>
      </c>
      <c r="D874" s="5">
        <f>+C874+C874*$J$3</f>
        <v>39.985900000000001</v>
      </c>
      <c r="E874" s="333">
        <f>+D874+D874*$E$3</f>
        <v>42.385054000000004</v>
      </c>
      <c r="F874" s="333">
        <f>+E874*$F$4</f>
        <v>5.9339075600000015</v>
      </c>
      <c r="G874" s="333">
        <f>SUM(E874:F874)</f>
        <v>48.318961560000005</v>
      </c>
      <c r="H874" s="352">
        <f>CEILING(G874,0.1)</f>
        <v>48.400000000000006</v>
      </c>
      <c r="I874" s="234">
        <v>42.37</v>
      </c>
      <c r="J874" s="235">
        <f>+I874*$J$5</f>
        <v>5.9318</v>
      </c>
      <c r="K874" s="4">
        <f>SUM(I874:J874)</f>
        <v>48.3018</v>
      </c>
      <c r="L874" s="142">
        <f>FLOOR(K874,0.05)</f>
        <v>48.300000000000004</v>
      </c>
    </row>
    <row r="875" spans="1:13" s="318" customFormat="1" x14ac:dyDescent="0.2">
      <c r="A875" s="317"/>
      <c r="C875" s="319">
        <v>55.97</v>
      </c>
      <c r="D875" s="320">
        <v>59.89</v>
      </c>
      <c r="E875" s="333">
        <f>+D875+D875*$E$3</f>
        <v>63.483400000000003</v>
      </c>
      <c r="F875" s="333">
        <f>+E875*$F$4</f>
        <v>8.8876760000000008</v>
      </c>
      <c r="G875" s="333">
        <f>SUM(E875:F875)</f>
        <v>72.371076000000002</v>
      </c>
      <c r="H875" s="352">
        <f>CEILING(G875,0.1)</f>
        <v>72.400000000000006</v>
      </c>
      <c r="I875" s="321">
        <v>63.47</v>
      </c>
      <c r="J875" s="322">
        <v>8.8800000000000008</v>
      </c>
      <c r="K875" s="323">
        <f>SUM(I875:J875)</f>
        <v>72.349999999999994</v>
      </c>
      <c r="L875" s="324">
        <v>68.25</v>
      </c>
      <c r="M875" s="325"/>
    </row>
    <row r="876" spans="1:13" x14ac:dyDescent="0.2">
      <c r="A876" s="143"/>
      <c r="B876" s="170"/>
      <c r="C876" s="171"/>
      <c r="D876" s="171"/>
      <c r="E876" s="171"/>
      <c r="F876" s="171"/>
      <c r="G876" s="171"/>
      <c r="H876" s="357"/>
      <c r="I876" s="171"/>
      <c r="J876" s="171"/>
      <c r="K876" s="171"/>
      <c r="L876" s="171"/>
      <c r="M876" s="171"/>
    </row>
    <row r="877" spans="1:13" x14ac:dyDescent="0.2">
      <c r="A877" s="143"/>
      <c r="C877" s="20"/>
      <c r="J877" s="235"/>
      <c r="K877" s="4"/>
      <c r="L877" s="142"/>
    </row>
    <row r="878" spans="1:13" x14ac:dyDescent="0.2">
      <c r="A878" s="143">
        <v>163742</v>
      </c>
      <c r="B878" s="144" t="s">
        <v>395</v>
      </c>
      <c r="C878" s="20"/>
      <c r="J878" s="235"/>
      <c r="K878" s="4"/>
      <c r="L878" s="142"/>
    </row>
    <row r="879" spans="1:13" x14ac:dyDescent="0.2">
      <c r="A879" s="143"/>
      <c r="C879" s="20"/>
      <c r="J879" s="235"/>
      <c r="K879" s="4"/>
      <c r="L879" s="142"/>
    </row>
    <row r="880" spans="1:13" x14ac:dyDescent="0.2">
      <c r="A880" s="143"/>
      <c r="B880" s="168" t="s">
        <v>396</v>
      </c>
      <c r="C880" s="4"/>
      <c r="J880" s="235"/>
      <c r="K880" s="4"/>
      <c r="L880" s="142"/>
    </row>
    <row r="881" spans="1:12" x14ac:dyDescent="0.2">
      <c r="A881" s="143"/>
      <c r="B881" s="168" t="s">
        <v>397</v>
      </c>
      <c r="C881" s="4">
        <v>22</v>
      </c>
      <c r="D881" s="5">
        <f>+C881+C881*$J$3</f>
        <v>23.54</v>
      </c>
      <c r="E881" s="333">
        <f>+D881+D881*$E$3</f>
        <v>24.952399999999997</v>
      </c>
      <c r="F881" s="333">
        <f>+E881*$F$4</f>
        <v>3.4933359999999998</v>
      </c>
      <c r="G881" s="333">
        <f>SUM(E881:F881)</f>
        <v>28.445735999999997</v>
      </c>
      <c r="H881" s="352">
        <f>CEILING(G881,0.1)</f>
        <v>28.5</v>
      </c>
      <c r="I881" s="234">
        <v>24.95</v>
      </c>
      <c r="J881" s="256" t="s">
        <v>23</v>
      </c>
      <c r="K881" s="4">
        <f>SUM(I881:J881)</f>
        <v>24.95</v>
      </c>
      <c r="L881" s="142">
        <f>FLOOR(K881,0.05)</f>
        <v>24.950000000000003</v>
      </c>
    </row>
    <row r="882" spans="1:12" x14ac:dyDescent="0.2">
      <c r="A882" s="143"/>
      <c r="B882" s="168" t="s">
        <v>398</v>
      </c>
      <c r="C882" s="4">
        <v>5.5</v>
      </c>
      <c r="D882" s="5">
        <f>+C882+C882*$J$3</f>
        <v>5.8849999999999998</v>
      </c>
      <c r="E882" s="333">
        <f>+D882+D882*$E$3</f>
        <v>6.2380999999999993</v>
      </c>
      <c r="F882" s="333">
        <f>+E882*$F$4</f>
        <v>0.87333399999999994</v>
      </c>
      <c r="G882" s="333">
        <f>SUM(E882:F882)</f>
        <v>7.1114339999999991</v>
      </c>
      <c r="H882" s="352">
        <f>CEILING(G882,0.1)</f>
        <v>7.2</v>
      </c>
      <c r="I882" s="234">
        <v>6.25</v>
      </c>
      <c r="J882" s="256" t="s">
        <v>23</v>
      </c>
      <c r="K882" s="4">
        <f>SUM(I882:J882)</f>
        <v>6.25</v>
      </c>
      <c r="L882" s="142">
        <f>FLOOR(K882,0.05)</f>
        <v>6.25</v>
      </c>
    </row>
    <row r="883" spans="1:12" x14ac:dyDescent="0.2">
      <c r="A883" s="143"/>
      <c r="B883" s="168" t="s">
        <v>399</v>
      </c>
      <c r="C883" s="4">
        <v>2.2000000000000002</v>
      </c>
      <c r="D883" s="5">
        <f>+C883+C883*$J$3</f>
        <v>2.3540000000000001</v>
      </c>
      <c r="E883" s="333">
        <f>+D883+D883*$E$3</f>
        <v>2.4952399999999999</v>
      </c>
      <c r="F883" s="333">
        <f>+E883*$F$4</f>
        <v>0.34933360000000002</v>
      </c>
      <c r="G883" s="333">
        <f>SUM(E883:F883)</f>
        <v>2.8445735999999999</v>
      </c>
      <c r="H883" s="352">
        <f>CEILING(G883,0.1)</f>
        <v>2.9000000000000004</v>
      </c>
      <c r="I883" s="234">
        <v>2.5</v>
      </c>
      <c r="J883" s="235">
        <f>+I883*$J$5</f>
        <v>0.35000000000000003</v>
      </c>
      <c r="K883" s="4">
        <f>SUM(I883:J883)</f>
        <v>2.85</v>
      </c>
      <c r="L883" s="142">
        <f>FLOOR(K883,0.05)</f>
        <v>2.85</v>
      </c>
    </row>
    <row r="884" spans="1:12" x14ac:dyDescent="0.2">
      <c r="A884" s="143"/>
      <c r="B884" s="168"/>
      <c r="C884" s="4"/>
      <c r="J884" s="235"/>
      <c r="K884" s="4">
        <f>SUM(I884:J884)</f>
        <v>0</v>
      </c>
      <c r="L884" s="142"/>
    </row>
    <row r="885" spans="1:12" x14ac:dyDescent="0.2">
      <c r="A885" s="143"/>
      <c r="B885" s="168" t="s">
        <v>400</v>
      </c>
      <c r="C885" s="4">
        <v>1.1000000000000001</v>
      </c>
      <c r="D885" s="5">
        <f>+C885+C885*$J$3</f>
        <v>1.177</v>
      </c>
      <c r="E885" s="333">
        <f>+D885+D885*$E$3</f>
        <v>1.24762</v>
      </c>
      <c r="F885" s="333">
        <f>+E885*$F$4</f>
        <v>0.17466680000000001</v>
      </c>
      <c r="G885" s="333">
        <f>SUM(E885:F885)</f>
        <v>1.4222868</v>
      </c>
      <c r="H885" s="352">
        <f>CEILING(G885,0.1)</f>
        <v>1.5</v>
      </c>
      <c r="I885" s="234">
        <v>1.27</v>
      </c>
      <c r="J885" s="235">
        <f>+I885*$J$5</f>
        <v>0.17780000000000001</v>
      </c>
      <c r="K885" s="4">
        <f>SUM(I885:J885)</f>
        <v>1.4478</v>
      </c>
      <c r="L885" s="142">
        <f>FLOOR(K885,0.05)</f>
        <v>1.4000000000000001</v>
      </c>
    </row>
    <row r="886" spans="1:12" x14ac:dyDescent="0.2">
      <c r="A886" s="143"/>
      <c r="B886" s="168"/>
      <c r="C886" s="4"/>
      <c r="J886" s="235"/>
      <c r="K886" s="4"/>
      <c r="L886" s="142"/>
    </row>
    <row r="887" spans="1:12" x14ac:dyDescent="0.2">
      <c r="A887" s="143"/>
      <c r="B887" s="168" t="s">
        <v>401</v>
      </c>
      <c r="C887" s="4"/>
      <c r="J887" s="235"/>
      <c r="K887" s="4"/>
      <c r="L887" s="142"/>
    </row>
    <row r="888" spans="1:12" x14ac:dyDescent="0.2">
      <c r="A888" s="143"/>
      <c r="B888" s="168"/>
      <c r="C888" s="4"/>
      <c r="J888" s="235"/>
      <c r="K888" s="4"/>
      <c r="L888" s="142"/>
    </row>
    <row r="889" spans="1:12" x14ac:dyDescent="0.2">
      <c r="A889" s="143"/>
      <c r="B889" s="168" t="s">
        <v>403</v>
      </c>
      <c r="C889" s="4">
        <v>27.5</v>
      </c>
      <c r="D889" s="5">
        <f>+C889+C889*$J$3</f>
        <v>29.425000000000001</v>
      </c>
      <c r="E889" s="333">
        <f>+D889+D889*$E$3</f>
        <v>31.1905</v>
      </c>
      <c r="F889" s="333">
        <f>+E889*$F$4</f>
        <v>4.3666700000000001</v>
      </c>
      <c r="G889" s="333">
        <f>SUM(E889:F889)</f>
        <v>35.557169999999999</v>
      </c>
      <c r="H889" s="352">
        <f>CEILING(G889,0.1)</f>
        <v>35.6</v>
      </c>
      <c r="I889" s="234">
        <v>31.18</v>
      </c>
      <c r="J889" s="235">
        <f>+I889*$J$5</f>
        <v>4.3652000000000006</v>
      </c>
      <c r="K889" s="4">
        <f>SUM(I889:J889)</f>
        <v>35.545200000000001</v>
      </c>
      <c r="L889" s="142">
        <f>FLOOR(K889,0.05)</f>
        <v>35.5</v>
      </c>
    </row>
    <row r="890" spans="1:12" x14ac:dyDescent="0.2">
      <c r="A890" s="143"/>
      <c r="B890" s="168" t="s">
        <v>404</v>
      </c>
      <c r="C890" s="4">
        <v>11</v>
      </c>
      <c r="D890" s="5">
        <f>+C890+C890*$J$3</f>
        <v>11.77</v>
      </c>
      <c r="E890" s="333">
        <f>+D890+D890*$E$3</f>
        <v>12.476199999999999</v>
      </c>
      <c r="F890" s="333">
        <f>+E890*$F$4</f>
        <v>1.7466679999999999</v>
      </c>
      <c r="G890" s="333">
        <f>SUM(E890:F890)</f>
        <v>14.222867999999998</v>
      </c>
      <c r="H890" s="352">
        <f>CEILING(G890,0.1)</f>
        <v>14.3</v>
      </c>
      <c r="I890" s="234">
        <v>12.46</v>
      </c>
      <c r="J890" s="235">
        <f>+I890*$J$5</f>
        <v>1.7444000000000004</v>
      </c>
      <c r="K890" s="4">
        <f>SUM(I890:J890)</f>
        <v>14.204400000000001</v>
      </c>
      <c r="L890" s="142">
        <f>FLOOR(K890,0.05)</f>
        <v>14.200000000000001</v>
      </c>
    </row>
    <row r="891" spans="1:12" x14ac:dyDescent="0.2">
      <c r="A891" s="143"/>
      <c r="B891" s="168" t="s">
        <v>405</v>
      </c>
      <c r="C891" s="4">
        <v>22</v>
      </c>
      <c r="D891" s="5">
        <f>+C891+C891*$J$3</f>
        <v>23.54</v>
      </c>
      <c r="E891" s="333">
        <f>+D891+D891*$E$3</f>
        <v>24.952399999999997</v>
      </c>
      <c r="F891" s="333">
        <f>+E891*$F$4</f>
        <v>3.4933359999999998</v>
      </c>
      <c r="G891" s="333">
        <f>SUM(E891:F891)</f>
        <v>28.445735999999997</v>
      </c>
      <c r="H891" s="352">
        <f>CEILING(G891,0.1)</f>
        <v>28.5</v>
      </c>
      <c r="I891" s="234">
        <v>24.91</v>
      </c>
      <c r="J891" s="235">
        <f>+I891*$J$5</f>
        <v>3.4874000000000005</v>
      </c>
      <c r="K891" s="4">
        <f>SUM(I891:J891)</f>
        <v>28.397400000000001</v>
      </c>
      <c r="L891" s="142">
        <f>FLOOR(K891,0.05)</f>
        <v>28.35</v>
      </c>
    </row>
    <row r="892" spans="1:12" x14ac:dyDescent="0.2">
      <c r="A892" s="143"/>
      <c r="B892" s="168" t="s">
        <v>406</v>
      </c>
      <c r="C892" s="4"/>
      <c r="J892" s="235"/>
      <c r="K892" s="4"/>
      <c r="L892" s="142"/>
    </row>
    <row r="893" spans="1:12" x14ac:dyDescent="0.2">
      <c r="A893" s="143"/>
      <c r="B893" s="168"/>
      <c r="C893" s="4"/>
      <c r="J893" s="235"/>
      <c r="K893" s="4"/>
      <c r="L893" s="142"/>
    </row>
    <row r="894" spans="1:12" x14ac:dyDescent="0.2">
      <c r="A894" s="143"/>
      <c r="B894" s="168" t="s">
        <v>655</v>
      </c>
      <c r="C894" s="4"/>
      <c r="J894" s="235"/>
      <c r="K894" s="4"/>
      <c r="L894" s="142"/>
    </row>
    <row r="895" spans="1:12" x14ac:dyDescent="0.2">
      <c r="A895" s="143"/>
      <c r="B895" s="168" t="s">
        <v>407</v>
      </c>
      <c r="C895" s="4">
        <v>0.44</v>
      </c>
      <c r="D895" s="5">
        <f>+C895+C895*$J$3</f>
        <v>0.4708</v>
      </c>
      <c r="E895" s="333">
        <f>+D895+D895*$E$3</f>
        <v>0.49904799999999999</v>
      </c>
      <c r="F895" s="333">
        <f>+E895*$F$4</f>
        <v>6.9866720000000007E-2</v>
      </c>
      <c r="G895" s="333">
        <f>SUM(E895:F895)</f>
        <v>0.56891471999999998</v>
      </c>
      <c r="H895" s="352">
        <f>CEILING(G895,0.1)</f>
        <v>0.60000000000000009</v>
      </c>
      <c r="I895" s="234">
        <v>0.48</v>
      </c>
      <c r="J895" s="235">
        <f>+I895*$J$5</f>
        <v>6.720000000000001E-2</v>
      </c>
      <c r="K895" s="4">
        <f>SUM(I895:J895)</f>
        <v>0.54720000000000002</v>
      </c>
      <c r="L895" s="142">
        <f>FLOOR(K895,0.05)</f>
        <v>0.5</v>
      </c>
    </row>
    <row r="896" spans="1:12" x14ac:dyDescent="0.2">
      <c r="A896" s="143"/>
      <c r="B896" s="168" t="s">
        <v>408</v>
      </c>
      <c r="C896" s="4">
        <v>0.73</v>
      </c>
      <c r="D896" s="5">
        <f>+C896+C896*$J$3</f>
        <v>0.78110000000000002</v>
      </c>
      <c r="E896" s="333">
        <f>+D896+D896*$E$3</f>
        <v>0.82796599999999998</v>
      </c>
      <c r="F896" s="333">
        <f>+E896*$F$4</f>
        <v>0.11591524</v>
      </c>
      <c r="G896" s="333">
        <f>SUM(E896:F896)</f>
        <v>0.94388123999999995</v>
      </c>
      <c r="H896" s="352">
        <f>CEILING(G896,0.1)</f>
        <v>1</v>
      </c>
      <c r="I896" s="234">
        <v>0.83</v>
      </c>
      <c r="J896" s="235">
        <f>+I896*$J$5</f>
        <v>0.11620000000000001</v>
      </c>
      <c r="K896" s="4">
        <f>SUM(I896:J896)</f>
        <v>0.94619999999999993</v>
      </c>
      <c r="L896" s="142">
        <f>FLOOR(K896,0.05)</f>
        <v>0.9</v>
      </c>
    </row>
    <row r="897" spans="1:14" x14ac:dyDescent="0.2">
      <c r="A897" s="143"/>
      <c r="B897" s="168"/>
      <c r="C897" s="4"/>
      <c r="J897" s="235"/>
      <c r="K897" s="4"/>
      <c r="L897" s="142"/>
    </row>
    <row r="898" spans="1:14" x14ac:dyDescent="0.2">
      <c r="A898" s="143"/>
      <c r="B898" s="6" t="s">
        <v>409</v>
      </c>
      <c r="C898" s="4">
        <v>207.9</v>
      </c>
      <c r="D898" s="5">
        <f>+C898+C898*$J$3</f>
        <v>222.453</v>
      </c>
      <c r="E898" s="333">
        <f>+D898+D898*$E$3</f>
        <v>235.80018000000001</v>
      </c>
      <c r="F898" s="333">
        <f>+E898*$F$4</f>
        <v>33.012025200000004</v>
      </c>
      <c r="G898" s="333">
        <f>SUM(E898:F898)</f>
        <v>268.81220519999999</v>
      </c>
      <c r="H898" s="352">
        <f>CEILING(G898,0.1)</f>
        <v>268.90000000000003</v>
      </c>
      <c r="I898" s="234">
        <v>235.79</v>
      </c>
      <c r="J898" s="235">
        <f>+I898*$J$5</f>
        <v>33.010600000000004</v>
      </c>
      <c r="K898" s="4">
        <f>SUM(I898:J898)</f>
        <v>268.80059999999997</v>
      </c>
      <c r="L898" s="142">
        <v>253.6</v>
      </c>
    </row>
    <row r="899" spans="1:14" x14ac:dyDescent="0.2">
      <c r="A899" s="143"/>
      <c r="C899" s="20"/>
      <c r="J899" s="235"/>
      <c r="K899" s="4"/>
      <c r="L899" s="142"/>
    </row>
    <row r="900" spans="1:14" x14ac:dyDescent="0.2">
      <c r="A900" s="143"/>
      <c r="B900" s="170"/>
      <c r="C900" s="171"/>
      <c r="D900" s="171"/>
      <c r="E900" s="171"/>
      <c r="F900" s="171"/>
      <c r="G900" s="171"/>
      <c r="H900" s="357"/>
      <c r="I900" s="171"/>
      <c r="J900" s="171"/>
      <c r="K900" s="171"/>
      <c r="L900" s="171"/>
      <c r="M900" s="171"/>
      <c r="N900" s="171"/>
    </row>
    <row r="901" spans="1:14" x14ac:dyDescent="0.2">
      <c r="A901" s="143"/>
      <c r="C901" s="20"/>
      <c r="J901" s="235"/>
      <c r="K901" s="4"/>
      <c r="L901" s="142"/>
    </row>
    <row r="902" spans="1:14" x14ac:dyDescent="0.2">
      <c r="A902" s="143">
        <v>164723</v>
      </c>
      <c r="B902" s="144" t="s">
        <v>410</v>
      </c>
      <c r="C902" s="20"/>
      <c r="J902" s="235"/>
      <c r="K902" s="4"/>
      <c r="L902" s="142"/>
    </row>
    <row r="903" spans="1:14" x14ac:dyDescent="0.2">
      <c r="A903" s="143"/>
      <c r="C903" s="20"/>
      <c r="J903" s="235"/>
      <c r="K903" s="4"/>
      <c r="L903" s="142"/>
    </row>
    <row r="904" spans="1:14" x14ac:dyDescent="0.2">
      <c r="A904" s="143"/>
      <c r="B904" s="168" t="s">
        <v>411</v>
      </c>
      <c r="C904" s="4">
        <v>266.64999999999998</v>
      </c>
      <c r="D904" s="5">
        <f>+C904+C904*$J$3</f>
        <v>285.31549999999999</v>
      </c>
      <c r="E904" s="333">
        <f>+D904+D904*$E$3</f>
        <v>302.43442999999996</v>
      </c>
      <c r="F904" s="333">
        <f>+E904*$F$4</f>
        <v>42.340820199999996</v>
      </c>
      <c r="G904" s="333">
        <f>SUM(E904:F904)</f>
        <v>344.77525019999996</v>
      </c>
      <c r="H904" s="352">
        <f>CEILING(G904,0.1)</f>
        <v>344.8</v>
      </c>
      <c r="I904" s="234">
        <v>302.41000000000003</v>
      </c>
      <c r="J904" s="235">
        <f>+I904*$J$5</f>
        <v>42.337400000000009</v>
      </c>
      <c r="K904" s="4">
        <f>SUM(I904:J904)</f>
        <v>344.74740000000003</v>
      </c>
      <c r="L904" s="142">
        <f>FLOOR(K904,0.05)</f>
        <v>344.70000000000005</v>
      </c>
    </row>
    <row r="905" spans="1:14" x14ac:dyDescent="0.2">
      <c r="A905" s="143"/>
      <c r="C905" s="4"/>
      <c r="J905" s="235"/>
      <c r="K905" s="4"/>
      <c r="L905" s="142"/>
    </row>
    <row r="906" spans="1:14" x14ac:dyDescent="0.2">
      <c r="A906" s="143"/>
      <c r="B906" s="168" t="s">
        <v>412</v>
      </c>
      <c r="C906" s="4">
        <v>5.94</v>
      </c>
      <c r="D906" s="5">
        <f>+C906+C906*$J$3</f>
        <v>6.3558000000000003</v>
      </c>
      <c r="E906" s="333">
        <f>+D906+D906*$E$3</f>
        <v>6.7371480000000004</v>
      </c>
      <c r="F906" s="333">
        <f>+E906*$F$4</f>
        <v>0.9432007200000001</v>
      </c>
      <c r="G906" s="333">
        <f>SUM(E906:F906)</f>
        <v>7.6803487200000005</v>
      </c>
      <c r="H906" s="352">
        <f>CEILING(G906,0.1)</f>
        <v>7.7</v>
      </c>
      <c r="I906" s="234">
        <v>6.71</v>
      </c>
      <c r="J906" s="235">
        <f>+I906*$J$5</f>
        <v>0.93940000000000012</v>
      </c>
      <c r="K906" s="4">
        <f>SUM(I906:J906)</f>
        <v>7.6494</v>
      </c>
      <c r="L906" s="142">
        <f>FLOOR(K906,0.05)</f>
        <v>7.6000000000000005</v>
      </c>
    </row>
    <row r="907" spans="1:14" x14ac:dyDescent="0.2">
      <c r="A907" s="143"/>
      <c r="B907" s="168"/>
      <c r="C907" s="4"/>
      <c r="J907" s="235"/>
      <c r="K907" s="4"/>
      <c r="L907" s="142"/>
    </row>
    <row r="908" spans="1:14" x14ac:dyDescent="0.2">
      <c r="A908" s="143"/>
      <c r="B908" s="168" t="s">
        <v>413</v>
      </c>
      <c r="C908" s="4">
        <v>59.43</v>
      </c>
      <c r="D908" s="5">
        <f>+C908+C908*$J$3</f>
        <v>63.5901</v>
      </c>
      <c r="E908" s="333">
        <f>+D908+D908*$E$3</f>
        <v>67.405506000000003</v>
      </c>
      <c r="F908" s="333">
        <f>+E908*$F$4</f>
        <v>9.4367708400000012</v>
      </c>
      <c r="G908" s="333">
        <f>SUM(E908:F908)</f>
        <v>76.842276840000011</v>
      </c>
      <c r="H908" s="352">
        <f>CEILING(G908,0.1)</f>
        <v>76.900000000000006</v>
      </c>
      <c r="I908" s="234">
        <v>67.41</v>
      </c>
      <c r="J908" s="235">
        <f>+I908*$J$5</f>
        <v>9.4374000000000002</v>
      </c>
      <c r="K908" s="4">
        <f>SUM(I908:J908)</f>
        <v>76.847399999999993</v>
      </c>
      <c r="L908" s="142">
        <f>FLOOR(K908,0.05)</f>
        <v>76.800000000000011</v>
      </c>
    </row>
    <row r="909" spans="1:14" x14ac:dyDescent="0.2">
      <c r="A909" s="143"/>
      <c r="B909" s="168"/>
      <c r="C909" s="4"/>
      <c r="J909" s="235"/>
      <c r="K909" s="4"/>
      <c r="L909" s="142"/>
    </row>
    <row r="910" spans="1:14" x14ac:dyDescent="0.2">
      <c r="A910" s="143"/>
      <c r="B910" s="170"/>
      <c r="C910" s="171"/>
      <c r="D910" s="171"/>
      <c r="E910" s="171"/>
      <c r="F910" s="171"/>
      <c r="G910" s="171"/>
      <c r="H910" s="357"/>
      <c r="I910" s="171"/>
      <c r="J910" s="171"/>
      <c r="K910" s="171"/>
      <c r="L910" s="171"/>
      <c r="M910" s="171"/>
      <c r="N910" s="171"/>
    </row>
    <row r="911" spans="1:14" x14ac:dyDescent="0.2">
      <c r="A911" s="143"/>
      <c r="C911" s="20"/>
      <c r="J911" s="235"/>
      <c r="K911" s="4"/>
      <c r="L911" s="142"/>
    </row>
    <row r="912" spans="1:14" x14ac:dyDescent="0.2">
      <c r="A912" s="143">
        <v>163743</v>
      </c>
      <c r="B912" s="144" t="s">
        <v>414</v>
      </c>
      <c r="C912" s="20"/>
      <c r="J912" s="235"/>
      <c r="K912" s="4"/>
      <c r="L912" s="142"/>
    </row>
    <row r="913" spans="1:14" x14ac:dyDescent="0.2">
      <c r="A913" s="143"/>
      <c r="C913" s="20"/>
      <c r="J913" s="235"/>
      <c r="K913" s="4"/>
      <c r="L913" s="142"/>
    </row>
    <row r="914" spans="1:14" x14ac:dyDescent="0.2">
      <c r="A914" s="143"/>
      <c r="B914" s="175" t="s">
        <v>415</v>
      </c>
      <c r="C914" s="20"/>
      <c r="J914" s="235"/>
      <c r="K914" s="4"/>
      <c r="L914" s="142"/>
    </row>
    <row r="915" spans="1:14" x14ac:dyDescent="0.2">
      <c r="A915" s="143"/>
      <c r="B915" s="181" t="s">
        <v>416</v>
      </c>
      <c r="C915" s="20"/>
      <c r="J915" s="235"/>
      <c r="K915" s="4"/>
      <c r="L915" s="142"/>
    </row>
    <row r="916" spans="1:14" x14ac:dyDescent="0.2">
      <c r="A916" s="143"/>
      <c r="B916" s="168" t="s">
        <v>417</v>
      </c>
      <c r="C916" s="4">
        <v>4.57</v>
      </c>
      <c r="D916" s="5">
        <f>+C916+C916*$J$3</f>
        <v>4.8899000000000008</v>
      </c>
      <c r="E916" s="333">
        <f>+D916+D916*$E$3</f>
        <v>5.183294000000001</v>
      </c>
      <c r="F916" s="333">
        <f>+E916*$F$4</f>
        <v>0.72566116000000025</v>
      </c>
      <c r="G916" s="333">
        <f>SUM(E916:F916)</f>
        <v>5.9089551600000014</v>
      </c>
      <c r="H916" s="352">
        <f>CEILING(G916,0.1)</f>
        <v>6</v>
      </c>
      <c r="I916" s="234">
        <v>5.18</v>
      </c>
      <c r="J916" s="235">
        <v>0.72</v>
      </c>
      <c r="K916" s="4">
        <f>SUM(I916:J916)</f>
        <v>5.8999999999999995</v>
      </c>
      <c r="L916" s="142">
        <f>FLOOR(K916,0.05)</f>
        <v>5.9</v>
      </c>
    </row>
    <row r="917" spans="1:14" x14ac:dyDescent="0.2">
      <c r="A917" s="143"/>
      <c r="B917" s="6" t="s">
        <v>418</v>
      </c>
      <c r="C917" s="4">
        <v>3.05</v>
      </c>
      <c r="D917" s="5">
        <f>+C917+C917*$J$3</f>
        <v>3.2634999999999996</v>
      </c>
      <c r="E917" s="333">
        <f>+D917+D917*$E$3</f>
        <v>3.4593099999999994</v>
      </c>
      <c r="F917" s="333">
        <f>+E917*$F$4</f>
        <v>0.4843034</v>
      </c>
      <c r="G917" s="333">
        <f>SUM(E917:F917)</f>
        <v>3.9436133999999994</v>
      </c>
      <c r="H917" s="352">
        <f>CEILING(G917,0.1)</f>
        <v>4</v>
      </c>
      <c r="I917" s="234">
        <v>3.42</v>
      </c>
      <c r="J917" s="235">
        <f>+I917*$J$5</f>
        <v>0.47880000000000006</v>
      </c>
      <c r="K917" s="4">
        <f>SUM(I917:J917)</f>
        <v>3.8988</v>
      </c>
      <c r="L917" s="142">
        <f>FLOOR(K917,0.05)</f>
        <v>3.85</v>
      </c>
    </row>
    <row r="918" spans="1:14" x14ac:dyDescent="0.2">
      <c r="A918" s="143"/>
      <c r="C918" s="4"/>
      <c r="J918" s="235"/>
      <c r="K918" s="4"/>
      <c r="L918" s="142"/>
    </row>
    <row r="919" spans="1:14" s="242" customFormat="1" x14ac:dyDescent="0.2">
      <c r="A919" s="143"/>
      <c r="B919" s="175" t="s">
        <v>419</v>
      </c>
      <c r="C919" s="4"/>
      <c r="D919" s="5"/>
      <c r="E919" s="333"/>
      <c r="F919" s="333"/>
      <c r="G919" s="333"/>
      <c r="H919" s="352"/>
      <c r="I919" s="234"/>
      <c r="J919" s="235"/>
      <c r="K919" s="4"/>
      <c r="L919" s="142"/>
      <c r="N919" s="6"/>
    </row>
    <row r="920" spans="1:14" s="242" customFormat="1" x14ac:dyDescent="0.2">
      <c r="A920" s="143"/>
      <c r="B920" s="168" t="s">
        <v>420</v>
      </c>
      <c r="C920" s="4">
        <v>83.8</v>
      </c>
      <c r="D920" s="5">
        <f>+C920+C920*$J$3</f>
        <v>89.665999999999997</v>
      </c>
      <c r="E920" s="333">
        <f>+D920+D920*$E$3</f>
        <v>95.045959999999994</v>
      </c>
      <c r="F920" s="333">
        <f>+E920*$F$4</f>
        <v>13.306434400000001</v>
      </c>
      <c r="G920" s="333">
        <f>SUM(E920:F920)</f>
        <v>108.35239439999999</v>
      </c>
      <c r="H920" s="352">
        <f>CEILING(G920,0.1)</f>
        <v>108.4</v>
      </c>
      <c r="I920" s="234">
        <v>95</v>
      </c>
      <c r="J920" s="235">
        <f>+I920*$J$5</f>
        <v>13.3</v>
      </c>
      <c r="K920" s="4">
        <f>SUM(I920:J920)</f>
        <v>108.3</v>
      </c>
      <c r="L920" s="142">
        <f>FLOOR(K920,0.05)</f>
        <v>108.30000000000001</v>
      </c>
      <c r="N920" s="6"/>
    </row>
    <row r="921" spans="1:14" s="242" customFormat="1" x14ac:dyDescent="0.2">
      <c r="A921" s="143"/>
      <c r="B921" s="6" t="s">
        <v>421</v>
      </c>
      <c r="C921" s="4">
        <v>67.040000000000006</v>
      </c>
      <c r="D921" s="5">
        <f>+C921+C921*$J$3</f>
        <v>71.732800000000012</v>
      </c>
      <c r="E921" s="333">
        <f>+D921+D921*$E$3</f>
        <v>76.036768000000009</v>
      </c>
      <c r="F921" s="333">
        <f>+E921*$F$4</f>
        <v>10.645147520000002</v>
      </c>
      <c r="G921" s="333">
        <f>SUM(E921:F921)</f>
        <v>86.681915520000018</v>
      </c>
      <c r="H921" s="352">
        <f>CEILING(G921,0.1)</f>
        <v>86.7</v>
      </c>
      <c r="I921" s="234">
        <v>76.010000000000005</v>
      </c>
      <c r="J921" s="235">
        <f>+I921*$J$5</f>
        <v>10.641400000000001</v>
      </c>
      <c r="K921" s="4">
        <f>SUM(I921:J921)</f>
        <v>86.65140000000001</v>
      </c>
      <c r="L921" s="142">
        <f>FLOOR(K921,0.05)</f>
        <v>86.65</v>
      </c>
      <c r="N921" s="6"/>
    </row>
    <row r="922" spans="1:14" s="242" customFormat="1" x14ac:dyDescent="0.2">
      <c r="A922" s="143"/>
      <c r="B922" s="6"/>
      <c r="C922" s="4"/>
      <c r="D922" s="5"/>
      <c r="E922" s="333"/>
      <c r="F922" s="333"/>
      <c r="G922" s="333"/>
      <c r="H922" s="352"/>
      <c r="I922" s="234"/>
      <c r="J922" s="235"/>
      <c r="K922" s="4"/>
      <c r="L922" s="142"/>
      <c r="N922" s="6"/>
    </row>
    <row r="923" spans="1:14" s="242" customFormat="1" x14ac:dyDescent="0.2">
      <c r="A923" s="143"/>
      <c r="B923" s="175" t="s">
        <v>422</v>
      </c>
      <c r="C923" s="4"/>
      <c r="D923" s="5"/>
      <c r="E923" s="333"/>
      <c r="F923" s="333"/>
      <c r="G923" s="333"/>
      <c r="H923" s="352"/>
      <c r="I923" s="234"/>
      <c r="J923" s="235"/>
      <c r="K923" s="4"/>
      <c r="L923" s="142"/>
      <c r="N923" s="6"/>
    </row>
    <row r="924" spans="1:14" s="242" customFormat="1" x14ac:dyDescent="0.2">
      <c r="A924" s="143"/>
      <c r="B924" s="223" t="s">
        <v>423</v>
      </c>
      <c r="C924" s="4">
        <v>182.85</v>
      </c>
      <c r="D924" s="5">
        <f>+C924+C924*$J$3</f>
        <v>195.64949999999999</v>
      </c>
      <c r="E924" s="333">
        <f>+D924+D924*$E$3</f>
        <v>207.38846999999998</v>
      </c>
      <c r="F924" s="333"/>
      <c r="G924" s="333">
        <f>SUM(E924:F924)</f>
        <v>207.38846999999998</v>
      </c>
      <c r="H924" s="352">
        <f>CEILING(G924,0.1)</f>
        <v>207.4</v>
      </c>
      <c r="I924" s="234">
        <v>207.4</v>
      </c>
      <c r="J924" s="256" t="s">
        <v>23</v>
      </c>
      <c r="K924" s="4">
        <f>SUM(I924:J924)</f>
        <v>207.4</v>
      </c>
      <c r="L924" s="142">
        <v>195.65</v>
      </c>
      <c r="N924" s="6"/>
    </row>
    <row r="925" spans="1:14" s="242" customFormat="1" x14ac:dyDescent="0.2">
      <c r="A925" s="143"/>
      <c r="B925" s="223"/>
      <c r="C925" s="4"/>
      <c r="D925" s="5"/>
      <c r="E925" s="333"/>
      <c r="F925" s="333"/>
      <c r="G925" s="333"/>
      <c r="H925" s="352"/>
      <c r="I925" s="234"/>
      <c r="J925" s="235"/>
      <c r="K925" s="4"/>
      <c r="L925" s="142"/>
      <c r="N925" s="6"/>
    </row>
    <row r="926" spans="1:14" s="242" customFormat="1" x14ac:dyDescent="0.2">
      <c r="A926" s="143"/>
      <c r="B926" s="224" t="s">
        <v>424</v>
      </c>
      <c r="C926" s="4"/>
      <c r="D926" s="5"/>
      <c r="E926" s="333"/>
      <c r="F926" s="333"/>
      <c r="G926" s="333"/>
      <c r="H926" s="352"/>
      <c r="I926" s="234"/>
      <c r="J926" s="235"/>
      <c r="K926" s="4"/>
      <c r="L926" s="142"/>
      <c r="N926" s="6"/>
    </row>
    <row r="927" spans="1:14" s="242" customFormat="1" x14ac:dyDescent="0.2">
      <c r="A927" s="143"/>
      <c r="B927" s="168" t="s">
        <v>425</v>
      </c>
      <c r="C927" s="4">
        <v>304.75</v>
      </c>
      <c r="D927" s="5">
        <f>+C927+C927*$J$3</f>
        <v>326.08249999999998</v>
      </c>
      <c r="E927" s="333">
        <f>+D927+D927*$E$3</f>
        <v>345.64744999999999</v>
      </c>
      <c r="F927" s="333">
        <f>+E927*$F$4</f>
        <v>48.390643000000004</v>
      </c>
      <c r="G927" s="333">
        <f>SUM(E927:F927)</f>
        <v>394.038093</v>
      </c>
      <c r="H927" s="352">
        <f>CEILING(G927,0.1)</f>
        <v>394.1</v>
      </c>
      <c r="I927" s="234">
        <v>345.61</v>
      </c>
      <c r="J927" s="235">
        <f>+I927*$J$5</f>
        <v>48.385400000000004</v>
      </c>
      <c r="K927" s="4">
        <f>SUM(I927:J927)</f>
        <v>393.99540000000002</v>
      </c>
      <c r="L927" s="142">
        <f>FLOOR(K927,0.05)</f>
        <v>393.95000000000005</v>
      </c>
      <c r="N927" s="6"/>
    </row>
    <row r="928" spans="1:14" s="242" customFormat="1" x14ac:dyDescent="0.2">
      <c r="A928" s="143"/>
      <c r="B928" s="168" t="s">
        <v>426</v>
      </c>
      <c r="C928" s="4">
        <v>350.45</v>
      </c>
      <c r="D928" s="5">
        <f>+C928+C928*$J$3</f>
        <v>374.98149999999998</v>
      </c>
      <c r="E928" s="333">
        <f>+D928+D928*$E$3</f>
        <v>397.48039</v>
      </c>
      <c r="F928" s="333">
        <f>+E928*$F$4</f>
        <v>55.647254600000004</v>
      </c>
      <c r="G928" s="333">
        <f>SUM(E928:F928)</f>
        <v>453.1276446</v>
      </c>
      <c r="H928" s="352">
        <f>CEILING(G928,0.1)</f>
        <v>453.20000000000005</v>
      </c>
      <c r="I928" s="234">
        <v>397.46</v>
      </c>
      <c r="J928" s="235">
        <f>+I928*$J$5</f>
        <v>55.644400000000005</v>
      </c>
      <c r="K928" s="4">
        <f>SUM(I928:J928)</f>
        <v>453.1044</v>
      </c>
      <c r="L928" s="142">
        <f>FLOOR(K928,0.05)</f>
        <v>453.1</v>
      </c>
      <c r="N928" s="6"/>
    </row>
    <row r="929" spans="1:14" s="242" customFormat="1" x14ac:dyDescent="0.2">
      <c r="A929" s="143"/>
      <c r="B929" s="168" t="s">
        <v>427</v>
      </c>
      <c r="C929" s="4">
        <v>426.64</v>
      </c>
      <c r="D929" s="5">
        <f>+C929+C929*$J$3</f>
        <v>456.50479999999999</v>
      </c>
      <c r="E929" s="333">
        <f>+D929+D929*$E$3</f>
        <v>483.89508799999999</v>
      </c>
      <c r="F929" s="333">
        <f>+E929*$F$4</f>
        <v>67.745312320000011</v>
      </c>
      <c r="G929" s="333">
        <f>SUM(E929:F929)</f>
        <v>551.64040032000003</v>
      </c>
      <c r="H929" s="352">
        <f>CEILING(G929,0.1)</f>
        <v>551.70000000000005</v>
      </c>
      <c r="I929" s="234">
        <v>483.86</v>
      </c>
      <c r="J929" s="235">
        <f>+I929*$J$5</f>
        <v>67.740400000000008</v>
      </c>
      <c r="K929" s="4">
        <f>SUM(I929:J929)</f>
        <v>551.60040000000004</v>
      </c>
      <c r="L929" s="142">
        <f>FLOOR(K929,0.05)</f>
        <v>551.6</v>
      </c>
      <c r="N929" s="6"/>
    </row>
    <row r="930" spans="1:14" s="242" customFormat="1" x14ac:dyDescent="0.2">
      <c r="A930" s="143"/>
      <c r="B930" s="168" t="s">
        <v>428</v>
      </c>
      <c r="C930" s="4">
        <v>106.67</v>
      </c>
      <c r="D930" s="5">
        <f>+C930+C930*$J$3</f>
        <v>114.1369</v>
      </c>
      <c r="E930" s="333">
        <f>+D930+D930*$E$3</f>
        <v>120.985114</v>
      </c>
      <c r="F930" s="333">
        <f>+E930*$F$4</f>
        <v>16.937915960000002</v>
      </c>
      <c r="G930" s="333">
        <f>SUM(E930:F930)</f>
        <v>137.92302996000001</v>
      </c>
      <c r="H930" s="352">
        <f>CEILING(G930,0.1)</f>
        <v>138</v>
      </c>
      <c r="I930" s="234">
        <v>120.97</v>
      </c>
      <c r="J930" s="235">
        <v>16.93</v>
      </c>
      <c r="K930" s="4">
        <f>SUM(I930:J930)</f>
        <v>137.9</v>
      </c>
      <c r="L930" s="142">
        <f>FLOOR(K930,0.05)</f>
        <v>137.9</v>
      </c>
      <c r="N930" s="6"/>
    </row>
    <row r="931" spans="1:14" s="242" customFormat="1" x14ac:dyDescent="0.2">
      <c r="A931" s="143"/>
      <c r="B931" s="168" t="s">
        <v>656</v>
      </c>
      <c r="C931" s="4"/>
      <c r="D931" s="5"/>
      <c r="E931" s="333"/>
      <c r="F931" s="333"/>
      <c r="G931" s="333"/>
      <c r="H931" s="352"/>
      <c r="I931" s="234"/>
      <c r="J931" s="235"/>
      <c r="K931" s="4"/>
      <c r="L931" s="142"/>
      <c r="N931" s="6"/>
    </row>
    <row r="932" spans="1:14" s="242" customFormat="1" x14ac:dyDescent="0.2">
      <c r="A932" s="143"/>
      <c r="B932" s="6"/>
      <c r="C932" s="4"/>
      <c r="D932" s="5"/>
      <c r="E932" s="333"/>
      <c r="F932" s="333"/>
      <c r="G932" s="333"/>
      <c r="H932" s="352"/>
      <c r="I932" s="234"/>
      <c r="J932" s="235"/>
      <c r="K932" s="4"/>
      <c r="L932" s="142"/>
      <c r="N932" s="6"/>
    </row>
    <row r="933" spans="1:14" s="242" customFormat="1" x14ac:dyDescent="0.2">
      <c r="A933" s="143"/>
      <c r="B933" s="175" t="s">
        <v>429</v>
      </c>
      <c r="C933" s="4">
        <v>215.62</v>
      </c>
      <c r="D933" s="5">
        <f>+C933+C933*$J$3</f>
        <v>230.71340000000001</v>
      </c>
      <c r="E933" s="333">
        <f>+D933+D933*$E$3</f>
        <v>244.55620400000001</v>
      </c>
      <c r="F933" s="333">
        <f>+E933*$F$4</f>
        <v>34.237868560000003</v>
      </c>
      <c r="G933" s="333">
        <f>SUM(E933:F933)</f>
        <v>278.79407256000002</v>
      </c>
      <c r="H933" s="352">
        <f>CEILING(G933,0.1)</f>
        <v>278.8</v>
      </c>
      <c r="I933" s="234">
        <v>244.52</v>
      </c>
      <c r="J933" s="235">
        <v>34.229999999999997</v>
      </c>
      <c r="K933" s="4">
        <f>SUM(I933:J933)</f>
        <v>278.75</v>
      </c>
      <c r="L933" s="142">
        <f>FLOOR(K933,0.05)</f>
        <v>278.75</v>
      </c>
      <c r="N933" s="6"/>
    </row>
    <row r="934" spans="1:14" s="242" customFormat="1" x14ac:dyDescent="0.2">
      <c r="A934" s="143"/>
      <c r="B934" s="175"/>
      <c r="C934" s="4"/>
      <c r="D934" s="5"/>
      <c r="E934" s="333"/>
      <c r="F934" s="333"/>
      <c r="G934" s="333"/>
      <c r="H934" s="352"/>
      <c r="I934" s="234"/>
      <c r="J934" s="235"/>
      <c r="K934" s="4"/>
      <c r="L934" s="142"/>
      <c r="N934" s="6"/>
    </row>
    <row r="935" spans="1:14" s="242" customFormat="1" x14ac:dyDescent="0.2">
      <c r="A935" s="143"/>
      <c r="B935" s="175" t="s">
        <v>430</v>
      </c>
      <c r="C935" s="4"/>
      <c r="D935" s="5"/>
      <c r="E935" s="333"/>
      <c r="F935" s="333"/>
      <c r="G935" s="333"/>
      <c r="H935" s="352"/>
      <c r="I935" s="234"/>
      <c r="J935" s="235"/>
      <c r="K935" s="4"/>
      <c r="L935" s="142"/>
      <c r="N935" s="6"/>
    </row>
    <row r="936" spans="1:14" s="242" customFormat="1" x14ac:dyDescent="0.2">
      <c r="A936" s="143"/>
      <c r="B936" s="223" t="s">
        <v>423</v>
      </c>
      <c r="C936" s="4">
        <v>199.65</v>
      </c>
      <c r="D936" s="5">
        <f>+C936+C936*$J$3</f>
        <v>213.62550000000002</v>
      </c>
      <c r="E936" s="333">
        <f>+D936+D936*$E$3</f>
        <v>226.44303000000002</v>
      </c>
      <c r="F936" s="333"/>
      <c r="G936" s="333">
        <f>SUM(E936:F936)</f>
        <v>226.44303000000002</v>
      </c>
      <c r="H936" s="352">
        <f>CEILING(G936,0.1)</f>
        <v>226.5</v>
      </c>
      <c r="I936" s="234">
        <v>226.45</v>
      </c>
      <c r="J936" s="235">
        <f>+I936*$J$5</f>
        <v>31.703000000000003</v>
      </c>
      <c r="K936" s="4">
        <f>SUM(I936:J936)</f>
        <v>258.15300000000002</v>
      </c>
      <c r="L936" s="142">
        <f>FLOOR(K936,0.05)</f>
        <v>258.15000000000003</v>
      </c>
      <c r="N936" s="6"/>
    </row>
    <row r="937" spans="1:14" s="242" customFormat="1" x14ac:dyDescent="0.2">
      <c r="A937" s="143"/>
      <c r="B937" s="223"/>
      <c r="C937" s="4"/>
      <c r="D937" s="5"/>
      <c r="E937" s="333"/>
      <c r="F937" s="333"/>
      <c r="G937" s="333"/>
      <c r="H937" s="352"/>
      <c r="I937" s="234"/>
      <c r="J937" s="235"/>
      <c r="K937" s="4"/>
      <c r="L937" s="142"/>
      <c r="N937" s="6"/>
    </row>
    <row r="938" spans="1:14" s="242" customFormat="1" x14ac:dyDescent="0.2">
      <c r="A938" s="143"/>
      <c r="B938" s="224" t="s">
        <v>424</v>
      </c>
      <c r="C938" s="4"/>
      <c r="D938" s="5"/>
      <c r="E938" s="333"/>
      <c r="F938" s="333"/>
      <c r="G938" s="333"/>
      <c r="H938" s="352"/>
      <c r="I938" s="234"/>
      <c r="J938" s="235"/>
      <c r="K938" s="4"/>
      <c r="L938" s="142"/>
      <c r="N938" s="6"/>
    </row>
    <row r="939" spans="1:14" s="242" customFormat="1" x14ac:dyDescent="0.2">
      <c r="A939" s="143"/>
      <c r="B939" s="168" t="s">
        <v>673</v>
      </c>
      <c r="C939" s="4"/>
      <c r="D939" s="5"/>
      <c r="E939" s="333">
        <v>81.514954000000003</v>
      </c>
      <c r="F939" s="333">
        <f>+E939*$F$4</f>
        <v>11.412093560000001</v>
      </c>
      <c r="G939" s="333">
        <f>SUM(E939:F939)</f>
        <v>92.927047560000005</v>
      </c>
      <c r="H939" s="352">
        <f>CEILING(G939,0.1)</f>
        <v>93</v>
      </c>
      <c r="I939" s="234"/>
      <c r="J939" s="235"/>
      <c r="K939" s="4"/>
      <c r="L939" s="142"/>
      <c r="N939" s="6"/>
    </row>
    <row r="940" spans="1:14" s="242" customFormat="1" x14ac:dyDescent="0.2">
      <c r="A940" s="143"/>
      <c r="B940" s="168" t="s">
        <v>431</v>
      </c>
      <c r="C940" s="4">
        <v>71.87</v>
      </c>
      <c r="D940" s="5">
        <f>+C940+C940*$J$3</f>
        <v>76.900900000000007</v>
      </c>
      <c r="E940" s="333">
        <f>+D940+D940*$E$3</f>
        <v>81.514954000000003</v>
      </c>
      <c r="F940" s="333">
        <f>+E940*$F$4</f>
        <v>11.412093560000001</v>
      </c>
      <c r="G940" s="333">
        <f>SUM(E940:F940)</f>
        <v>92.927047560000005</v>
      </c>
      <c r="H940" s="352">
        <f>CEILING(G940,0.1)</f>
        <v>93</v>
      </c>
      <c r="I940" s="234">
        <v>81.489999999999995</v>
      </c>
      <c r="J940" s="235">
        <f>+I940*$J$5</f>
        <v>11.4086</v>
      </c>
      <c r="K940" s="4">
        <f>SUM(I940:J940)</f>
        <v>92.898599999999988</v>
      </c>
      <c r="L940" s="142">
        <f>FLOOR(K940,0.05)</f>
        <v>92.850000000000009</v>
      </c>
      <c r="N940" s="6"/>
    </row>
    <row r="941" spans="1:14" s="242" customFormat="1" x14ac:dyDescent="0.2">
      <c r="A941" s="143"/>
      <c r="B941" s="168" t="s">
        <v>432</v>
      </c>
      <c r="C941" s="4">
        <v>152.37</v>
      </c>
      <c r="D941" s="5">
        <f>+C941+C941*$J$3</f>
        <v>163.0359</v>
      </c>
      <c r="E941" s="333">
        <f>+D941+D941*$E$3</f>
        <v>172.81805399999999</v>
      </c>
      <c r="F941" s="333">
        <f>+E941*$F$4</f>
        <v>24.194527560000001</v>
      </c>
      <c r="G941" s="333">
        <f>SUM(E941:F941)</f>
        <v>197.01258156</v>
      </c>
      <c r="H941" s="352">
        <f>CEILING(G941,0.1)</f>
        <v>197.10000000000002</v>
      </c>
      <c r="I941" s="234">
        <v>172.81</v>
      </c>
      <c r="J941" s="235">
        <f>+I941*$J$5</f>
        <v>24.193400000000004</v>
      </c>
      <c r="K941" s="4">
        <f>SUM(I941:J941)</f>
        <v>197.0034</v>
      </c>
      <c r="L941" s="142">
        <f>FLOOR(K941,0.05)</f>
        <v>197</v>
      </c>
      <c r="N941" s="6"/>
    </row>
    <row r="942" spans="1:14" s="242" customFormat="1" x14ac:dyDescent="0.2">
      <c r="A942" s="143"/>
      <c r="B942" s="168" t="s">
        <v>656</v>
      </c>
      <c r="C942" s="4"/>
      <c r="D942" s="5"/>
      <c r="E942" s="333"/>
      <c r="F942" s="333"/>
      <c r="G942" s="333"/>
      <c r="H942" s="352"/>
      <c r="I942" s="234"/>
      <c r="J942" s="235"/>
      <c r="K942" s="4"/>
      <c r="L942" s="142"/>
      <c r="N942" s="6"/>
    </row>
    <row r="943" spans="1:14" s="242" customFormat="1" x14ac:dyDescent="0.2">
      <c r="A943" s="143"/>
      <c r="B943" s="6"/>
      <c r="C943" s="4"/>
      <c r="D943" s="5"/>
      <c r="E943" s="333"/>
      <c r="F943" s="333"/>
      <c r="G943" s="333"/>
      <c r="H943" s="352"/>
      <c r="I943" s="234"/>
      <c r="J943" s="235"/>
      <c r="K943" s="4"/>
      <c r="L943" s="142"/>
      <c r="N943" s="6"/>
    </row>
    <row r="944" spans="1:14" s="242" customFormat="1" x14ac:dyDescent="0.2">
      <c r="A944" s="143"/>
      <c r="B944" s="175" t="s">
        <v>433</v>
      </c>
      <c r="C944" s="4">
        <v>143.75</v>
      </c>
      <c r="D944" s="5">
        <f>+C944+C944*$J$3</f>
        <v>153.8125</v>
      </c>
      <c r="E944" s="333">
        <f>+D944+D944*$E$3</f>
        <v>163.04124999999999</v>
      </c>
      <c r="F944" s="333">
        <f>+E944*$F$4</f>
        <v>22.825775</v>
      </c>
      <c r="G944" s="333">
        <f>SUM(E944:F944)</f>
        <v>185.86702499999998</v>
      </c>
      <c r="H944" s="352">
        <f>CEILING(G944,0.1)</f>
        <v>185.9</v>
      </c>
      <c r="I944" s="234">
        <v>163.03</v>
      </c>
      <c r="J944" s="235">
        <f>+I944*14%</f>
        <v>22.824200000000001</v>
      </c>
      <c r="K944" s="4">
        <f>SUM(I944:J944)</f>
        <v>185.85419999999999</v>
      </c>
      <c r="L944" s="142">
        <f>FLOOR(K944,0.05)</f>
        <v>185.85000000000002</v>
      </c>
      <c r="N944" s="6"/>
    </row>
    <row r="945" spans="1:14" s="242" customFormat="1" x14ac:dyDescent="0.2">
      <c r="A945" s="143"/>
      <c r="B945" s="6"/>
      <c r="C945" s="4"/>
      <c r="D945" s="5"/>
      <c r="E945" s="333"/>
      <c r="F945" s="333"/>
      <c r="G945" s="333"/>
      <c r="H945" s="352"/>
      <c r="I945" s="234"/>
      <c r="J945" s="235"/>
      <c r="K945" s="4"/>
      <c r="L945" s="142"/>
      <c r="N945" s="6"/>
    </row>
    <row r="946" spans="1:14" s="242" customFormat="1" x14ac:dyDescent="0.2">
      <c r="A946" s="143"/>
      <c r="B946" s="6" t="s">
        <v>434</v>
      </c>
      <c r="C946" s="4">
        <v>33.28</v>
      </c>
      <c r="D946" s="5">
        <f>+C946+C946*$J$3</f>
        <v>35.6096</v>
      </c>
      <c r="E946" s="333"/>
      <c r="F946" s="333"/>
      <c r="G946" s="333"/>
      <c r="H946" s="352"/>
      <c r="I946" s="234">
        <v>37.770000000000003</v>
      </c>
      <c r="J946" s="235">
        <v>5.28</v>
      </c>
      <c r="K946" s="4">
        <f>SUM(I946:J946)</f>
        <v>43.050000000000004</v>
      </c>
      <c r="L946" s="142">
        <f>FLOOR(K946,0.05)</f>
        <v>43.050000000000004</v>
      </c>
      <c r="N946" s="6"/>
    </row>
    <row r="947" spans="1:14" s="242" customFormat="1" x14ac:dyDescent="0.2">
      <c r="A947" s="143"/>
      <c r="B947" s="6"/>
      <c r="C947" s="4"/>
      <c r="D947" s="5"/>
      <c r="E947" s="333"/>
      <c r="F947" s="333"/>
      <c r="G947" s="333"/>
      <c r="H947" s="352"/>
      <c r="I947" s="234"/>
      <c r="J947" s="235"/>
      <c r="K947" s="4"/>
      <c r="L947" s="142"/>
      <c r="N947" s="6"/>
    </row>
    <row r="948" spans="1:14" s="242" customFormat="1" x14ac:dyDescent="0.2">
      <c r="A948" s="143"/>
      <c r="B948" s="175" t="s">
        <v>435</v>
      </c>
      <c r="C948" s="4"/>
      <c r="D948" s="5"/>
      <c r="E948" s="333"/>
      <c r="F948" s="333"/>
      <c r="G948" s="333"/>
      <c r="H948" s="352"/>
      <c r="I948" s="234"/>
      <c r="J948" s="235"/>
      <c r="K948" s="4"/>
      <c r="L948" s="142"/>
      <c r="N948" s="6"/>
    </row>
    <row r="949" spans="1:14" s="242" customFormat="1" x14ac:dyDescent="0.2">
      <c r="A949" s="143"/>
      <c r="B949" s="224" t="s">
        <v>436</v>
      </c>
      <c r="C949" s="225"/>
      <c r="D949" s="226"/>
      <c r="E949" s="333"/>
      <c r="F949" s="333"/>
      <c r="G949" s="333"/>
      <c r="H949" s="352"/>
      <c r="I949" s="262"/>
      <c r="J949" s="263"/>
      <c r="K949" s="225"/>
      <c r="L949" s="214"/>
      <c r="N949" s="6"/>
    </row>
    <row r="950" spans="1:14" s="242" customFormat="1" x14ac:dyDescent="0.2">
      <c r="A950" s="143"/>
      <c r="B950" s="168" t="s">
        <v>437</v>
      </c>
      <c r="C950" s="4">
        <v>3.81</v>
      </c>
      <c r="D950" s="5">
        <f>+C950+C950*$J$3</f>
        <v>4.0766999999999998</v>
      </c>
      <c r="E950" s="333">
        <f>+D950+D950*$E$3</f>
        <v>4.3213019999999993</v>
      </c>
      <c r="F950" s="333">
        <f>+E950*$F$4</f>
        <v>0.60498227999999998</v>
      </c>
      <c r="G950" s="333">
        <f>SUM(E950:F950)</f>
        <v>4.9262842799999991</v>
      </c>
      <c r="H950" s="352">
        <f>CEILING(G950,0.1)</f>
        <v>5</v>
      </c>
      <c r="I950" s="234">
        <v>4.3</v>
      </c>
      <c r="J950" s="235">
        <f>+I950*$J$5</f>
        <v>0.60199999999999998</v>
      </c>
      <c r="K950" s="4">
        <f>SUM(I950:J950)</f>
        <v>4.9020000000000001</v>
      </c>
      <c r="L950" s="142">
        <f>FLOOR(K950,0.05)</f>
        <v>4.9000000000000004</v>
      </c>
      <c r="N950" s="6"/>
    </row>
    <row r="951" spans="1:14" x14ac:dyDescent="0.2">
      <c r="A951" s="143"/>
      <c r="B951" s="168" t="s">
        <v>438</v>
      </c>
      <c r="C951" s="4">
        <v>4.57</v>
      </c>
      <c r="D951" s="5">
        <f>+C951+C951*$J$3</f>
        <v>4.8899000000000008</v>
      </c>
      <c r="E951" s="333">
        <f>+D951+D951*$E$3</f>
        <v>5.183294000000001</v>
      </c>
      <c r="F951" s="333">
        <f>+E951*$F$4</f>
        <v>0.72566116000000025</v>
      </c>
      <c r="G951" s="333">
        <f>SUM(E951:F951)</f>
        <v>5.9089551600000014</v>
      </c>
      <c r="H951" s="352">
        <f>CEILING(G951,0.1)</f>
        <v>6</v>
      </c>
      <c r="I951" s="234">
        <v>5.18</v>
      </c>
      <c r="J951" s="235">
        <v>0.72</v>
      </c>
      <c r="K951" s="4">
        <f>SUM(I951:J951)</f>
        <v>5.8999999999999995</v>
      </c>
      <c r="L951" s="142">
        <f>FLOOR(K951,0.05)</f>
        <v>5.9</v>
      </c>
    </row>
    <row r="952" spans="1:14" x14ac:dyDescent="0.2">
      <c r="A952" s="143"/>
      <c r="C952" s="4"/>
      <c r="J952" s="235"/>
      <c r="K952" s="4"/>
      <c r="L952" s="142"/>
    </row>
    <row r="953" spans="1:14" x14ac:dyDescent="0.2">
      <c r="A953" s="143"/>
      <c r="B953" s="170"/>
      <c r="C953" s="171"/>
      <c r="D953" s="171"/>
      <c r="E953" s="171"/>
      <c r="F953" s="171"/>
      <c r="G953" s="171"/>
      <c r="H953" s="357"/>
      <c r="I953" s="171"/>
      <c r="J953" s="171"/>
      <c r="K953" s="171"/>
      <c r="L953" s="171"/>
      <c r="M953" s="171"/>
    </row>
    <row r="954" spans="1:14" x14ac:dyDescent="0.2">
      <c r="A954" s="143"/>
      <c r="C954" s="20"/>
      <c r="J954" s="235"/>
      <c r="K954" s="4"/>
      <c r="L954" s="142"/>
    </row>
    <row r="955" spans="1:14" x14ac:dyDescent="0.2">
      <c r="A955" s="143">
        <v>163761</v>
      </c>
      <c r="B955" s="144" t="s">
        <v>439</v>
      </c>
      <c r="C955" s="20"/>
      <c r="J955" s="235"/>
      <c r="K955" s="4"/>
      <c r="L955" s="142"/>
    </row>
    <row r="956" spans="1:14" x14ac:dyDescent="0.2">
      <c r="A956" s="143"/>
      <c r="C956" s="20"/>
      <c r="J956" s="235"/>
      <c r="K956" s="4"/>
      <c r="L956" s="142"/>
    </row>
    <row r="957" spans="1:14" x14ac:dyDescent="0.2">
      <c r="A957" s="143"/>
      <c r="B957" s="175" t="s">
        <v>440</v>
      </c>
      <c r="C957" s="20"/>
      <c r="J957" s="235"/>
      <c r="K957" s="4"/>
      <c r="L957" s="142"/>
    </row>
    <row r="958" spans="1:14" x14ac:dyDescent="0.2">
      <c r="A958" s="143"/>
      <c r="B958" s="168" t="s">
        <v>441</v>
      </c>
      <c r="C958" s="4">
        <v>30.48</v>
      </c>
      <c r="D958" s="5">
        <f>+C958+C958*$J$3</f>
        <v>32.613599999999998</v>
      </c>
      <c r="E958" s="333">
        <f>+D958+D958*$E$3</f>
        <v>34.570415999999994</v>
      </c>
      <c r="F958" s="333">
        <f>+E958*$F$4</f>
        <v>4.8398582399999999</v>
      </c>
      <c r="G958" s="333">
        <f>SUM(E958:F958)</f>
        <v>39.410274239999993</v>
      </c>
      <c r="H958" s="352">
        <f>CEILING(G958,0.1)</f>
        <v>39.5</v>
      </c>
      <c r="I958" s="234">
        <v>34.57</v>
      </c>
      <c r="J958" s="235">
        <v>4.83</v>
      </c>
      <c r="K958" s="4">
        <f>SUM(I958:J958)</f>
        <v>39.4</v>
      </c>
      <c r="L958" s="142">
        <f>FLOOR(K958,0.05)</f>
        <v>39.400000000000006</v>
      </c>
    </row>
    <row r="959" spans="1:14" x14ac:dyDescent="0.2">
      <c r="A959" s="143"/>
      <c r="B959" s="168" t="s">
        <v>442</v>
      </c>
      <c r="C959" s="4">
        <v>4.57</v>
      </c>
      <c r="D959" s="5">
        <f>+C959+C959*$J$3</f>
        <v>4.8899000000000008</v>
      </c>
      <c r="E959" s="333">
        <f>+D959+D959*$E$3</f>
        <v>5.183294000000001</v>
      </c>
      <c r="F959" s="333">
        <f>+E959*$F$4</f>
        <v>0.72566116000000025</v>
      </c>
      <c r="G959" s="333">
        <f>SUM(E959:F959)</f>
        <v>5.9089551600000014</v>
      </c>
      <c r="H959" s="352">
        <f>CEILING(G959,0.1)</f>
        <v>6</v>
      </c>
      <c r="I959" s="234">
        <v>5.18</v>
      </c>
      <c r="J959" s="235">
        <v>0.72</v>
      </c>
      <c r="K959" s="4">
        <f>SUM(I959:J959)</f>
        <v>5.8999999999999995</v>
      </c>
      <c r="L959" s="142">
        <f>FLOOR(K959,0.05)</f>
        <v>5.9</v>
      </c>
    </row>
    <row r="960" spans="1:14" x14ac:dyDescent="0.2">
      <c r="A960" s="143"/>
      <c r="B960" s="168"/>
      <c r="C960" s="20"/>
      <c r="J960" s="235"/>
      <c r="K960" s="4"/>
      <c r="L960" s="142"/>
    </row>
    <row r="961" spans="1:14" x14ac:dyDescent="0.2">
      <c r="A961" s="143"/>
      <c r="B961" s="143" t="s">
        <v>443</v>
      </c>
      <c r="C961" s="20"/>
      <c r="J961" s="235"/>
      <c r="K961" s="4"/>
      <c r="L961" s="142"/>
    </row>
    <row r="962" spans="1:14" x14ac:dyDescent="0.2">
      <c r="A962" s="143"/>
      <c r="C962" s="20"/>
      <c r="J962" s="235"/>
      <c r="K962" s="4"/>
      <c r="L962" s="142"/>
    </row>
    <row r="963" spans="1:14" x14ac:dyDescent="0.2">
      <c r="A963" s="143"/>
      <c r="B963" s="175" t="s">
        <v>444</v>
      </c>
      <c r="C963" s="20"/>
      <c r="J963" s="235"/>
      <c r="K963" s="4"/>
      <c r="L963" s="142"/>
    </row>
    <row r="964" spans="1:14" x14ac:dyDescent="0.2">
      <c r="A964" s="143"/>
      <c r="B964" s="168" t="s">
        <v>445</v>
      </c>
      <c r="C964" s="4">
        <v>60.95</v>
      </c>
      <c r="D964" s="5">
        <f>+C964+C964*$J$3</f>
        <v>65.216499999999996</v>
      </c>
      <c r="E964" s="333">
        <f>+D964+D964*$E$3</f>
        <v>69.12948999999999</v>
      </c>
      <c r="F964" s="333">
        <f>+E964*$F$4</f>
        <v>9.6781285999999991</v>
      </c>
      <c r="G964" s="333">
        <f>SUM(E964:F964)</f>
        <v>78.807618599999984</v>
      </c>
      <c r="H964" s="352">
        <f>CEILING(G964,0.1)</f>
        <v>78.900000000000006</v>
      </c>
      <c r="I964" s="234">
        <v>69.12</v>
      </c>
      <c r="J964" s="235">
        <f>+I964*$J$5</f>
        <v>9.6768000000000018</v>
      </c>
      <c r="K964" s="4">
        <f>SUM(I964:J964)</f>
        <v>78.796800000000005</v>
      </c>
      <c r="L964" s="142">
        <f>FLOOR(K964,0.05)</f>
        <v>78.75</v>
      </c>
    </row>
    <row r="965" spans="1:14" x14ac:dyDescent="0.2">
      <c r="A965" s="143"/>
      <c r="B965" s="168" t="s">
        <v>446</v>
      </c>
      <c r="C965" s="4">
        <v>15.24</v>
      </c>
      <c r="D965" s="5">
        <f>+C965+C965*$J$3</f>
        <v>16.306799999999999</v>
      </c>
      <c r="E965" s="333">
        <f>+D965+D965*$E$3</f>
        <v>17.285207999999997</v>
      </c>
      <c r="F965" s="333">
        <f>+E965*$F$4</f>
        <v>2.4199291199999999</v>
      </c>
      <c r="G965" s="333">
        <f>SUM(E965:F965)</f>
        <v>19.705137119999996</v>
      </c>
      <c r="H965" s="352">
        <f>CEILING(G965,0.1)</f>
        <v>19.8</v>
      </c>
      <c r="I965" s="234">
        <v>17.28</v>
      </c>
      <c r="J965" s="235">
        <f>+I965*$J$5</f>
        <v>2.4192000000000005</v>
      </c>
      <c r="K965" s="4">
        <f>SUM(I965:J965)</f>
        <v>19.699200000000001</v>
      </c>
      <c r="L965" s="142">
        <f>FLOOR(K965,0.05)</f>
        <v>19.650000000000002</v>
      </c>
    </row>
    <row r="966" spans="1:14" x14ac:dyDescent="0.2">
      <c r="A966" s="143"/>
      <c r="C966" s="4"/>
      <c r="J966" s="235"/>
      <c r="K966" s="4"/>
      <c r="L966" s="142"/>
    </row>
    <row r="967" spans="1:14" x14ac:dyDescent="0.2">
      <c r="A967" s="143"/>
      <c r="B967" s="6" t="s">
        <v>447</v>
      </c>
      <c r="C967" s="4">
        <v>239.58</v>
      </c>
      <c r="D967" s="5">
        <f>+C967+C967*$J$3</f>
        <v>256.35059999999999</v>
      </c>
      <c r="E967" s="333">
        <f>+D967+D967*$E$3</f>
        <v>271.73163599999998</v>
      </c>
      <c r="F967" s="333">
        <f>+E967*$F$4</f>
        <v>38.042429040000002</v>
      </c>
      <c r="G967" s="333">
        <f>SUM(E967:F967)</f>
        <v>309.77406503999998</v>
      </c>
      <c r="H967" s="352">
        <f>CEILING(G967,0.1)</f>
        <v>309.8</v>
      </c>
      <c r="I967" s="234">
        <v>271.75</v>
      </c>
      <c r="J967" s="235">
        <f>+I967*$J$5</f>
        <v>38.045000000000002</v>
      </c>
      <c r="K967" s="4">
        <f>SUM(I967:J967)</f>
        <v>309.79500000000002</v>
      </c>
      <c r="L967" s="142">
        <f>FLOOR(K967,0.05)</f>
        <v>309.75</v>
      </c>
    </row>
    <row r="968" spans="1:14" x14ac:dyDescent="0.2">
      <c r="A968" s="143"/>
      <c r="C968" s="4"/>
      <c r="J968" s="235"/>
      <c r="K968" s="4"/>
      <c r="L968" s="142"/>
    </row>
    <row r="969" spans="1:14" x14ac:dyDescent="0.2">
      <c r="A969" s="143"/>
      <c r="B969" s="168" t="s">
        <v>448</v>
      </c>
      <c r="C969" s="4">
        <v>86.52</v>
      </c>
      <c r="D969" s="5">
        <f>+C969+C969*$J$3</f>
        <v>92.576399999999992</v>
      </c>
      <c r="E969" s="333">
        <f>+D969+D969*$E$3</f>
        <v>98.130983999999998</v>
      </c>
      <c r="F969" s="333">
        <f>+E969*$F$4</f>
        <v>13.73833776</v>
      </c>
      <c r="G969" s="333">
        <f>SUM(E969:F969)</f>
        <v>111.86932175999999</v>
      </c>
      <c r="H969" s="352">
        <f>CEILING(G969,0.1)</f>
        <v>111.9</v>
      </c>
      <c r="I969" s="234">
        <v>98.11</v>
      </c>
      <c r="J969" s="235">
        <f>+I969*$J$5</f>
        <v>13.735400000000002</v>
      </c>
      <c r="K969" s="4">
        <f>SUM(I969:J969)</f>
        <v>111.8454</v>
      </c>
      <c r="L969" s="142">
        <f>FLOOR(K969,0.05)</f>
        <v>111.80000000000001</v>
      </c>
    </row>
    <row r="970" spans="1:14" x14ac:dyDescent="0.2">
      <c r="A970" s="143"/>
      <c r="C970" s="4"/>
      <c r="J970" s="235"/>
      <c r="K970" s="4"/>
      <c r="L970" s="142"/>
    </row>
    <row r="971" spans="1:14" x14ac:dyDescent="0.2">
      <c r="A971" s="143"/>
      <c r="B971" s="168" t="s">
        <v>449</v>
      </c>
      <c r="C971" s="4"/>
      <c r="J971" s="235"/>
      <c r="K971" s="4"/>
      <c r="L971" s="142"/>
    </row>
    <row r="972" spans="1:14" x14ac:dyDescent="0.2">
      <c r="A972" s="143"/>
      <c r="B972" s="169" t="s">
        <v>450</v>
      </c>
      <c r="C972" s="4"/>
      <c r="J972" s="235"/>
      <c r="K972" s="4"/>
      <c r="L972" s="142"/>
    </row>
    <row r="973" spans="1:14" x14ac:dyDescent="0.2">
      <c r="A973" s="143"/>
      <c r="C973" s="20"/>
      <c r="J973" s="235"/>
      <c r="K973" s="4"/>
      <c r="L973" s="142"/>
    </row>
    <row r="974" spans="1:14" x14ac:dyDescent="0.2">
      <c r="A974" s="143"/>
      <c r="B974" s="170"/>
      <c r="C974" s="171"/>
      <c r="D974" s="171"/>
      <c r="E974" s="171"/>
      <c r="F974" s="171"/>
      <c r="G974" s="171"/>
      <c r="H974" s="357"/>
      <c r="I974" s="171"/>
      <c r="J974" s="171"/>
      <c r="K974" s="171"/>
      <c r="L974" s="171"/>
      <c r="M974" s="171"/>
      <c r="N974" s="171"/>
    </row>
    <row r="975" spans="1:14" x14ac:dyDescent="0.2">
      <c r="A975" s="143"/>
      <c r="C975" s="20"/>
      <c r="J975" s="235"/>
      <c r="K975" s="4"/>
      <c r="L975" s="142"/>
    </row>
    <row r="976" spans="1:14" x14ac:dyDescent="0.2">
      <c r="A976" s="143">
        <v>161788</v>
      </c>
      <c r="B976" s="144" t="s">
        <v>451</v>
      </c>
      <c r="C976" s="20"/>
      <c r="J976" s="235"/>
      <c r="K976" s="4"/>
      <c r="L976" s="142"/>
    </row>
    <row r="977" spans="1:12" x14ac:dyDescent="0.2">
      <c r="A977" s="143"/>
      <c r="B977" s="6" t="s">
        <v>452</v>
      </c>
      <c r="C977" s="4"/>
      <c r="J977" s="235"/>
      <c r="K977" s="4"/>
      <c r="L977" s="142"/>
    </row>
    <row r="978" spans="1:12" x14ac:dyDescent="0.2">
      <c r="A978" s="143"/>
      <c r="C978" s="20"/>
      <c r="J978" s="235"/>
      <c r="K978" s="4"/>
      <c r="L978" s="142"/>
    </row>
    <row r="979" spans="1:12" x14ac:dyDescent="0.2">
      <c r="A979" s="143">
        <v>167788</v>
      </c>
      <c r="B979" s="144" t="s">
        <v>454</v>
      </c>
      <c r="C979" s="20"/>
      <c r="J979" s="235"/>
      <c r="K979" s="4"/>
      <c r="L979" s="142"/>
    </row>
    <row r="980" spans="1:12" x14ac:dyDescent="0.2">
      <c r="A980" s="143"/>
      <c r="B980" s="6" t="s">
        <v>455</v>
      </c>
      <c r="C980" s="4">
        <v>49.17</v>
      </c>
      <c r="D980" s="5">
        <f>+C980+C980*$J$3</f>
        <v>52.611900000000006</v>
      </c>
      <c r="E980" s="333">
        <f>+D980+D980*$E$3</f>
        <v>55.768614000000007</v>
      </c>
      <c r="F980" s="333">
        <f>+E980*$F$4</f>
        <v>7.8076059600000018</v>
      </c>
      <c r="G980" s="333">
        <f>SUM(E980:F980)</f>
        <v>63.57621996000001</v>
      </c>
      <c r="H980" s="352">
        <f>CEILING(G980,0.1)</f>
        <v>63.6</v>
      </c>
      <c r="I980" s="234">
        <v>55.79</v>
      </c>
      <c r="J980" s="235">
        <f>+I980*$J$5</f>
        <v>7.8106000000000009</v>
      </c>
      <c r="K980" s="4">
        <f>SUM(I980:J980)</f>
        <v>63.6006</v>
      </c>
      <c r="L980" s="142">
        <f>FLOOR(K980,0.05)</f>
        <v>63.6</v>
      </c>
    </row>
    <row r="981" spans="1:12" x14ac:dyDescent="0.2">
      <c r="A981" s="143"/>
      <c r="C981" s="20"/>
      <c r="J981" s="235"/>
      <c r="K981" s="4"/>
      <c r="L981" s="142"/>
    </row>
    <row r="982" spans="1:12" x14ac:dyDescent="0.2">
      <c r="A982" s="143">
        <v>154788</v>
      </c>
      <c r="B982" s="144" t="s">
        <v>456</v>
      </c>
      <c r="C982" s="20"/>
      <c r="J982" s="235"/>
      <c r="K982" s="4"/>
      <c r="L982" s="142"/>
    </row>
    <row r="983" spans="1:12" x14ac:dyDescent="0.2">
      <c r="A983" s="143"/>
      <c r="D983" s="6"/>
      <c r="I983" s="242"/>
      <c r="L983" s="142"/>
    </row>
    <row r="984" spans="1:12" x14ac:dyDescent="0.2">
      <c r="A984" s="143"/>
      <c r="B984" s="144" t="s">
        <v>657</v>
      </c>
      <c r="C984" s="224"/>
      <c r="D984" s="224"/>
      <c r="E984" s="326" t="s">
        <v>593</v>
      </c>
      <c r="I984" s="264"/>
      <c r="J984" s="264"/>
      <c r="K984" s="224"/>
      <c r="L984" s="227" t="s">
        <v>593</v>
      </c>
    </row>
    <row r="985" spans="1:12" x14ac:dyDescent="0.2">
      <c r="A985" s="143"/>
      <c r="B985" s="6" t="s">
        <v>457</v>
      </c>
      <c r="C985" s="4">
        <v>1742.4</v>
      </c>
      <c r="D985" s="5">
        <f t="shared" ref="D985:D995" si="87">+C985+C985*$J$3</f>
        <v>1864.3680000000002</v>
      </c>
      <c r="E985" s="333">
        <f t="shared" ref="E985:E995" si="88">+D985+D985*$E$3</f>
        <v>1976.2300800000003</v>
      </c>
      <c r="G985" s="333">
        <f t="shared" ref="G985:G995" si="89">SUM(E985:F985)</f>
        <v>1976.2300800000003</v>
      </c>
      <c r="H985" s="352">
        <f t="shared" ref="H985:H995" si="90">CEILING(G985,0.1)</f>
        <v>1976.3000000000002</v>
      </c>
      <c r="I985" s="234">
        <v>1976.23</v>
      </c>
      <c r="J985" s="235">
        <f t="shared" ref="J985:J995" si="91">+I985*$J$5</f>
        <v>276.67220000000003</v>
      </c>
      <c r="K985" s="4">
        <f t="shared" ref="K985:K995" si="92">SUM(I985:J985)</f>
        <v>2252.9022</v>
      </c>
      <c r="L985" s="142">
        <v>2125.35</v>
      </c>
    </row>
    <row r="986" spans="1:12" x14ac:dyDescent="0.2">
      <c r="A986" s="143"/>
      <c r="B986" s="6" t="s">
        <v>458</v>
      </c>
      <c r="C986" s="4">
        <v>1742.4</v>
      </c>
      <c r="D986" s="5">
        <f t="shared" si="87"/>
        <v>1864.3680000000002</v>
      </c>
      <c r="E986" s="333">
        <f t="shared" si="88"/>
        <v>1976.2300800000003</v>
      </c>
      <c r="G986" s="333">
        <f t="shared" si="89"/>
        <v>1976.2300800000003</v>
      </c>
      <c r="H986" s="352">
        <f t="shared" si="90"/>
        <v>1976.3000000000002</v>
      </c>
      <c r="I986" s="234">
        <v>1976.23</v>
      </c>
      <c r="J986" s="235">
        <f t="shared" si="91"/>
        <v>276.67220000000003</v>
      </c>
      <c r="K986" s="4">
        <f t="shared" si="92"/>
        <v>2252.9022</v>
      </c>
      <c r="L986" s="142">
        <v>2125.35</v>
      </c>
    </row>
    <row r="987" spans="1:12" x14ac:dyDescent="0.2">
      <c r="A987" s="143"/>
      <c r="B987" s="6" t="s">
        <v>459</v>
      </c>
      <c r="C987" s="4">
        <v>2202.1999999999998</v>
      </c>
      <c r="D987" s="5">
        <f t="shared" si="87"/>
        <v>2356.3539999999998</v>
      </c>
      <c r="E987" s="333">
        <f t="shared" si="88"/>
        <v>2497.73524</v>
      </c>
      <c r="G987" s="333">
        <f t="shared" si="89"/>
        <v>2497.73524</v>
      </c>
      <c r="H987" s="352">
        <f t="shared" si="90"/>
        <v>2497.8000000000002</v>
      </c>
      <c r="I987" s="234">
        <v>2497.7199999999998</v>
      </c>
      <c r="J987" s="235">
        <f t="shared" si="91"/>
        <v>349.68080000000003</v>
      </c>
      <c r="K987" s="4">
        <f t="shared" si="92"/>
        <v>2847.4007999999999</v>
      </c>
      <c r="L987" s="142">
        <v>2686.2</v>
      </c>
    </row>
    <row r="988" spans="1:12" x14ac:dyDescent="0.2">
      <c r="A988" s="143"/>
      <c r="B988" s="6" t="s">
        <v>460</v>
      </c>
      <c r="C988" s="4">
        <v>2202.1999999999998</v>
      </c>
      <c r="D988" s="5">
        <f t="shared" si="87"/>
        <v>2356.3539999999998</v>
      </c>
      <c r="E988" s="333">
        <f t="shared" si="88"/>
        <v>2497.73524</v>
      </c>
      <c r="G988" s="333">
        <f t="shared" si="89"/>
        <v>2497.73524</v>
      </c>
      <c r="H988" s="352">
        <f t="shared" si="90"/>
        <v>2497.8000000000002</v>
      </c>
      <c r="I988" s="234">
        <v>2497.7199999999998</v>
      </c>
      <c r="J988" s="235">
        <f t="shared" si="91"/>
        <v>349.68080000000003</v>
      </c>
      <c r="K988" s="4">
        <f t="shared" si="92"/>
        <v>2847.4007999999999</v>
      </c>
      <c r="L988" s="142">
        <v>2686.2</v>
      </c>
    </row>
    <row r="989" spans="1:12" x14ac:dyDescent="0.2">
      <c r="A989" s="143"/>
      <c r="B989" s="6" t="s">
        <v>461</v>
      </c>
      <c r="C989" s="4">
        <v>2202.1999999999998</v>
      </c>
      <c r="D989" s="5">
        <f t="shared" si="87"/>
        <v>2356.3539999999998</v>
      </c>
      <c r="E989" s="333">
        <f t="shared" si="88"/>
        <v>2497.73524</v>
      </c>
      <c r="G989" s="333">
        <f t="shared" si="89"/>
        <v>2497.73524</v>
      </c>
      <c r="H989" s="352">
        <f t="shared" si="90"/>
        <v>2497.8000000000002</v>
      </c>
      <c r="I989" s="234">
        <v>2497.7199999999998</v>
      </c>
      <c r="J989" s="235">
        <f t="shared" si="91"/>
        <v>349.68080000000003</v>
      </c>
      <c r="K989" s="4">
        <f t="shared" si="92"/>
        <v>2847.4007999999999</v>
      </c>
      <c r="L989" s="142">
        <v>2686.2</v>
      </c>
    </row>
    <row r="990" spans="1:12" x14ac:dyDescent="0.2">
      <c r="A990" s="143"/>
      <c r="B990" s="6" t="s">
        <v>462</v>
      </c>
      <c r="C990" s="4">
        <v>266.2</v>
      </c>
      <c r="D990" s="5">
        <f t="shared" si="87"/>
        <v>284.834</v>
      </c>
      <c r="E990" s="333">
        <f t="shared" si="88"/>
        <v>301.92403999999999</v>
      </c>
      <c r="G990" s="333">
        <f t="shared" si="89"/>
        <v>301.92403999999999</v>
      </c>
      <c r="H990" s="352">
        <f t="shared" si="90"/>
        <v>302</v>
      </c>
      <c r="I990" s="234">
        <v>301.93</v>
      </c>
      <c r="J990" s="235">
        <f t="shared" si="91"/>
        <v>42.270200000000003</v>
      </c>
      <c r="K990" s="4">
        <f t="shared" si="92"/>
        <v>344.2002</v>
      </c>
      <c r="L990" s="142">
        <v>324.7</v>
      </c>
    </row>
    <row r="991" spans="1:12" x14ac:dyDescent="0.2">
      <c r="A991" s="143"/>
      <c r="B991" s="6" t="s">
        <v>463</v>
      </c>
      <c r="C991" s="4">
        <v>968</v>
      </c>
      <c r="D991" s="5">
        <f t="shared" si="87"/>
        <v>1035.76</v>
      </c>
      <c r="E991" s="333">
        <f t="shared" si="88"/>
        <v>1097.9056</v>
      </c>
      <c r="G991" s="333">
        <f t="shared" si="89"/>
        <v>1097.9056</v>
      </c>
      <c r="H991" s="352">
        <f t="shared" si="90"/>
        <v>1098</v>
      </c>
      <c r="I991" s="234">
        <v>1097.94</v>
      </c>
      <c r="J991" s="235">
        <f t="shared" si="91"/>
        <v>153.71160000000003</v>
      </c>
      <c r="K991" s="4">
        <f t="shared" si="92"/>
        <v>1251.6516000000001</v>
      </c>
      <c r="L991" s="142">
        <v>1180.75</v>
      </c>
    </row>
    <row r="992" spans="1:12" x14ac:dyDescent="0.2">
      <c r="A992" s="143"/>
      <c r="B992" s="6" t="s">
        <v>464</v>
      </c>
      <c r="C992" s="4">
        <v>1548.8</v>
      </c>
      <c r="D992" s="5">
        <f t="shared" si="87"/>
        <v>1657.2159999999999</v>
      </c>
      <c r="E992" s="333">
        <f t="shared" si="88"/>
        <v>1756.64896</v>
      </c>
      <c r="G992" s="333">
        <f t="shared" si="89"/>
        <v>1756.64896</v>
      </c>
      <c r="H992" s="352">
        <f t="shared" si="90"/>
        <v>1756.7</v>
      </c>
      <c r="I992" s="234">
        <v>1756.67</v>
      </c>
      <c r="J992" s="235">
        <f t="shared" si="91"/>
        <v>245.93380000000005</v>
      </c>
      <c r="K992" s="4">
        <f t="shared" si="92"/>
        <v>2002.6038000000001</v>
      </c>
      <c r="L992" s="142">
        <v>1889.2</v>
      </c>
    </row>
    <row r="993" spans="1:14" x14ac:dyDescent="0.2">
      <c r="A993" s="143"/>
      <c r="B993" s="6" t="s">
        <v>465</v>
      </c>
      <c r="C993" s="4">
        <v>2244.5500000000002</v>
      </c>
      <c r="D993" s="5">
        <f t="shared" si="87"/>
        <v>2401.6685000000002</v>
      </c>
      <c r="E993" s="333">
        <f t="shared" si="88"/>
        <v>2545.7686100000001</v>
      </c>
      <c r="G993" s="333">
        <f t="shared" si="89"/>
        <v>2545.7686100000001</v>
      </c>
      <c r="H993" s="352">
        <f t="shared" si="90"/>
        <v>2545.8000000000002</v>
      </c>
      <c r="I993" s="234">
        <v>2545.79</v>
      </c>
      <c r="J993" s="235">
        <f t="shared" si="91"/>
        <v>356.41060000000004</v>
      </c>
      <c r="K993" s="4">
        <f t="shared" si="92"/>
        <v>2902.2006000000001</v>
      </c>
      <c r="L993" s="142">
        <v>2737.9</v>
      </c>
    </row>
    <row r="994" spans="1:14" x14ac:dyDescent="0.2">
      <c r="A994" s="143"/>
      <c r="B994" s="6" t="s">
        <v>466</v>
      </c>
      <c r="C994" s="4">
        <v>484</v>
      </c>
      <c r="D994" s="5">
        <f t="shared" si="87"/>
        <v>517.88</v>
      </c>
      <c r="E994" s="333">
        <f t="shared" si="88"/>
        <v>548.95280000000002</v>
      </c>
      <c r="G994" s="333">
        <f t="shared" si="89"/>
        <v>548.95280000000002</v>
      </c>
      <c r="H994" s="352">
        <f t="shared" si="90"/>
        <v>549</v>
      </c>
      <c r="I994" s="234">
        <v>548.95000000000005</v>
      </c>
      <c r="J994" s="235">
        <f t="shared" si="91"/>
        <v>76.853000000000009</v>
      </c>
      <c r="K994" s="4">
        <f t="shared" si="92"/>
        <v>625.80300000000011</v>
      </c>
      <c r="L994" s="142">
        <v>5903.35</v>
      </c>
    </row>
    <row r="995" spans="1:14" x14ac:dyDescent="0.2">
      <c r="A995" s="143"/>
      <c r="B995" s="6" t="s">
        <v>467</v>
      </c>
      <c r="C995" s="4">
        <v>344.85</v>
      </c>
      <c r="D995" s="5">
        <f t="shared" si="87"/>
        <v>368.98950000000002</v>
      </c>
      <c r="E995" s="333">
        <f t="shared" si="88"/>
        <v>391.12887000000001</v>
      </c>
      <c r="G995" s="333">
        <f t="shared" si="89"/>
        <v>391.12887000000001</v>
      </c>
      <c r="H995" s="352">
        <f t="shared" si="90"/>
        <v>391.20000000000005</v>
      </c>
      <c r="I995" s="234">
        <v>391.14</v>
      </c>
      <c r="J995" s="235">
        <f t="shared" si="91"/>
        <v>54.759600000000006</v>
      </c>
      <c r="K995" s="4">
        <f t="shared" si="92"/>
        <v>445.89959999999996</v>
      </c>
      <c r="L995" s="142">
        <v>420.6</v>
      </c>
    </row>
    <row r="996" spans="1:14" x14ac:dyDescent="0.2">
      <c r="A996" s="143"/>
      <c r="C996" s="4"/>
      <c r="J996" s="235"/>
      <c r="K996" s="4"/>
      <c r="L996" s="142"/>
    </row>
    <row r="997" spans="1:14" s="122" customFormat="1" ht="25.5" x14ac:dyDescent="0.2">
      <c r="A997" s="169"/>
      <c r="B997" s="228" t="s">
        <v>678</v>
      </c>
      <c r="C997" s="194"/>
      <c r="D997" s="209"/>
      <c r="E997" s="333"/>
      <c r="F997" s="333"/>
      <c r="G997" s="333"/>
      <c r="H997" s="352"/>
      <c r="I997" s="257"/>
      <c r="J997" s="260"/>
      <c r="K997" s="194"/>
      <c r="L997" s="142"/>
      <c r="M997" s="271"/>
    </row>
    <row r="998" spans="1:14" x14ac:dyDescent="0.2">
      <c r="A998" s="143"/>
      <c r="C998" s="4"/>
      <c r="J998" s="235"/>
      <c r="K998" s="4"/>
      <c r="L998" s="142"/>
    </row>
    <row r="999" spans="1:14" s="242" customFormat="1" x14ac:dyDescent="0.2">
      <c r="A999" s="143"/>
      <c r="B999" s="143" t="s">
        <v>469</v>
      </c>
      <c r="C999" s="4"/>
      <c r="D999" s="5"/>
      <c r="E999" s="333"/>
      <c r="F999" s="333"/>
      <c r="G999" s="333"/>
      <c r="H999" s="352"/>
      <c r="I999" s="234"/>
      <c r="J999" s="235"/>
      <c r="K999" s="4"/>
      <c r="L999" s="142"/>
      <c r="N999" s="6"/>
    </row>
    <row r="1000" spans="1:14" s="242" customFormat="1" x14ac:dyDescent="0.2">
      <c r="A1000" s="143"/>
      <c r="B1000" s="6" t="s">
        <v>658</v>
      </c>
      <c r="C1000" s="4"/>
      <c r="D1000" s="5"/>
      <c r="E1000" s="333"/>
      <c r="F1000" s="333"/>
      <c r="G1000" s="333"/>
      <c r="H1000" s="352"/>
      <c r="I1000" s="234"/>
      <c r="J1000" s="235"/>
      <c r="K1000" s="4"/>
      <c r="L1000" s="142"/>
      <c r="N1000" s="6"/>
    </row>
    <row r="1001" spans="1:14" s="242" customFormat="1" x14ac:dyDescent="0.2">
      <c r="A1001" s="143"/>
      <c r="B1001" s="6" t="s">
        <v>677</v>
      </c>
      <c r="C1001" s="4"/>
      <c r="D1001" s="5"/>
      <c r="E1001" s="333"/>
      <c r="F1001" s="333"/>
      <c r="G1001" s="333"/>
      <c r="H1001" s="352"/>
      <c r="I1001" s="234"/>
      <c r="J1001" s="235"/>
      <c r="K1001" s="4"/>
      <c r="L1001" s="142"/>
      <c r="N1001" s="6"/>
    </row>
    <row r="1002" spans="1:14" s="242" customFormat="1" x14ac:dyDescent="0.2">
      <c r="A1002" s="143"/>
      <c r="B1002" s="6"/>
      <c r="C1002" s="4"/>
      <c r="D1002" s="5"/>
      <c r="E1002" s="333"/>
      <c r="F1002" s="333"/>
      <c r="G1002" s="333"/>
      <c r="H1002" s="352"/>
      <c r="I1002" s="234"/>
      <c r="J1002" s="235"/>
      <c r="K1002" s="4"/>
      <c r="L1002" s="142"/>
      <c r="N1002" s="6"/>
    </row>
    <row r="1003" spans="1:14" s="242" customFormat="1" x14ac:dyDescent="0.2">
      <c r="A1003" s="143"/>
      <c r="B1003" s="6" t="s">
        <v>682</v>
      </c>
      <c r="C1003" s="4">
        <v>280.89999999999998</v>
      </c>
      <c r="D1003" s="5"/>
      <c r="E1003" s="333"/>
      <c r="F1003" s="333"/>
      <c r="G1003" s="333"/>
      <c r="H1003" s="352"/>
      <c r="I1003" s="234"/>
      <c r="J1003" s="235"/>
      <c r="K1003" s="4"/>
      <c r="L1003" s="142"/>
      <c r="N1003" s="6"/>
    </row>
    <row r="1004" spans="1:14" s="242" customFormat="1" x14ac:dyDescent="0.2">
      <c r="A1004" s="143"/>
      <c r="B1004" s="6" t="s">
        <v>679</v>
      </c>
      <c r="C1004" s="4">
        <v>39.32</v>
      </c>
      <c r="D1004" s="5"/>
      <c r="E1004" s="333"/>
      <c r="F1004" s="333"/>
      <c r="G1004" s="333"/>
      <c r="H1004" s="352"/>
      <c r="I1004" s="234" t="s">
        <v>609</v>
      </c>
      <c r="J1004" s="235"/>
      <c r="K1004" s="4" t="s">
        <v>609</v>
      </c>
      <c r="L1004" s="142"/>
      <c r="N1004" s="6"/>
    </row>
    <row r="1005" spans="1:14" s="242" customFormat="1" x14ac:dyDescent="0.2">
      <c r="A1005" s="143"/>
      <c r="B1005" s="6" t="s">
        <v>680</v>
      </c>
      <c r="C1005" s="4">
        <v>368.49</v>
      </c>
      <c r="D1005" s="5"/>
      <c r="E1005" s="333"/>
      <c r="F1005" s="333"/>
      <c r="G1005" s="333"/>
      <c r="H1005" s="352"/>
      <c r="I1005" s="234" t="s">
        <v>609</v>
      </c>
      <c r="J1005" s="235"/>
      <c r="K1005" s="4" t="s">
        <v>609</v>
      </c>
      <c r="L1005" s="142"/>
      <c r="N1005" s="6"/>
    </row>
    <row r="1006" spans="1:14" s="242" customFormat="1" ht="14.25" x14ac:dyDescent="0.2">
      <c r="A1006" s="143"/>
      <c r="B1006" s="143" t="s">
        <v>687</v>
      </c>
      <c r="C1006" s="229">
        <v>642.9</v>
      </c>
      <c r="D1006" s="5"/>
      <c r="E1006" s="333"/>
      <c r="F1006" s="333"/>
      <c r="G1006" s="333"/>
      <c r="H1006" s="352"/>
      <c r="I1006" s="234"/>
      <c r="K1006" s="4"/>
      <c r="L1006" s="142"/>
      <c r="N1006" s="6"/>
    </row>
    <row r="1007" spans="1:14" s="242" customFormat="1" x14ac:dyDescent="0.2">
      <c r="A1007" s="143"/>
      <c r="B1007" s="143"/>
      <c r="C1007" s="4"/>
      <c r="D1007" s="5"/>
      <c r="E1007" s="333"/>
      <c r="F1007" s="333"/>
      <c r="G1007" s="333"/>
      <c r="H1007" s="352"/>
      <c r="I1007" s="234"/>
      <c r="J1007" s="235"/>
      <c r="K1007" s="4"/>
      <c r="L1007" s="142"/>
      <c r="N1007" s="6"/>
    </row>
    <row r="1008" spans="1:14" s="242" customFormat="1" x14ac:dyDescent="0.2">
      <c r="A1008" s="143"/>
      <c r="B1008" s="6" t="s">
        <v>659</v>
      </c>
      <c r="C1008" s="4"/>
      <c r="D1008" s="5"/>
      <c r="E1008" s="333"/>
      <c r="F1008" s="333"/>
      <c r="G1008" s="333"/>
      <c r="H1008" s="352"/>
      <c r="I1008" s="234"/>
      <c r="J1008" s="235"/>
      <c r="K1008" s="4"/>
      <c r="L1008" s="142"/>
      <c r="N1008" s="6"/>
    </row>
    <row r="1009" spans="1:14" s="242" customFormat="1" x14ac:dyDescent="0.2">
      <c r="A1009" s="143"/>
      <c r="B1009" s="6" t="s">
        <v>681</v>
      </c>
      <c r="C1009" s="4"/>
      <c r="D1009" s="5"/>
      <c r="E1009" s="333"/>
      <c r="F1009" s="333"/>
      <c r="G1009" s="333"/>
      <c r="H1009" s="352"/>
      <c r="I1009" s="234"/>
      <c r="J1009" s="235"/>
      <c r="K1009" s="4"/>
      <c r="L1009" s="142"/>
      <c r="N1009" s="6"/>
    </row>
    <row r="1010" spans="1:14" s="242" customFormat="1" x14ac:dyDescent="0.2">
      <c r="A1010" s="143"/>
      <c r="B1010" s="6"/>
      <c r="C1010" s="4"/>
      <c r="D1010" s="5"/>
      <c r="E1010" s="333"/>
      <c r="F1010" s="333"/>
      <c r="G1010" s="333"/>
      <c r="H1010" s="352"/>
      <c r="I1010" s="234"/>
      <c r="J1010" s="235"/>
      <c r="K1010" s="4"/>
      <c r="L1010" s="142"/>
      <c r="N1010" s="6"/>
    </row>
    <row r="1011" spans="1:14" s="242" customFormat="1" x14ac:dyDescent="0.2">
      <c r="A1011" s="143"/>
      <c r="B1011" s="6" t="s">
        <v>683</v>
      </c>
      <c r="C1011" s="4"/>
      <c r="D1011" s="5"/>
      <c r="E1011" s="333"/>
      <c r="F1011" s="333"/>
      <c r="G1011" s="333"/>
      <c r="H1011" s="352"/>
      <c r="I1011" s="234"/>
      <c r="J1011" s="235"/>
      <c r="K1011" s="4"/>
      <c r="L1011" s="142"/>
      <c r="N1011" s="6"/>
    </row>
    <row r="1012" spans="1:14" s="242" customFormat="1" x14ac:dyDescent="0.2">
      <c r="A1012" s="143"/>
      <c r="B1012" s="6" t="s">
        <v>684</v>
      </c>
      <c r="C1012" s="4"/>
      <c r="D1012" s="5"/>
      <c r="E1012" s="333"/>
      <c r="F1012" s="333"/>
      <c r="G1012" s="333"/>
      <c r="H1012" s="352"/>
      <c r="I1012" s="234"/>
      <c r="J1012" s="235"/>
      <c r="K1012" s="4"/>
      <c r="L1012" s="142"/>
      <c r="N1012" s="6"/>
    </row>
    <row r="1013" spans="1:14" s="242" customFormat="1" x14ac:dyDescent="0.2">
      <c r="A1013" s="143"/>
      <c r="B1013" s="6" t="s">
        <v>685</v>
      </c>
      <c r="C1013" s="4"/>
      <c r="D1013" s="5"/>
      <c r="E1013" s="333"/>
      <c r="F1013" s="333"/>
      <c r="G1013" s="333"/>
      <c r="H1013" s="352"/>
      <c r="I1013" s="234"/>
      <c r="J1013" s="235"/>
      <c r="K1013" s="4"/>
      <c r="L1013" s="142"/>
      <c r="N1013" s="6"/>
    </row>
    <row r="1014" spans="1:14" s="242" customFormat="1" ht="14.25" x14ac:dyDescent="0.2">
      <c r="A1014" s="143"/>
      <c r="B1014" s="143" t="s">
        <v>686</v>
      </c>
      <c r="C1014" s="6"/>
      <c r="D1014" s="5"/>
      <c r="E1014" s="333"/>
      <c r="F1014" s="333"/>
      <c r="G1014" s="333"/>
      <c r="H1014" s="352"/>
      <c r="I1014" s="234"/>
      <c r="K1014" s="4"/>
      <c r="L1014" s="142"/>
      <c r="N1014" s="6"/>
    </row>
    <row r="1015" spans="1:14" x14ac:dyDescent="0.2">
      <c r="A1015" s="143"/>
      <c r="B1015" s="143"/>
      <c r="C1015" s="4"/>
      <c r="J1015" s="235"/>
      <c r="K1015" s="4"/>
      <c r="L1015" s="142"/>
    </row>
    <row r="1016" spans="1:14" x14ac:dyDescent="0.2">
      <c r="A1016" s="143"/>
      <c r="B1016" s="175" t="s">
        <v>472</v>
      </c>
      <c r="C1016" s="4"/>
      <c r="J1016" s="235"/>
      <c r="K1016" s="4"/>
      <c r="L1016" s="142"/>
    </row>
    <row r="1017" spans="1:14" x14ac:dyDescent="0.2">
      <c r="A1017" s="143"/>
      <c r="B1017" s="143"/>
      <c r="C1017" s="4"/>
      <c r="J1017" s="235"/>
      <c r="K1017" s="4"/>
      <c r="L1017" s="142"/>
    </row>
    <row r="1018" spans="1:14" ht="25.5" x14ac:dyDescent="0.2">
      <c r="A1018" s="230"/>
      <c r="B1018" s="231" t="s">
        <v>473</v>
      </c>
      <c r="C1018" s="231"/>
      <c r="D1018" s="231"/>
      <c r="I1018" s="265"/>
      <c r="J1018" s="265"/>
      <c r="K1018" s="231"/>
      <c r="L1018" s="200"/>
    </row>
    <row r="1019" spans="1:14" x14ac:dyDescent="0.2">
      <c r="A1019" s="143"/>
      <c r="B1019" s="143"/>
      <c r="C1019" s="4"/>
      <c r="J1019" s="235"/>
      <c r="K1019" s="4"/>
      <c r="L1019" s="142"/>
    </row>
    <row r="1020" spans="1:14" x14ac:dyDescent="0.2">
      <c r="A1020" s="143"/>
      <c r="B1020" s="6" t="s">
        <v>474</v>
      </c>
      <c r="C1020" s="4">
        <v>1210</v>
      </c>
      <c r="D1020" s="5">
        <f t="shared" ref="D1020:D1025" si="93">+C1020+C1020*$J$3</f>
        <v>1294.7</v>
      </c>
      <c r="E1020" s="333">
        <f t="shared" ref="E1020:E1025" si="94">+D1020+D1020*$E$3</f>
        <v>1372.3820000000001</v>
      </c>
      <c r="F1020" s="333">
        <f t="shared" ref="F1020:F1048" si="95">+E1020*$F$4</f>
        <v>192.13348000000002</v>
      </c>
      <c r="G1020" s="333">
        <f t="shared" ref="G1020:G1025" si="96">SUM(E1020:F1020)</f>
        <v>1564.51548</v>
      </c>
      <c r="H1020" s="352">
        <f t="shared" ref="H1020:H1025" si="97">CEILING(G1020,0.1)</f>
        <v>1564.6000000000001</v>
      </c>
      <c r="I1020" s="234">
        <v>1372.37</v>
      </c>
      <c r="J1020" s="235">
        <f t="shared" ref="J1020:J1025" si="98">+I1020*$J$5</f>
        <v>192.1318</v>
      </c>
      <c r="K1020" s="4">
        <f t="shared" ref="K1020:K1025" si="99">SUM(I1020:J1020)</f>
        <v>1564.5018</v>
      </c>
      <c r="L1020" s="142">
        <f t="shared" ref="L1020:L1025" si="100">FLOOR(K1020,0.05)</f>
        <v>1564.5</v>
      </c>
    </row>
    <row r="1021" spans="1:14" x14ac:dyDescent="0.2">
      <c r="A1021" s="143"/>
      <c r="B1021" s="6" t="s">
        <v>475</v>
      </c>
      <c r="C1021" s="4">
        <v>1210</v>
      </c>
      <c r="D1021" s="5">
        <f t="shared" si="93"/>
        <v>1294.7</v>
      </c>
      <c r="E1021" s="333">
        <f t="shared" si="94"/>
        <v>1372.3820000000001</v>
      </c>
      <c r="F1021" s="333">
        <f t="shared" si="95"/>
        <v>192.13348000000002</v>
      </c>
      <c r="G1021" s="333">
        <f t="shared" si="96"/>
        <v>1564.51548</v>
      </c>
      <c r="H1021" s="352">
        <f t="shared" si="97"/>
        <v>1564.6000000000001</v>
      </c>
      <c r="I1021" s="234">
        <v>1372.37</v>
      </c>
      <c r="J1021" s="235">
        <f t="shared" si="98"/>
        <v>192.1318</v>
      </c>
      <c r="K1021" s="4">
        <f t="shared" si="99"/>
        <v>1564.5018</v>
      </c>
      <c r="L1021" s="142">
        <f t="shared" si="100"/>
        <v>1564.5</v>
      </c>
    </row>
    <row r="1022" spans="1:14" x14ac:dyDescent="0.2">
      <c r="A1022" s="143"/>
      <c r="B1022" s="6" t="s">
        <v>476</v>
      </c>
      <c r="C1022" s="4">
        <v>1210</v>
      </c>
      <c r="D1022" s="5">
        <f t="shared" si="93"/>
        <v>1294.7</v>
      </c>
      <c r="E1022" s="333">
        <f t="shared" si="94"/>
        <v>1372.3820000000001</v>
      </c>
      <c r="F1022" s="333">
        <f t="shared" si="95"/>
        <v>192.13348000000002</v>
      </c>
      <c r="G1022" s="333">
        <f t="shared" si="96"/>
        <v>1564.51548</v>
      </c>
      <c r="H1022" s="352">
        <f t="shared" si="97"/>
        <v>1564.6000000000001</v>
      </c>
      <c r="I1022" s="234">
        <v>1372.37</v>
      </c>
      <c r="J1022" s="235">
        <f t="shared" si="98"/>
        <v>192.1318</v>
      </c>
      <c r="K1022" s="4">
        <f t="shared" si="99"/>
        <v>1564.5018</v>
      </c>
      <c r="L1022" s="142">
        <f t="shared" si="100"/>
        <v>1564.5</v>
      </c>
    </row>
    <row r="1023" spans="1:14" x14ac:dyDescent="0.2">
      <c r="A1023" s="143"/>
      <c r="B1023" s="6" t="s">
        <v>477</v>
      </c>
      <c r="C1023" s="4">
        <v>605</v>
      </c>
      <c r="D1023" s="5">
        <f t="shared" si="93"/>
        <v>647.35</v>
      </c>
      <c r="E1023" s="333">
        <f t="shared" si="94"/>
        <v>686.19100000000003</v>
      </c>
      <c r="F1023" s="333">
        <f t="shared" si="95"/>
        <v>96.06674000000001</v>
      </c>
      <c r="G1023" s="333">
        <f t="shared" si="96"/>
        <v>782.25774000000001</v>
      </c>
      <c r="H1023" s="352">
        <f t="shared" si="97"/>
        <v>782.30000000000007</v>
      </c>
      <c r="I1023" s="234">
        <v>686.23</v>
      </c>
      <c r="J1023" s="235">
        <f t="shared" si="98"/>
        <v>96.072200000000009</v>
      </c>
      <c r="K1023" s="4">
        <f t="shared" si="99"/>
        <v>782.30220000000008</v>
      </c>
      <c r="L1023" s="142">
        <f t="shared" si="100"/>
        <v>782.30000000000007</v>
      </c>
    </row>
    <row r="1024" spans="1:14" s="184" customFormat="1" x14ac:dyDescent="0.2">
      <c r="A1024" s="183"/>
      <c r="B1024" s="6" t="s">
        <v>478</v>
      </c>
      <c r="C1024" s="4">
        <v>24.2</v>
      </c>
      <c r="D1024" s="5">
        <f t="shared" si="93"/>
        <v>25.893999999999998</v>
      </c>
      <c r="E1024" s="333">
        <f t="shared" si="94"/>
        <v>27.44764</v>
      </c>
      <c r="F1024" s="333">
        <f t="shared" si="95"/>
        <v>3.8426696000000002</v>
      </c>
      <c r="G1024" s="333">
        <f t="shared" si="96"/>
        <v>31.290309600000001</v>
      </c>
      <c r="H1024" s="352">
        <f t="shared" si="97"/>
        <v>31.3</v>
      </c>
      <c r="I1024" s="234">
        <v>27.46</v>
      </c>
      <c r="J1024" s="235">
        <f t="shared" si="98"/>
        <v>3.8444000000000007</v>
      </c>
      <c r="K1024" s="4">
        <f t="shared" si="99"/>
        <v>31.304400000000001</v>
      </c>
      <c r="L1024" s="142">
        <f t="shared" si="100"/>
        <v>31.3</v>
      </c>
      <c r="M1024" s="270"/>
    </row>
    <row r="1025" spans="1:13" s="184" customFormat="1" x14ac:dyDescent="0.2">
      <c r="A1025" s="183"/>
      <c r="B1025" s="6" t="s">
        <v>479</v>
      </c>
      <c r="C1025" s="4">
        <v>141.08000000000001</v>
      </c>
      <c r="D1025" s="5">
        <f t="shared" si="93"/>
        <v>150.9556</v>
      </c>
      <c r="E1025" s="333">
        <f t="shared" si="94"/>
        <v>160.012936</v>
      </c>
      <c r="F1025" s="333">
        <f t="shared" si="95"/>
        <v>22.401811040000002</v>
      </c>
      <c r="G1025" s="333">
        <f t="shared" si="96"/>
        <v>182.41474704000001</v>
      </c>
      <c r="H1025" s="352">
        <f t="shared" si="97"/>
        <v>182.5</v>
      </c>
      <c r="I1025" s="234">
        <v>160.04</v>
      </c>
      <c r="J1025" s="235">
        <f t="shared" si="98"/>
        <v>22.4056</v>
      </c>
      <c r="K1025" s="4">
        <f t="shared" si="99"/>
        <v>182.44559999999998</v>
      </c>
      <c r="L1025" s="142">
        <f t="shared" si="100"/>
        <v>182.4</v>
      </c>
      <c r="M1025" s="270"/>
    </row>
    <row r="1026" spans="1:13" x14ac:dyDescent="0.2">
      <c r="A1026" s="143"/>
      <c r="B1026" s="6" t="s">
        <v>480</v>
      </c>
      <c r="C1026" s="4"/>
      <c r="J1026" s="235"/>
      <c r="K1026" s="4"/>
      <c r="L1026" s="142"/>
    </row>
    <row r="1027" spans="1:13" x14ac:dyDescent="0.2">
      <c r="A1027" s="143"/>
      <c r="C1027" s="4"/>
      <c r="J1027" s="235"/>
      <c r="K1027" s="4"/>
      <c r="L1027" s="142"/>
    </row>
    <row r="1028" spans="1:13" x14ac:dyDescent="0.2">
      <c r="A1028" s="143">
        <v>145788</v>
      </c>
      <c r="B1028" s="175" t="s">
        <v>481</v>
      </c>
      <c r="C1028" s="4"/>
      <c r="J1028" s="235"/>
      <c r="K1028" s="4"/>
      <c r="L1028" s="142"/>
    </row>
    <row r="1029" spans="1:13" x14ac:dyDescent="0.2">
      <c r="A1029" s="143"/>
      <c r="B1029" s="168" t="s">
        <v>407</v>
      </c>
      <c r="C1029" s="4">
        <v>0.92</v>
      </c>
      <c r="D1029" s="5">
        <f>+C1029+C1029*$J$3</f>
        <v>0.98440000000000005</v>
      </c>
      <c r="E1029" s="333">
        <f>+D1029+D1029*$E$3</f>
        <v>1.0434639999999999</v>
      </c>
      <c r="G1029" s="333">
        <f>SUM(E1029:F1029)</f>
        <v>1.0434639999999999</v>
      </c>
      <c r="H1029" s="352">
        <f>CEILING(G1029,0.1)</f>
        <v>1.1000000000000001</v>
      </c>
      <c r="I1029" s="234">
        <v>1.05</v>
      </c>
      <c r="J1029" s="235">
        <f>+I1029*$J$5</f>
        <v>0.14700000000000002</v>
      </c>
      <c r="K1029" s="4">
        <f>SUM(I1029:J1029)</f>
        <v>1.1970000000000001</v>
      </c>
      <c r="L1029" s="142">
        <f>FLOOR(K1029,0.05)</f>
        <v>1.1500000000000001</v>
      </c>
    </row>
    <row r="1030" spans="1:13" x14ac:dyDescent="0.2">
      <c r="A1030" s="143"/>
      <c r="B1030" s="168" t="s">
        <v>408</v>
      </c>
      <c r="C1030" s="4">
        <v>1.52</v>
      </c>
      <c r="D1030" s="5">
        <f>+C1030+C1030*$J$3</f>
        <v>1.6264000000000001</v>
      </c>
      <c r="E1030" s="333">
        <f>+D1030+D1030*$E$3</f>
        <v>1.7239840000000002</v>
      </c>
      <c r="G1030" s="333">
        <f>SUM(E1030:F1030)</f>
        <v>1.7239840000000002</v>
      </c>
      <c r="H1030" s="352">
        <f>CEILING(G1030,0.1)</f>
        <v>1.8</v>
      </c>
      <c r="I1030" s="234">
        <v>1.71</v>
      </c>
      <c r="J1030" s="235">
        <f>+I1030*$J$5</f>
        <v>0.23940000000000003</v>
      </c>
      <c r="K1030" s="4">
        <f>SUM(I1030:J1030)</f>
        <v>1.9494</v>
      </c>
      <c r="L1030" s="142">
        <f>FLOOR(K1030,0.05)</f>
        <v>1.9000000000000001</v>
      </c>
    </row>
    <row r="1031" spans="1:13" x14ac:dyDescent="0.2">
      <c r="A1031" s="143"/>
      <c r="B1031" s="143"/>
      <c r="C1031" s="4"/>
      <c r="J1031" s="235"/>
      <c r="K1031" s="4"/>
      <c r="L1031" s="142"/>
    </row>
    <row r="1032" spans="1:13" x14ac:dyDescent="0.2">
      <c r="A1032" s="143">
        <v>145788</v>
      </c>
      <c r="B1032" s="175" t="s">
        <v>482</v>
      </c>
      <c r="C1032" s="4"/>
      <c r="J1032" s="235"/>
      <c r="K1032" s="4"/>
      <c r="L1032" s="142"/>
    </row>
    <row r="1033" spans="1:13" x14ac:dyDescent="0.2">
      <c r="A1033" s="143"/>
      <c r="B1033" s="168" t="s">
        <v>483</v>
      </c>
      <c r="C1033" s="4">
        <v>1.21</v>
      </c>
      <c r="D1033" s="5">
        <f>+C1033+C1033*$J$3</f>
        <v>1.2947</v>
      </c>
      <c r="E1033" s="333">
        <f>+D1033+D1033*$E$3</f>
        <v>1.372382</v>
      </c>
      <c r="F1033" s="333">
        <f t="shared" si="95"/>
        <v>0.19213348000000002</v>
      </c>
      <c r="G1033" s="333">
        <f>SUM(E1033:F1033)</f>
        <v>1.5645154800000001</v>
      </c>
      <c r="H1033" s="352">
        <f>CEILING(G1033,0.1)</f>
        <v>1.6</v>
      </c>
      <c r="I1033" s="234">
        <v>1.36</v>
      </c>
      <c r="J1033" s="235">
        <f>+I1033*$J$5</f>
        <v>0.19040000000000004</v>
      </c>
      <c r="K1033" s="4">
        <f>SUM(I1033:J1033)</f>
        <v>1.5504000000000002</v>
      </c>
      <c r="L1033" s="142">
        <f>FLOOR(K1033,0.05)</f>
        <v>1.55</v>
      </c>
    </row>
    <row r="1034" spans="1:13" x14ac:dyDescent="0.2">
      <c r="A1034" s="143"/>
      <c r="B1034" s="168" t="s">
        <v>484</v>
      </c>
      <c r="C1034" s="4">
        <v>2.66</v>
      </c>
      <c r="D1034" s="5">
        <f>+C1034+C1034*$J$3</f>
        <v>2.8462000000000001</v>
      </c>
      <c r="E1034" s="333">
        <f>+D1034+D1034*$E$3</f>
        <v>3.016972</v>
      </c>
      <c r="F1034" s="333">
        <f t="shared" si="95"/>
        <v>0.42237608000000004</v>
      </c>
      <c r="G1034" s="333">
        <f>SUM(E1034:F1034)</f>
        <v>3.4393480800000003</v>
      </c>
      <c r="H1034" s="352">
        <f>CEILING(G1034,0.1)</f>
        <v>3.5</v>
      </c>
      <c r="I1034" s="234">
        <v>3.03</v>
      </c>
      <c r="J1034" s="235">
        <f>+I1034*$J$5</f>
        <v>0.42420000000000002</v>
      </c>
      <c r="K1034" s="4">
        <f>SUM(I1034:J1034)</f>
        <v>3.4541999999999997</v>
      </c>
      <c r="L1034" s="142">
        <f>FLOOR(K1034,0.05)</f>
        <v>3.45</v>
      </c>
    </row>
    <row r="1035" spans="1:13" x14ac:dyDescent="0.2">
      <c r="A1035" s="143"/>
      <c r="B1035" s="168"/>
      <c r="C1035" s="4"/>
      <c r="J1035" s="235"/>
      <c r="K1035" s="4"/>
      <c r="L1035" s="142"/>
    </row>
    <row r="1036" spans="1:13" x14ac:dyDescent="0.2">
      <c r="A1036" s="143">
        <v>145788</v>
      </c>
      <c r="B1036" s="6" t="s">
        <v>485</v>
      </c>
      <c r="C1036" s="4">
        <v>121</v>
      </c>
      <c r="D1036" s="5">
        <f>+C1036+C1036*$J$3</f>
        <v>129.47</v>
      </c>
      <c r="E1036" s="333">
        <f>+D1036+D1036*$E$3</f>
        <v>137.23820000000001</v>
      </c>
      <c r="F1036" s="333">
        <f t="shared" si="95"/>
        <v>19.213348000000003</v>
      </c>
      <c r="G1036" s="333">
        <f>SUM(E1036:F1036)</f>
        <v>156.451548</v>
      </c>
      <c r="H1036" s="352">
        <f>CEILING(G1036,0.1)</f>
        <v>156.5</v>
      </c>
      <c r="I1036" s="234">
        <v>137.24</v>
      </c>
      <c r="J1036" s="235">
        <f>+I1036*$J$5</f>
        <v>19.213600000000003</v>
      </c>
      <c r="K1036" s="4">
        <f>SUM(I1036:J1036)</f>
        <v>156.45360000000002</v>
      </c>
      <c r="L1036" s="142">
        <v>147.6</v>
      </c>
    </row>
    <row r="1037" spans="1:13" x14ac:dyDescent="0.2">
      <c r="A1037" s="143"/>
      <c r="B1037" s="184"/>
      <c r="C1037" s="205"/>
      <c r="D1037" s="207"/>
      <c r="I1037" s="255"/>
      <c r="J1037" s="266"/>
      <c r="K1037" s="205"/>
      <c r="L1037" s="208"/>
    </row>
    <row r="1038" spans="1:13" x14ac:dyDescent="0.2">
      <c r="A1038" s="143"/>
      <c r="C1038" s="4"/>
      <c r="J1038" s="235"/>
      <c r="K1038" s="4"/>
      <c r="L1038" s="142"/>
    </row>
    <row r="1039" spans="1:13" x14ac:dyDescent="0.2">
      <c r="A1039" s="143">
        <v>145788</v>
      </c>
      <c r="B1039" s="6" t="s">
        <v>486</v>
      </c>
      <c r="C1039" s="4">
        <v>121</v>
      </c>
      <c r="D1039" s="5">
        <f>+C1039+C1039*$J$3</f>
        <v>129.47</v>
      </c>
      <c r="E1039" s="333">
        <f>+D1039+D1039*$E$3</f>
        <v>137.23820000000001</v>
      </c>
      <c r="F1039" s="333">
        <f t="shared" si="95"/>
        <v>19.213348000000003</v>
      </c>
      <c r="G1039" s="333">
        <f>SUM(E1039:F1039)</f>
        <v>156.451548</v>
      </c>
      <c r="H1039" s="352">
        <f>CEILING(G1039,0.1)</f>
        <v>156.5</v>
      </c>
      <c r="I1039" s="234">
        <v>137.24</v>
      </c>
      <c r="J1039" s="235">
        <f>+I1039*$J$5</f>
        <v>19.213600000000003</v>
      </c>
      <c r="K1039" s="4">
        <f>SUM(I1039:J1039)</f>
        <v>156.45360000000002</v>
      </c>
      <c r="L1039" s="142">
        <v>147.6</v>
      </c>
    </row>
    <row r="1040" spans="1:13" x14ac:dyDescent="0.2">
      <c r="A1040" s="143">
        <v>145788</v>
      </c>
      <c r="B1040" s="6" t="s">
        <v>487</v>
      </c>
      <c r="C1040" s="4">
        <v>13.31</v>
      </c>
      <c r="D1040" s="5">
        <f>+C1040+C1040*$J$3</f>
        <v>14.2417</v>
      </c>
      <c r="E1040" s="333">
        <f>+D1040+D1040*$E$3</f>
        <v>15.096202</v>
      </c>
      <c r="F1040" s="333">
        <f t="shared" si="95"/>
        <v>2.1134682800000002</v>
      </c>
      <c r="G1040" s="333">
        <f>SUM(E1040:F1040)</f>
        <v>17.209670280000001</v>
      </c>
      <c r="H1040" s="352">
        <f>CEILING(G1040,0.1)</f>
        <v>17.3</v>
      </c>
      <c r="I1040" s="234">
        <v>15.09</v>
      </c>
      <c r="J1040" s="235">
        <f>+I1040*$J$5</f>
        <v>2.1126</v>
      </c>
      <c r="K1040" s="4">
        <f>SUM(I1040:J1040)</f>
        <v>17.2026</v>
      </c>
      <c r="L1040" s="142">
        <f>FLOOR(K1040,0.05)</f>
        <v>17.2</v>
      </c>
    </row>
    <row r="1041" spans="1:13" x14ac:dyDescent="0.2">
      <c r="A1041" s="143">
        <v>145788</v>
      </c>
      <c r="B1041" s="6" t="s">
        <v>488</v>
      </c>
      <c r="C1041" s="4">
        <v>60.5</v>
      </c>
      <c r="D1041" s="5">
        <f>+C1041+C1041*$J$3</f>
        <v>64.734999999999999</v>
      </c>
      <c r="E1041" s="333">
        <f>+D1041+D1041*$E$3</f>
        <v>68.619100000000003</v>
      </c>
      <c r="F1041" s="333">
        <f t="shared" si="95"/>
        <v>9.6066740000000017</v>
      </c>
      <c r="G1041" s="333">
        <f>SUM(E1041:F1041)</f>
        <v>78.225774000000001</v>
      </c>
      <c r="H1041" s="352">
        <f>CEILING(G1041,0.1)</f>
        <v>78.300000000000011</v>
      </c>
      <c r="I1041" s="234">
        <v>68.64</v>
      </c>
      <c r="J1041" s="235">
        <f>+I1041*$J$5</f>
        <v>9.6096000000000004</v>
      </c>
      <c r="K1041" s="4">
        <f>SUM(I1041:J1041)</f>
        <v>78.249600000000001</v>
      </c>
      <c r="L1041" s="142">
        <v>73.8</v>
      </c>
    </row>
    <row r="1042" spans="1:13" x14ac:dyDescent="0.2">
      <c r="A1042" s="143">
        <v>145788</v>
      </c>
      <c r="B1042" s="6" t="s">
        <v>489</v>
      </c>
      <c r="C1042" s="4">
        <v>90.75</v>
      </c>
      <c r="D1042" s="5">
        <f>+C1042+C1042*$J$3</f>
        <v>97.102500000000006</v>
      </c>
      <c r="E1042" s="333">
        <f>+D1042+D1042*$E$3</f>
        <v>102.92865</v>
      </c>
      <c r="F1042" s="333">
        <f t="shared" si="95"/>
        <v>14.410011000000003</v>
      </c>
      <c r="G1042" s="333">
        <f>SUM(E1042:F1042)</f>
        <v>117.338661</v>
      </c>
      <c r="H1042" s="352">
        <f>CEILING(G1042,0.1)</f>
        <v>117.4</v>
      </c>
      <c r="I1042" s="234">
        <v>102.94</v>
      </c>
      <c r="J1042" s="235">
        <f>+I1042*$J$5</f>
        <v>14.411600000000002</v>
      </c>
      <c r="K1042" s="4">
        <f>SUM(I1042:J1042)</f>
        <v>117.3516</v>
      </c>
      <c r="L1042" s="142">
        <v>110.7</v>
      </c>
    </row>
    <row r="1043" spans="1:13" x14ac:dyDescent="0.2">
      <c r="A1043" s="143"/>
      <c r="B1043" s="143"/>
      <c r="C1043" s="4"/>
      <c r="J1043" s="235"/>
      <c r="K1043" s="4" t="s">
        <v>609</v>
      </c>
      <c r="L1043" s="142"/>
    </row>
    <row r="1044" spans="1:13" x14ac:dyDescent="0.2">
      <c r="A1044" s="143"/>
      <c r="B1044" s="232"/>
      <c r="C1044" s="196"/>
      <c r="D1044" s="196"/>
      <c r="E1044" s="196"/>
      <c r="F1044" s="196"/>
      <c r="G1044" s="196"/>
      <c r="H1044" s="358"/>
      <c r="I1044" s="196"/>
      <c r="J1044" s="196"/>
      <c r="K1044" s="196"/>
      <c r="L1044" s="196"/>
      <c r="M1044" s="196"/>
    </row>
    <row r="1045" spans="1:13" x14ac:dyDescent="0.2">
      <c r="A1045" s="143"/>
      <c r="C1045" s="20"/>
      <c r="J1045" s="235"/>
      <c r="K1045" s="4"/>
      <c r="L1045" s="142"/>
    </row>
    <row r="1046" spans="1:13" x14ac:dyDescent="0.2">
      <c r="A1046" s="143">
        <v>161781</v>
      </c>
      <c r="B1046" s="144" t="s">
        <v>490</v>
      </c>
      <c r="C1046" s="20"/>
      <c r="J1046" s="235"/>
      <c r="K1046" s="4"/>
      <c r="L1046" s="142"/>
    </row>
    <row r="1047" spans="1:13" x14ac:dyDescent="0.2">
      <c r="A1047" s="143"/>
      <c r="C1047" s="20"/>
      <c r="J1047" s="235"/>
      <c r="K1047" s="4"/>
      <c r="L1047" s="142"/>
    </row>
    <row r="1048" spans="1:13" x14ac:dyDescent="0.2">
      <c r="A1048" s="143"/>
      <c r="B1048" s="6" t="s">
        <v>491</v>
      </c>
      <c r="C1048" s="4">
        <v>7.19</v>
      </c>
      <c r="D1048" s="5">
        <f>+C1048+C1048*$J$3</f>
        <v>7.6933000000000007</v>
      </c>
      <c r="E1048" s="333">
        <f>+D1048+D1048*$E$3</f>
        <v>8.1548980000000011</v>
      </c>
      <c r="F1048" s="333">
        <f t="shared" si="95"/>
        <v>1.1416857200000003</v>
      </c>
      <c r="G1048" s="333">
        <f>SUM(E1048:F1048)</f>
        <v>9.296583720000001</v>
      </c>
      <c r="H1048" s="352">
        <f>CEILING(G1048,0.1)</f>
        <v>9.3000000000000007</v>
      </c>
      <c r="I1048" s="234">
        <v>8.16</v>
      </c>
      <c r="J1048" s="235">
        <f>+I1048*$J$5</f>
        <v>1.1424000000000001</v>
      </c>
      <c r="K1048" s="4">
        <f>SUM(I1048:J1048)</f>
        <v>9.3024000000000004</v>
      </c>
      <c r="L1048" s="142">
        <f>FLOOR(K1048,0.05)</f>
        <v>9.3000000000000007</v>
      </c>
    </row>
    <row r="1049" spans="1:13" x14ac:dyDescent="0.2">
      <c r="A1049" s="143"/>
      <c r="C1049" s="20"/>
      <c r="J1049" s="235"/>
      <c r="K1049" s="4"/>
      <c r="L1049" s="142"/>
    </row>
    <row r="1050" spans="1:13" x14ac:dyDescent="0.2">
      <c r="A1050" s="143"/>
      <c r="B1050" s="170"/>
      <c r="C1050" s="171"/>
      <c r="D1050" s="171"/>
      <c r="E1050" s="171"/>
      <c r="F1050" s="171"/>
      <c r="G1050" s="171"/>
      <c r="H1050" s="357"/>
      <c r="I1050" s="171"/>
      <c r="J1050" s="171"/>
      <c r="K1050" s="171"/>
      <c r="L1050" s="171"/>
      <c r="M1050" s="171"/>
    </row>
    <row r="1051" spans="1:13" x14ac:dyDescent="0.2">
      <c r="A1051" s="143"/>
      <c r="C1051" s="20"/>
      <c r="J1051" s="235"/>
      <c r="K1051" s="4"/>
      <c r="L1051" s="142"/>
    </row>
    <row r="1052" spans="1:13" x14ac:dyDescent="0.2">
      <c r="A1052" s="143"/>
      <c r="B1052" s="144" t="s">
        <v>492</v>
      </c>
      <c r="C1052" s="20"/>
      <c r="J1052" s="235"/>
      <c r="K1052" s="4"/>
      <c r="L1052" s="142"/>
    </row>
    <row r="1053" spans="1:13" x14ac:dyDescent="0.2">
      <c r="A1053" s="143"/>
      <c r="C1053" s="20"/>
      <c r="J1053" s="235"/>
      <c r="K1053" s="4"/>
      <c r="L1053" s="142"/>
    </row>
    <row r="1054" spans="1:13" x14ac:dyDescent="0.2">
      <c r="A1054" s="143" t="s">
        <v>81</v>
      </c>
      <c r="B1054" s="175" t="s">
        <v>493</v>
      </c>
      <c r="C1054" s="20"/>
      <c r="J1054" s="235"/>
      <c r="K1054" s="4"/>
      <c r="L1054" s="142"/>
    </row>
    <row r="1055" spans="1:13" x14ac:dyDescent="0.2">
      <c r="A1055" s="143"/>
      <c r="B1055" s="175"/>
      <c r="C1055" s="20"/>
      <c r="J1055" s="235"/>
      <c r="K1055" s="4"/>
      <c r="L1055" s="142"/>
    </row>
    <row r="1056" spans="1:13" x14ac:dyDescent="0.2">
      <c r="A1056" s="143"/>
      <c r="B1056" s="6" t="s">
        <v>494</v>
      </c>
      <c r="C1056" s="4">
        <v>605</v>
      </c>
      <c r="D1056" s="5">
        <f t="shared" ref="D1056:D1062" si="101">+C1056+C1056*$J$3</f>
        <v>647.35</v>
      </c>
      <c r="E1056" s="333">
        <f t="shared" ref="E1056:E1112" si="102">+D1056+D1056*$E$3</f>
        <v>686.19100000000003</v>
      </c>
      <c r="G1056" s="333">
        <f t="shared" ref="G1056:G1112" si="103">SUM(E1056:F1056)</f>
        <v>686.19100000000003</v>
      </c>
      <c r="H1056" s="352">
        <f t="shared" ref="H1056:H1062" si="104">CEILING(G1056,0.1)</f>
        <v>686.2</v>
      </c>
      <c r="I1056" s="234">
        <v>686.2</v>
      </c>
      <c r="J1056" s="235"/>
      <c r="K1056" s="4">
        <f t="shared" ref="K1056:K1062" si="105">SUM(I1056:J1056)</f>
        <v>686.2</v>
      </c>
      <c r="L1056" s="142">
        <f t="shared" ref="L1056:L1062" si="106">FLOOR(K1056,0.05)</f>
        <v>686.2</v>
      </c>
    </row>
    <row r="1057" spans="1:14" x14ac:dyDescent="0.2">
      <c r="A1057" s="143"/>
      <c r="B1057" s="6" t="s">
        <v>495</v>
      </c>
      <c r="C1057" s="4">
        <v>363</v>
      </c>
      <c r="D1057" s="5">
        <f t="shared" si="101"/>
        <v>388.41</v>
      </c>
      <c r="E1057" s="333">
        <f t="shared" si="102"/>
        <v>411.71460000000002</v>
      </c>
      <c r="G1057" s="333">
        <f t="shared" si="103"/>
        <v>411.71460000000002</v>
      </c>
      <c r="H1057" s="352">
        <f t="shared" si="104"/>
        <v>411.8</v>
      </c>
      <c r="I1057" s="234">
        <v>411.7</v>
      </c>
      <c r="J1057" s="235"/>
      <c r="K1057" s="4">
        <f t="shared" si="105"/>
        <v>411.7</v>
      </c>
      <c r="L1057" s="142">
        <f t="shared" si="106"/>
        <v>411.70000000000005</v>
      </c>
    </row>
    <row r="1058" spans="1:14" x14ac:dyDescent="0.2">
      <c r="A1058" s="143"/>
      <c r="B1058" s="233" t="s">
        <v>496</v>
      </c>
      <c r="C1058" s="4">
        <v>363</v>
      </c>
      <c r="D1058" s="5">
        <f t="shared" si="101"/>
        <v>388.41</v>
      </c>
      <c r="E1058" s="333">
        <f t="shared" si="102"/>
        <v>411.71460000000002</v>
      </c>
      <c r="G1058" s="333">
        <f t="shared" si="103"/>
        <v>411.71460000000002</v>
      </c>
      <c r="H1058" s="352">
        <f t="shared" si="104"/>
        <v>411.8</v>
      </c>
      <c r="I1058" s="234">
        <v>411.7</v>
      </c>
      <c r="J1058" s="235"/>
      <c r="K1058" s="4">
        <f t="shared" si="105"/>
        <v>411.7</v>
      </c>
      <c r="L1058" s="142">
        <f t="shared" si="106"/>
        <v>411.70000000000005</v>
      </c>
    </row>
    <row r="1059" spans="1:14" x14ac:dyDescent="0.2">
      <c r="A1059" s="143"/>
      <c r="B1059" s="168" t="s">
        <v>497</v>
      </c>
      <c r="C1059" s="4">
        <v>363</v>
      </c>
      <c r="D1059" s="5">
        <f t="shared" si="101"/>
        <v>388.41</v>
      </c>
      <c r="E1059" s="333">
        <f t="shared" si="102"/>
        <v>411.71460000000002</v>
      </c>
      <c r="G1059" s="333">
        <f t="shared" si="103"/>
        <v>411.71460000000002</v>
      </c>
      <c r="H1059" s="352">
        <f t="shared" si="104"/>
        <v>411.8</v>
      </c>
      <c r="I1059" s="234">
        <v>411.7</v>
      </c>
      <c r="J1059" s="235"/>
      <c r="K1059" s="4">
        <f t="shared" si="105"/>
        <v>411.7</v>
      </c>
      <c r="L1059" s="142">
        <f t="shared" si="106"/>
        <v>411.70000000000005</v>
      </c>
    </row>
    <row r="1060" spans="1:14" x14ac:dyDescent="0.2">
      <c r="A1060" s="143"/>
      <c r="B1060" s="168" t="s">
        <v>498</v>
      </c>
      <c r="C1060" s="4">
        <v>121</v>
      </c>
      <c r="D1060" s="5">
        <f t="shared" si="101"/>
        <v>129.47</v>
      </c>
      <c r="E1060" s="333">
        <f t="shared" si="102"/>
        <v>137.23820000000001</v>
      </c>
      <c r="G1060" s="333">
        <f t="shared" si="103"/>
        <v>137.23820000000001</v>
      </c>
      <c r="H1060" s="352">
        <f t="shared" si="104"/>
        <v>137.30000000000001</v>
      </c>
      <c r="I1060" s="234">
        <v>137.19999999999999</v>
      </c>
      <c r="J1060" s="235"/>
      <c r="K1060" s="4">
        <f t="shared" si="105"/>
        <v>137.19999999999999</v>
      </c>
      <c r="L1060" s="142">
        <f t="shared" si="106"/>
        <v>137.20000000000002</v>
      </c>
    </row>
    <row r="1061" spans="1:14" x14ac:dyDescent="0.2">
      <c r="A1061" s="143"/>
      <c r="B1061" s="168" t="s">
        <v>499</v>
      </c>
      <c r="C1061" s="4">
        <v>181.5</v>
      </c>
      <c r="D1061" s="5">
        <f t="shared" si="101"/>
        <v>194.20500000000001</v>
      </c>
      <c r="E1061" s="333">
        <f t="shared" si="102"/>
        <v>205.85730000000001</v>
      </c>
      <c r="G1061" s="333">
        <f t="shared" si="103"/>
        <v>205.85730000000001</v>
      </c>
      <c r="H1061" s="352">
        <f t="shared" si="104"/>
        <v>205.9</v>
      </c>
      <c r="I1061" s="234">
        <v>205.85</v>
      </c>
      <c r="J1061" s="235"/>
      <c r="K1061" s="4">
        <f t="shared" si="105"/>
        <v>205.85</v>
      </c>
      <c r="L1061" s="142">
        <f t="shared" si="106"/>
        <v>205.85000000000002</v>
      </c>
    </row>
    <row r="1062" spans="1:14" x14ac:dyDescent="0.2">
      <c r="A1062" s="143"/>
      <c r="B1062" s="168" t="s">
        <v>500</v>
      </c>
      <c r="C1062" s="4">
        <v>484</v>
      </c>
      <c r="D1062" s="5">
        <f t="shared" si="101"/>
        <v>517.88</v>
      </c>
      <c r="E1062" s="333">
        <f t="shared" si="102"/>
        <v>548.95280000000002</v>
      </c>
      <c r="G1062" s="333">
        <f t="shared" si="103"/>
        <v>548.95280000000002</v>
      </c>
      <c r="H1062" s="352">
        <f t="shared" si="104"/>
        <v>549</v>
      </c>
      <c r="I1062" s="234">
        <v>548.9</v>
      </c>
      <c r="J1062" s="235"/>
      <c r="K1062" s="4">
        <f t="shared" si="105"/>
        <v>548.9</v>
      </c>
      <c r="L1062" s="142">
        <f t="shared" si="106"/>
        <v>548.9</v>
      </c>
    </row>
    <row r="1063" spans="1:14" s="242" customFormat="1" x14ac:dyDescent="0.2">
      <c r="A1063" s="143"/>
      <c r="B1063" s="175"/>
      <c r="C1063" s="20"/>
      <c r="D1063" s="5"/>
      <c r="E1063" s="333"/>
      <c r="F1063" s="333"/>
      <c r="G1063" s="333"/>
      <c r="H1063" s="352"/>
      <c r="I1063" s="234"/>
      <c r="J1063" s="235"/>
      <c r="K1063" s="4"/>
      <c r="L1063" s="142"/>
      <c r="N1063" s="6"/>
    </row>
    <row r="1064" spans="1:14" s="242" customFormat="1" x14ac:dyDescent="0.2">
      <c r="A1064" s="143">
        <v>154769</v>
      </c>
      <c r="B1064" s="175" t="s">
        <v>501</v>
      </c>
      <c r="C1064" s="4">
        <v>3.3</v>
      </c>
      <c r="D1064" s="5">
        <f>+C1064+C1064*$J$3</f>
        <v>3.5309999999999997</v>
      </c>
      <c r="E1064" s="333">
        <f t="shared" si="102"/>
        <v>3.7428599999999999</v>
      </c>
      <c r="F1064" s="333">
        <f t="shared" ref="F1064:F1112" si="107">+E1064*$F$4</f>
        <v>0.52400040000000003</v>
      </c>
      <c r="G1064" s="333">
        <f t="shared" si="103"/>
        <v>4.2668603999999997</v>
      </c>
      <c r="H1064" s="352">
        <f>CEILING(G1064,0.1)</f>
        <v>4.3</v>
      </c>
      <c r="I1064" s="234">
        <v>3.73</v>
      </c>
      <c r="J1064" s="235">
        <f>+I1064*$J$5</f>
        <v>0.5222</v>
      </c>
      <c r="K1064" s="4">
        <f>SUM(I1064:J1064)</f>
        <v>4.2522000000000002</v>
      </c>
      <c r="L1064" s="142">
        <f>FLOOR(K1064,0.05)</f>
        <v>4.25</v>
      </c>
      <c r="N1064" s="6"/>
    </row>
    <row r="1065" spans="1:14" s="242" customFormat="1" x14ac:dyDescent="0.2">
      <c r="A1065" s="143"/>
      <c r="B1065" s="6"/>
      <c r="C1065" s="20"/>
      <c r="D1065" s="5"/>
      <c r="E1065" s="333"/>
      <c r="F1065" s="333"/>
      <c r="G1065" s="333"/>
      <c r="H1065" s="352"/>
      <c r="I1065" s="234"/>
      <c r="J1065" s="235"/>
      <c r="K1065" s="4"/>
      <c r="L1065" s="142"/>
      <c r="N1065" s="6"/>
    </row>
    <row r="1066" spans="1:14" s="242" customFormat="1" x14ac:dyDescent="0.2">
      <c r="A1066" s="143"/>
      <c r="B1066" s="143" t="s">
        <v>502</v>
      </c>
      <c r="C1066" s="20"/>
      <c r="D1066" s="5"/>
      <c r="E1066" s="333"/>
      <c r="F1066" s="333"/>
      <c r="G1066" s="333"/>
      <c r="H1066" s="352"/>
      <c r="I1066" s="234"/>
      <c r="J1066" s="235"/>
      <c r="K1066" s="4"/>
      <c r="L1066" s="142"/>
      <c r="N1066" s="6"/>
    </row>
    <row r="1067" spans="1:14" s="242" customFormat="1" x14ac:dyDescent="0.2">
      <c r="A1067" s="143"/>
      <c r="B1067" s="6"/>
      <c r="C1067" s="20"/>
      <c r="D1067" s="5"/>
      <c r="E1067" s="333"/>
      <c r="F1067" s="333"/>
      <c r="G1067" s="333"/>
      <c r="H1067" s="352"/>
      <c r="I1067" s="234"/>
      <c r="J1067" s="235"/>
      <c r="K1067" s="4"/>
      <c r="L1067" s="142"/>
      <c r="N1067" s="6"/>
    </row>
    <row r="1068" spans="1:14" s="242" customFormat="1" x14ac:dyDescent="0.2">
      <c r="A1068" s="143">
        <v>154769</v>
      </c>
      <c r="B1068" s="175" t="s">
        <v>503</v>
      </c>
      <c r="C1068" s="20"/>
      <c r="D1068" s="5"/>
      <c r="E1068" s="333"/>
      <c r="F1068" s="333"/>
      <c r="G1068" s="333"/>
      <c r="H1068" s="352"/>
      <c r="I1068" s="234"/>
      <c r="J1068" s="235"/>
      <c r="K1068" s="4"/>
      <c r="L1068" s="142"/>
      <c r="N1068" s="6"/>
    </row>
    <row r="1069" spans="1:14" s="242" customFormat="1" x14ac:dyDescent="0.2">
      <c r="A1069" s="143"/>
      <c r="B1069" s="6"/>
      <c r="C1069" s="20"/>
      <c r="D1069" s="5"/>
      <c r="E1069" s="333"/>
      <c r="F1069" s="333"/>
      <c r="G1069" s="333"/>
      <c r="H1069" s="352"/>
      <c r="I1069" s="234"/>
      <c r="J1069" s="235"/>
      <c r="K1069" s="4"/>
      <c r="L1069" s="142"/>
      <c r="N1069" s="6"/>
    </row>
    <row r="1070" spans="1:14" s="242" customFormat="1" x14ac:dyDescent="0.2">
      <c r="A1070" s="143"/>
      <c r="B1070" s="181" t="s">
        <v>504</v>
      </c>
      <c r="C1070" s="20"/>
      <c r="D1070" s="5"/>
      <c r="E1070" s="333"/>
      <c r="F1070" s="333"/>
      <c r="G1070" s="333"/>
      <c r="H1070" s="352"/>
      <c r="I1070" s="234"/>
      <c r="J1070" s="235"/>
      <c r="K1070" s="4"/>
      <c r="L1070" s="142"/>
      <c r="N1070" s="6"/>
    </row>
    <row r="1071" spans="1:14" s="242" customFormat="1" x14ac:dyDescent="0.2">
      <c r="A1071" s="143"/>
      <c r="B1071" s="181"/>
      <c r="C1071" s="20"/>
      <c r="D1071" s="5"/>
      <c r="E1071" s="333"/>
      <c r="F1071" s="333"/>
      <c r="G1071" s="333"/>
      <c r="H1071" s="352"/>
      <c r="I1071" s="234"/>
      <c r="J1071" s="235"/>
      <c r="K1071" s="4"/>
      <c r="L1071" s="142"/>
      <c r="N1071" s="6"/>
    </row>
    <row r="1072" spans="1:14" s="242" customFormat="1" x14ac:dyDescent="0.2">
      <c r="A1072" s="143"/>
      <c r="B1072" s="168" t="s">
        <v>505</v>
      </c>
      <c r="C1072" s="4">
        <v>242</v>
      </c>
      <c r="D1072" s="5">
        <f>+C1072+C1072*$J$3</f>
        <v>258.94</v>
      </c>
      <c r="E1072" s="333">
        <f t="shared" si="102"/>
        <v>274.47640000000001</v>
      </c>
      <c r="F1072" s="333">
        <f t="shared" si="107"/>
        <v>38.426696000000007</v>
      </c>
      <c r="G1072" s="333">
        <f t="shared" si="103"/>
        <v>312.90309600000001</v>
      </c>
      <c r="H1072" s="352">
        <f>CEILING(G1072,0.1)</f>
        <v>313</v>
      </c>
      <c r="I1072" s="234">
        <v>274.47000000000003</v>
      </c>
      <c r="J1072" s="235">
        <f>+I1072*$J$5</f>
        <v>38.42580000000001</v>
      </c>
      <c r="K1072" s="4">
        <f>SUM(I1072:J1072)</f>
        <v>312.89580000000001</v>
      </c>
      <c r="L1072" s="142">
        <f>FLOOR(K1072,0.05)</f>
        <v>312.85000000000002</v>
      </c>
      <c r="N1072" s="6"/>
    </row>
    <row r="1073" spans="1:14" s="242" customFormat="1" x14ac:dyDescent="0.2">
      <c r="A1073" s="143"/>
      <c r="B1073" s="168" t="s">
        <v>506</v>
      </c>
      <c r="C1073" s="4">
        <v>181.5</v>
      </c>
      <c r="D1073" s="5">
        <f>+C1073+C1073*$J$3</f>
        <v>194.20500000000001</v>
      </c>
      <c r="E1073" s="333">
        <f t="shared" si="102"/>
        <v>205.85730000000001</v>
      </c>
      <c r="F1073" s="333">
        <f t="shared" si="107"/>
        <v>28.820022000000005</v>
      </c>
      <c r="G1073" s="333">
        <f t="shared" si="103"/>
        <v>234.677322</v>
      </c>
      <c r="H1073" s="352">
        <f>CEILING(G1073,0.1)</f>
        <v>234.70000000000002</v>
      </c>
      <c r="I1073" s="234">
        <v>205.88</v>
      </c>
      <c r="J1073" s="235">
        <f>+I1073*$J$5</f>
        <v>28.823200000000003</v>
      </c>
      <c r="K1073" s="4">
        <f>SUM(I1073:J1073)</f>
        <v>234.70320000000001</v>
      </c>
      <c r="L1073" s="142">
        <f>FLOOR(K1073,0.05)</f>
        <v>234.70000000000002</v>
      </c>
      <c r="N1073" s="6"/>
    </row>
    <row r="1074" spans="1:14" s="242" customFormat="1" x14ac:dyDescent="0.2">
      <c r="A1074" s="143"/>
      <c r="B1074" s="168" t="s">
        <v>507</v>
      </c>
      <c r="C1074" s="4">
        <v>181.5</v>
      </c>
      <c r="D1074" s="5">
        <f>+C1074+C1074*$J$3</f>
        <v>194.20500000000001</v>
      </c>
      <c r="E1074" s="333">
        <f t="shared" si="102"/>
        <v>205.85730000000001</v>
      </c>
      <c r="F1074" s="333">
        <f t="shared" si="107"/>
        <v>28.820022000000005</v>
      </c>
      <c r="G1074" s="333">
        <f t="shared" si="103"/>
        <v>234.677322</v>
      </c>
      <c r="H1074" s="352">
        <f>CEILING(G1074,0.1)</f>
        <v>234.70000000000002</v>
      </c>
      <c r="I1074" s="234">
        <v>205.88</v>
      </c>
      <c r="J1074" s="235">
        <f>+I1074*$J$5</f>
        <v>28.823200000000003</v>
      </c>
      <c r="K1074" s="4">
        <f>SUM(I1074:J1074)</f>
        <v>234.70320000000001</v>
      </c>
      <c r="L1074" s="142">
        <f>FLOOR(K1074,0.05)</f>
        <v>234.70000000000002</v>
      </c>
      <c r="N1074" s="6"/>
    </row>
    <row r="1075" spans="1:14" s="242" customFormat="1" x14ac:dyDescent="0.2">
      <c r="A1075" s="143"/>
      <c r="B1075" s="168" t="s">
        <v>508</v>
      </c>
      <c r="C1075" s="20"/>
      <c r="D1075" s="5"/>
      <c r="E1075" s="333"/>
      <c r="F1075" s="333"/>
      <c r="G1075" s="333"/>
      <c r="H1075" s="352"/>
      <c r="I1075" s="234"/>
      <c r="J1075" s="235"/>
      <c r="K1075" s="4"/>
      <c r="L1075" s="142"/>
      <c r="N1075" s="6"/>
    </row>
    <row r="1076" spans="1:14" s="242" customFormat="1" x14ac:dyDescent="0.2">
      <c r="A1076" s="143"/>
      <c r="B1076" s="168" t="s">
        <v>510</v>
      </c>
      <c r="C1076" s="4">
        <v>181.5</v>
      </c>
      <c r="D1076" s="5">
        <f>+C1076+C1076*$J$3</f>
        <v>194.20500000000001</v>
      </c>
      <c r="E1076" s="333">
        <f t="shared" si="102"/>
        <v>205.85730000000001</v>
      </c>
      <c r="F1076" s="333">
        <f t="shared" si="107"/>
        <v>28.820022000000005</v>
      </c>
      <c r="G1076" s="333">
        <f t="shared" si="103"/>
        <v>234.677322</v>
      </c>
      <c r="H1076" s="352">
        <f>CEILING(G1076,0.1)</f>
        <v>234.70000000000002</v>
      </c>
      <c r="I1076" s="234">
        <v>205.88</v>
      </c>
      <c r="J1076" s="235">
        <f>+I1076*$J$5</f>
        <v>28.823200000000003</v>
      </c>
      <c r="K1076" s="4">
        <f>SUM(I1076:J1076)</f>
        <v>234.70320000000001</v>
      </c>
      <c r="L1076" s="142">
        <f>FLOOR(K1076,0.05)</f>
        <v>234.70000000000002</v>
      </c>
      <c r="N1076" s="6"/>
    </row>
    <row r="1077" spans="1:14" s="242" customFormat="1" x14ac:dyDescent="0.2">
      <c r="A1077" s="143"/>
      <c r="B1077" s="168"/>
      <c r="C1077" s="20"/>
      <c r="D1077" s="5"/>
      <c r="E1077" s="333"/>
      <c r="F1077" s="333"/>
      <c r="G1077" s="333"/>
      <c r="H1077" s="352"/>
      <c r="I1077" s="234"/>
      <c r="J1077" s="235"/>
      <c r="K1077" s="4"/>
      <c r="L1077" s="142"/>
      <c r="N1077" s="6"/>
    </row>
    <row r="1078" spans="1:14" s="242" customFormat="1" x14ac:dyDescent="0.2">
      <c r="A1078" s="143"/>
      <c r="B1078" s="143" t="s">
        <v>511</v>
      </c>
      <c r="C1078" s="20"/>
      <c r="D1078" s="5"/>
      <c r="E1078" s="333"/>
      <c r="F1078" s="333"/>
      <c r="G1078" s="333"/>
      <c r="H1078" s="352"/>
      <c r="I1078" s="234"/>
      <c r="J1078" s="235"/>
      <c r="K1078" s="4"/>
      <c r="L1078" s="142"/>
      <c r="N1078" s="6"/>
    </row>
    <row r="1079" spans="1:14" s="242" customFormat="1" x14ac:dyDescent="0.2">
      <c r="A1079" s="143"/>
      <c r="B1079" s="168" t="s">
        <v>505</v>
      </c>
      <c r="C1079" s="4">
        <v>605</v>
      </c>
      <c r="D1079" s="5">
        <f>+C1079+C1079*$J$3</f>
        <v>647.35</v>
      </c>
      <c r="E1079" s="333">
        <f t="shared" si="102"/>
        <v>686.19100000000003</v>
      </c>
      <c r="F1079" s="333">
        <f t="shared" si="107"/>
        <v>96.06674000000001</v>
      </c>
      <c r="G1079" s="333">
        <f t="shared" si="103"/>
        <v>782.25774000000001</v>
      </c>
      <c r="H1079" s="352">
        <f>CEILING(G1079,0.1)</f>
        <v>782.30000000000007</v>
      </c>
      <c r="I1079" s="234">
        <v>686.18</v>
      </c>
      <c r="J1079" s="235">
        <f>+I1079*$J$5</f>
        <v>96.065200000000004</v>
      </c>
      <c r="K1079" s="4">
        <f>SUM(I1079:J1079)</f>
        <v>782.24519999999995</v>
      </c>
      <c r="L1079" s="142">
        <f>FLOOR(K1079,0.05)</f>
        <v>782.2</v>
      </c>
      <c r="N1079" s="6"/>
    </row>
    <row r="1080" spans="1:14" s="242" customFormat="1" x14ac:dyDescent="0.2">
      <c r="A1080" s="143"/>
      <c r="B1080" s="168" t="s">
        <v>506</v>
      </c>
      <c r="C1080" s="4">
        <v>242</v>
      </c>
      <c r="D1080" s="5">
        <f>+C1080+C1080*$J$3</f>
        <v>258.94</v>
      </c>
      <c r="E1080" s="333">
        <f t="shared" si="102"/>
        <v>274.47640000000001</v>
      </c>
      <c r="F1080" s="333">
        <f t="shared" si="107"/>
        <v>38.426696000000007</v>
      </c>
      <c r="G1080" s="333">
        <f t="shared" si="103"/>
        <v>312.90309600000001</v>
      </c>
      <c r="H1080" s="352">
        <f>CEILING(G1080,0.1)</f>
        <v>313</v>
      </c>
      <c r="I1080" s="234">
        <v>274.47000000000003</v>
      </c>
      <c r="J1080" s="235">
        <f>+I1080*$J$5</f>
        <v>38.42580000000001</v>
      </c>
      <c r="K1080" s="4">
        <f>SUM(I1080:J1080)</f>
        <v>312.89580000000001</v>
      </c>
      <c r="L1080" s="142">
        <f>FLOOR(K1080,0.05)</f>
        <v>312.85000000000002</v>
      </c>
      <c r="N1080" s="6"/>
    </row>
    <row r="1081" spans="1:14" s="242" customFormat="1" x14ac:dyDescent="0.2">
      <c r="A1081" s="143"/>
      <c r="B1081" s="168" t="s">
        <v>507</v>
      </c>
      <c r="C1081" s="4">
        <v>242</v>
      </c>
      <c r="D1081" s="5">
        <f>+C1081+C1081*$J$3</f>
        <v>258.94</v>
      </c>
      <c r="E1081" s="333">
        <f t="shared" si="102"/>
        <v>274.47640000000001</v>
      </c>
      <c r="F1081" s="333">
        <f t="shared" si="107"/>
        <v>38.426696000000007</v>
      </c>
      <c r="G1081" s="333">
        <f t="shared" si="103"/>
        <v>312.90309600000001</v>
      </c>
      <c r="H1081" s="352">
        <f>CEILING(G1081,0.1)</f>
        <v>313</v>
      </c>
      <c r="I1081" s="234">
        <v>274.47000000000003</v>
      </c>
      <c r="J1081" s="235">
        <f>+I1081*$J$5</f>
        <v>38.42580000000001</v>
      </c>
      <c r="K1081" s="4">
        <f>SUM(I1081:J1081)</f>
        <v>312.89580000000001</v>
      </c>
      <c r="L1081" s="142">
        <f>FLOOR(K1081,0.05)</f>
        <v>312.85000000000002</v>
      </c>
      <c r="N1081" s="6"/>
    </row>
    <row r="1082" spans="1:14" s="242" customFormat="1" x14ac:dyDescent="0.2">
      <c r="A1082" s="143"/>
      <c r="B1082" s="168" t="s">
        <v>508</v>
      </c>
      <c r="C1082" s="20"/>
      <c r="D1082" s="5"/>
      <c r="E1082" s="333"/>
      <c r="F1082" s="333"/>
      <c r="G1082" s="333"/>
      <c r="H1082" s="352"/>
      <c r="I1082" s="234"/>
      <c r="J1082" s="235"/>
      <c r="K1082" s="4"/>
      <c r="L1082" s="142"/>
      <c r="N1082" s="6"/>
    </row>
    <row r="1083" spans="1:14" s="242" customFormat="1" x14ac:dyDescent="0.2">
      <c r="A1083" s="143"/>
      <c r="B1083" s="168" t="s">
        <v>510</v>
      </c>
      <c r="C1083" s="4">
        <v>605</v>
      </c>
      <c r="D1083" s="5">
        <f>+C1083+C1083*$J$3</f>
        <v>647.35</v>
      </c>
      <c r="E1083" s="333">
        <f t="shared" si="102"/>
        <v>686.19100000000003</v>
      </c>
      <c r="F1083" s="333">
        <f t="shared" si="107"/>
        <v>96.06674000000001</v>
      </c>
      <c r="G1083" s="333">
        <f t="shared" si="103"/>
        <v>782.25774000000001</v>
      </c>
      <c r="H1083" s="352">
        <f>CEILING(G1083,0.1)</f>
        <v>782.30000000000007</v>
      </c>
      <c r="I1083" s="234">
        <v>686.18</v>
      </c>
      <c r="J1083" s="235">
        <f>+I1083*$J$5</f>
        <v>96.065200000000004</v>
      </c>
      <c r="K1083" s="4">
        <f>SUM(I1083:J1083)</f>
        <v>782.24519999999995</v>
      </c>
      <c r="L1083" s="142">
        <f>FLOOR(K1083,0.05)</f>
        <v>782.2</v>
      </c>
      <c r="N1083" s="6"/>
    </row>
    <row r="1084" spans="1:14" s="242" customFormat="1" x14ac:dyDescent="0.2">
      <c r="A1084" s="143"/>
      <c r="B1084" s="168"/>
      <c r="C1084" s="20"/>
      <c r="D1084" s="5"/>
      <c r="E1084" s="333"/>
      <c r="F1084" s="333"/>
      <c r="G1084" s="333"/>
      <c r="H1084" s="352"/>
      <c r="I1084" s="234"/>
      <c r="J1084" s="235"/>
      <c r="K1084" s="4"/>
      <c r="L1084" s="142"/>
      <c r="N1084" s="6"/>
    </row>
    <row r="1085" spans="1:14" s="242" customFormat="1" x14ac:dyDescent="0.2">
      <c r="A1085" s="143"/>
      <c r="B1085" s="181" t="s">
        <v>513</v>
      </c>
      <c r="C1085" s="20"/>
      <c r="D1085" s="5"/>
      <c r="E1085" s="333"/>
      <c r="F1085" s="333"/>
      <c r="G1085" s="333"/>
      <c r="H1085" s="352"/>
      <c r="I1085" s="234"/>
      <c r="J1085" s="235"/>
      <c r="K1085" s="4"/>
      <c r="L1085" s="142"/>
      <c r="N1085" s="6"/>
    </row>
    <row r="1086" spans="1:14" s="242" customFormat="1" x14ac:dyDescent="0.2">
      <c r="A1086" s="143"/>
      <c r="B1086" s="168" t="s">
        <v>505</v>
      </c>
      <c r="C1086" s="4">
        <v>242</v>
      </c>
      <c r="D1086" s="5">
        <f>+C1086+C1086*$J$3</f>
        <v>258.94</v>
      </c>
      <c r="E1086" s="333">
        <f t="shared" si="102"/>
        <v>274.47640000000001</v>
      </c>
      <c r="F1086" s="333">
        <f t="shared" si="107"/>
        <v>38.426696000000007</v>
      </c>
      <c r="G1086" s="333">
        <f t="shared" si="103"/>
        <v>312.90309600000001</v>
      </c>
      <c r="H1086" s="352">
        <f>CEILING(G1086,0.1)</f>
        <v>313</v>
      </c>
      <c r="I1086" s="234">
        <v>274.47000000000003</v>
      </c>
      <c r="J1086" s="235">
        <f>+I1086*$J$5</f>
        <v>38.42580000000001</v>
      </c>
      <c r="K1086" s="4">
        <f>SUM(I1086:J1086)</f>
        <v>312.89580000000001</v>
      </c>
      <c r="L1086" s="142">
        <f>FLOOR(K1086,0.05)</f>
        <v>312.85000000000002</v>
      </c>
      <c r="N1086" s="6"/>
    </row>
    <row r="1087" spans="1:14" s="242" customFormat="1" x14ac:dyDescent="0.2">
      <c r="A1087" s="143"/>
      <c r="B1087" s="168" t="s">
        <v>506</v>
      </c>
      <c r="C1087" s="4">
        <v>181.5</v>
      </c>
      <c r="D1087" s="5">
        <f>+C1087+C1087*$J$3</f>
        <v>194.20500000000001</v>
      </c>
      <c r="E1087" s="333">
        <f t="shared" si="102"/>
        <v>205.85730000000001</v>
      </c>
      <c r="F1087" s="333">
        <f t="shared" si="107"/>
        <v>28.820022000000005</v>
      </c>
      <c r="G1087" s="333">
        <f t="shared" si="103"/>
        <v>234.677322</v>
      </c>
      <c r="H1087" s="352">
        <f>CEILING(G1087,0.1)</f>
        <v>234.70000000000002</v>
      </c>
      <c r="I1087" s="234">
        <v>205.88</v>
      </c>
      <c r="J1087" s="235">
        <f>+I1087*$J$5</f>
        <v>28.823200000000003</v>
      </c>
      <c r="K1087" s="4">
        <f>SUM(I1087:J1087)</f>
        <v>234.70320000000001</v>
      </c>
      <c r="L1087" s="142">
        <f>FLOOR(K1087,0.05)</f>
        <v>234.70000000000002</v>
      </c>
      <c r="N1087" s="6"/>
    </row>
    <row r="1088" spans="1:14" s="242" customFormat="1" x14ac:dyDescent="0.2">
      <c r="A1088" s="143"/>
      <c r="B1088" s="168" t="s">
        <v>507</v>
      </c>
      <c r="C1088" s="4">
        <v>181.5</v>
      </c>
      <c r="D1088" s="5">
        <f>+C1088+C1088*$J$3</f>
        <v>194.20500000000001</v>
      </c>
      <c r="E1088" s="333">
        <f t="shared" si="102"/>
        <v>205.85730000000001</v>
      </c>
      <c r="F1088" s="333">
        <f t="shared" si="107"/>
        <v>28.820022000000005</v>
      </c>
      <c r="G1088" s="333">
        <f t="shared" si="103"/>
        <v>234.677322</v>
      </c>
      <c r="H1088" s="352">
        <f>CEILING(G1088,0.1)</f>
        <v>234.70000000000002</v>
      </c>
      <c r="I1088" s="234">
        <v>205.88</v>
      </c>
      <c r="J1088" s="235">
        <f>+I1088*$J$5</f>
        <v>28.823200000000003</v>
      </c>
      <c r="K1088" s="4">
        <f>SUM(I1088:J1088)</f>
        <v>234.70320000000001</v>
      </c>
      <c r="L1088" s="142">
        <f>FLOOR(K1088,0.05)</f>
        <v>234.70000000000002</v>
      </c>
      <c r="N1088" s="6"/>
    </row>
    <row r="1089" spans="1:14" s="242" customFormat="1" x14ac:dyDescent="0.2">
      <c r="A1089" s="143"/>
      <c r="B1089" s="168" t="s">
        <v>508</v>
      </c>
      <c r="C1089" s="20"/>
      <c r="D1089" s="5"/>
      <c r="E1089" s="333"/>
      <c r="F1089" s="333"/>
      <c r="G1089" s="333"/>
      <c r="H1089" s="352"/>
      <c r="I1089" s="234"/>
      <c r="J1089" s="235"/>
      <c r="K1089" s="4"/>
      <c r="L1089" s="142"/>
      <c r="N1089" s="6"/>
    </row>
    <row r="1090" spans="1:14" s="242" customFormat="1" x14ac:dyDescent="0.2">
      <c r="A1090" s="143"/>
      <c r="B1090" s="168" t="s">
        <v>510</v>
      </c>
      <c r="C1090" s="4">
        <v>181.5</v>
      </c>
      <c r="D1090" s="5">
        <f>+C1090+C1090*$J$3</f>
        <v>194.20500000000001</v>
      </c>
      <c r="E1090" s="333">
        <f t="shared" si="102"/>
        <v>205.85730000000001</v>
      </c>
      <c r="F1090" s="333">
        <f t="shared" si="107"/>
        <v>28.820022000000005</v>
      </c>
      <c r="G1090" s="333">
        <f t="shared" si="103"/>
        <v>234.677322</v>
      </c>
      <c r="H1090" s="352">
        <f>CEILING(G1090,0.1)</f>
        <v>234.70000000000002</v>
      </c>
      <c r="I1090" s="234">
        <v>205.88</v>
      </c>
      <c r="J1090" s="235">
        <f>+I1090*$J$5</f>
        <v>28.823200000000003</v>
      </c>
      <c r="K1090" s="4">
        <f>SUM(I1090:J1090)</f>
        <v>234.70320000000001</v>
      </c>
      <c r="L1090" s="142">
        <f>FLOOR(K1090,0.05)</f>
        <v>234.70000000000002</v>
      </c>
      <c r="N1090" s="6"/>
    </row>
    <row r="1091" spans="1:14" s="242" customFormat="1" x14ac:dyDescent="0.2">
      <c r="A1091" s="143"/>
      <c r="B1091" s="6"/>
      <c r="C1091" s="20"/>
      <c r="D1091" s="5"/>
      <c r="E1091" s="333"/>
      <c r="F1091" s="333"/>
      <c r="G1091" s="333"/>
      <c r="H1091" s="352"/>
      <c r="I1091" s="234"/>
      <c r="J1091" s="235"/>
      <c r="K1091" s="4"/>
      <c r="L1091" s="142"/>
      <c r="N1091" s="6"/>
    </row>
    <row r="1092" spans="1:14" s="242" customFormat="1" x14ac:dyDescent="0.2">
      <c r="A1092" s="143"/>
      <c r="B1092" s="181" t="s">
        <v>515</v>
      </c>
      <c r="C1092" s="20"/>
      <c r="D1092" s="5"/>
      <c r="E1092" s="333"/>
      <c r="F1092" s="333"/>
      <c r="G1092" s="333"/>
      <c r="H1092" s="352"/>
      <c r="I1092" s="234"/>
      <c r="J1092" s="235"/>
      <c r="K1092" s="4"/>
      <c r="L1092" s="142"/>
      <c r="N1092" s="6"/>
    </row>
    <row r="1093" spans="1:14" s="242" customFormat="1" x14ac:dyDescent="0.2">
      <c r="A1093" s="143"/>
      <c r="B1093" s="168" t="s">
        <v>505</v>
      </c>
      <c r="C1093" s="4">
        <v>302.5</v>
      </c>
      <c r="D1093" s="5">
        <f>+C1093+C1093*$J$3</f>
        <v>323.67500000000001</v>
      </c>
      <c r="E1093" s="333">
        <f t="shared" si="102"/>
        <v>343.09550000000002</v>
      </c>
      <c r="F1093" s="333">
        <f t="shared" si="107"/>
        <v>48.033370000000005</v>
      </c>
      <c r="G1093" s="333">
        <f t="shared" si="103"/>
        <v>391.12887000000001</v>
      </c>
      <c r="H1093" s="352">
        <f>CEILING(G1093,0.1)</f>
        <v>391.20000000000005</v>
      </c>
      <c r="I1093" s="234">
        <v>343.07</v>
      </c>
      <c r="J1093" s="235">
        <f>+I1093*$J$5</f>
        <v>48.029800000000002</v>
      </c>
      <c r="K1093" s="4">
        <f>SUM(I1093:J1093)</f>
        <v>391.09980000000002</v>
      </c>
      <c r="L1093" s="142">
        <f>FLOOR(K1093,0.05)</f>
        <v>391.05</v>
      </c>
      <c r="N1093" s="6"/>
    </row>
    <row r="1094" spans="1:14" s="242" customFormat="1" x14ac:dyDescent="0.2">
      <c r="A1094" s="143"/>
      <c r="B1094" s="168" t="s">
        <v>506</v>
      </c>
      <c r="C1094" s="4">
        <v>181.5</v>
      </c>
      <c r="D1094" s="5">
        <f>+C1094+C1094*$J$3</f>
        <v>194.20500000000001</v>
      </c>
      <c r="E1094" s="333">
        <f t="shared" si="102"/>
        <v>205.85730000000001</v>
      </c>
      <c r="F1094" s="333">
        <f t="shared" si="107"/>
        <v>28.820022000000005</v>
      </c>
      <c r="G1094" s="333">
        <f t="shared" si="103"/>
        <v>234.677322</v>
      </c>
      <c r="H1094" s="352">
        <f>CEILING(G1094,0.1)</f>
        <v>234.70000000000002</v>
      </c>
      <c r="I1094" s="234">
        <v>205.88</v>
      </c>
      <c r="J1094" s="235">
        <f>+I1094*$J$5</f>
        <v>28.823200000000003</v>
      </c>
      <c r="K1094" s="4">
        <f>SUM(I1094:J1094)</f>
        <v>234.70320000000001</v>
      </c>
      <c r="L1094" s="142">
        <f>FLOOR(K1094,0.05)</f>
        <v>234.70000000000002</v>
      </c>
      <c r="N1094" s="6"/>
    </row>
    <row r="1095" spans="1:14" s="242" customFormat="1" x14ac:dyDescent="0.2">
      <c r="A1095" s="143"/>
      <c r="B1095" s="168" t="s">
        <v>507</v>
      </c>
      <c r="C1095" s="4">
        <v>181.5</v>
      </c>
      <c r="D1095" s="5">
        <f>+C1095+C1095*$J$3</f>
        <v>194.20500000000001</v>
      </c>
      <c r="E1095" s="333">
        <f t="shared" si="102"/>
        <v>205.85730000000001</v>
      </c>
      <c r="F1095" s="333">
        <f t="shared" si="107"/>
        <v>28.820022000000005</v>
      </c>
      <c r="G1095" s="333">
        <f t="shared" si="103"/>
        <v>234.677322</v>
      </c>
      <c r="H1095" s="352">
        <f>CEILING(G1095,0.1)</f>
        <v>234.70000000000002</v>
      </c>
      <c r="I1095" s="234">
        <v>205.88</v>
      </c>
      <c r="J1095" s="235">
        <f>+I1095*$J$5</f>
        <v>28.823200000000003</v>
      </c>
      <c r="K1095" s="4">
        <f>SUM(I1095:J1095)</f>
        <v>234.70320000000001</v>
      </c>
      <c r="L1095" s="142">
        <f>FLOOR(K1095,0.05)</f>
        <v>234.70000000000002</v>
      </c>
      <c r="N1095" s="6"/>
    </row>
    <row r="1096" spans="1:14" s="242" customFormat="1" x14ac:dyDescent="0.2">
      <c r="A1096" s="143"/>
      <c r="B1096" s="168" t="s">
        <v>508</v>
      </c>
      <c r="C1096" s="20"/>
      <c r="D1096" s="5"/>
      <c r="E1096" s="333"/>
      <c r="F1096" s="333"/>
      <c r="G1096" s="333"/>
      <c r="H1096" s="352"/>
      <c r="I1096" s="234"/>
      <c r="J1096" s="235"/>
      <c r="K1096" s="4"/>
      <c r="L1096" s="142"/>
      <c r="N1096" s="6"/>
    </row>
    <row r="1097" spans="1:14" s="242" customFormat="1" x14ac:dyDescent="0.2">
      <c r="A1097" s="143"/>
      <c r="B1097" s="168" t="s">
        <v>510</v>
      </c>
      <c r="C1097" s="4">
        <v>302.5</v>
      </c>
      <c r="D1097" s="5">
        <f>+C1097+C1097*$J$3</f>
        <v>323.67500000000001</v>
      </c>
      <c r="E1097" s="333">
        <f t="shared" si="102"/>
        <v>343.09550000000002</v>
      </c>
      <c r="F1097" s="333">
        <f t="shared" si="107"/>
        <v>48.033370000000005</v>
      </c>
      <c r="G1097" s="333">
        <f t="shared" si="103"/>
        <v>391.12887000000001</v>
      </c>
      <c r="H1097" s="352">
        <f>CEILING(G1097,0.1)</f>
        <v>391.20000000000005</v>
      </c>
      <c r="I1097" s="234">
        <v>343.07</v>
      </c>
      <c r="J1097" s="235">
        <f>+I1097*$J$5</f>
        <v>48.029800000000002</v>
      </c>
      <c r="K1097" s="4">
        <f>SUM(I1097:J1097)</f>
        <v>391.09980000000002</v>
      </c>
      <c r="L1097" s="142">
        <f>FLOOR(K1097,0.05)</f>
        <v>391.05</v>
      </c>
      <c r="N1097" s="6"/>
    </row>
    <row r="1098" spans="1:14" s="242" customFormat="1" x14ac:dyDescent="0.2">
      <c r="A1098" s="143"/>
      <c r="B1098" s="6"/>
      <c r="C1098" s="20"/>
      <c r="D1098" s="5"/>
      <c r="E1098" s="333"/>
      <c r="F1098" s="333"/>
      <c r="G1098" s="333"/>
      <c r="H1098" s="352"/>
      <c r="I1098" s="234"/>
      <c r="J1098" s="235"/>
      <c r="K1098" s="4"/>
      <c r="L1098" s="142"/>
      <c r="N1098" s="6"/>
    </row>
    <row r="1099" spans="1:14" s="242" customFormat="1" x14ac:dyDescent="0.2">
      <c r="A1099" s="143"/>
      <c r="B1099" s="181" t="s">
        <v>517</v>
      </c>
      <c r="C1099" s="20"/>
      <c r="D1099" s="5"/>
      <c r="E1099" s="333"/>
      <c r="F1099" s="333"/>
      <c r="G1099" s="333"/>
      <c r="H1099" s="352"/>
      <c r="I1099" s="234"/>
      <c r="J1099" s="235"/>
      <c r="K1099" s="4"/>
      <c r="L1099" s="142"/>
      <c r="N1099" s="6"/>
    </row>
    <row r="1100" spans="1:14" s="242" customFormat="1" x14ac:dyDescent="0.2">
      <c r="A1100" s="143"/>
      <c r="B1100" s="168" t="s">
        <v>505</v>
      </c>
      <c r="C1100" s="4">
        <v>181.5</v>
      </c>
      <c r="D1100" s="5">
        <f t="shared" ref="D1100:D1105" si="108">+C1100+C1100*$J$3</f>
        <v>194.20500000000001</v>
      </c>
      <c r="E1100" s="333">
        <f t="shared" si="102"/>
        <v>205.85730000000001</v>
      </c>
      <c r="F1100" s="333">
        <f t="shared" si="107"/>
        <v>28.820022000000005</v>
      </c>
      <c r="G1100" s="333">
        <f t="shared" si="103"/>
        <v>234.677322</v>
      </c>
      <c r="H1100" s="352">
        <f t="shared" ref="H1100:H1105" si="109">CEILING(G1100,0.1)</f>
        <v>234.70000000000002</v>
      </c>
      <c r="I1100" s="234">
        <v>205.88</v>
      </c>
      <c r="J1100" s="235">
        <f t="shared" ref="J1100:J1105" si="110">+I1100*$J$5</f>
        <v>28.823200000000003</v>
      </c>
      <c r="K1100" s="4">
        <f t="shared" ref="K1100:K1105" si="111">SUM(I1100:J1100)</f>
        <v>234.70320000000001</v>
      </c>
      <c r="L1100" s="142">
        <f t="shared" ref="L1100:L1105" si="112">FLOOR(K1100,0.05)</f>
        <v>234.70000000000002</v>
      </c>
      <c r="N1100" s="6"/>
    </row>
    <row r="1101" spans="1:14" s="242" customFormat="1" x14ac:dyDescent="0.2">
      <c r="A1101" s="143"/>
      <c r="B1101" s="168" t="s">
        <v>506</v>
      </c>
      <c r="C1101" s="4">
        <v>121</v>
      </c>
      <c r="D1101" s="5">
        <f t="shared" si="108"/>
        <v>129.47</v>
      </c>
      <c r="E1101" s="333">
        <f t="shared" si="102"/>
        <v>137.23820000000001</v>
      </c>
      <c r="F1101" s="333">
        <f t="shared" si="107"/>
        <v>19.213348000000003</v>
      </c>
      <c r="G1101" s="333">
        <f t="shared" si="103"/>
        <v>156.451548</v>
      </c>
      <c r="H1101" s="352">
        <f t="shared" si="109"/>
        <v>156.5</v>
      </c>
      <c r="I1101" s="234">
        <v>137.24</v>
      </c>
      <c r="J1101" s="235">
        <f t="shared" si="110"/>
        <v>19.213600000000003</v>
      </c>
      <c r="K1101" s="4">
        <f t="shared" si="111"/>
        <v>156.45360000000002</v>
      </c>
      <c r="L1101" s="142">
        <v>147.6</v>
      </c>
      <c r="N1101" s="6"/>
    </row>
    <row r="1102" spans="1:14" s="242" customFormat="1" x14ac:dyDescent="0.2">
      <c r="A1102" s="143"/>
      <c r="B1102" s="168" t="s">
        <v>507</v>
      </c>
      <c r="C1102" s="4">
        <v>121</v>
      </c>
      <c r="D1102" s="5">
        <f t="shared" si="108"/>
        <v>129.47</v>
      </c>
      <c r="E1102" s="333">
        <f t="shared" si="102"/>
        <v>137.23820000000001</v>
      </c>
      <c r="F1102" s="333">
        <f t="shared" si="107"/>
        <v>19.213348000000003</v>
      </c>
      <c r="G1102" s="333">
        <f t="shared" si="103"/>
        <v>156.451548</v>
      </c>
      <c r="H1102" s="352">
        <f t="shared" si="109"/>
        <v>156.5</v>
      </c>
      <c r="I1102" s="234">
        <v>137.24</v>
      </c>
      <c r="J1102" s="235">
        <f t="shared" si="110"/>
        <v>19.213600000000003</v>
      </c>
      <c r="K1102" s="4">
        <f t="shared" si="111"/>
        <v>156.45360000000002</v>
      </c>
      <c r="L1102" s="142">
        <f t="shared" si="112"/>
        <v>156.45000000000002</v>
      </c>
      <c r="N1102" s="6"/>
    </row>
    <row r="1103" spans="1:14" s="242" customFormat="1" x14ac:dyDescent="0.2">
      <c r="A1103" s="143"/>
      <c r="B1103" s="168" t="s">
        <v>508</v>
      </c>
      <c r="C1103" s="4">
        <v>121</v>
      </c>
      <c r="D1103" s="5">
        <f t="shared" si="108"/>
        <v>129.47</v>
      </c>
      <c r="E1103" s="333">
        <f t="shared" si="102"/>
        <v>137.23820000000001</v>
      </c>
      <c r="F1103" s="333">
        <f t="shared" si="107"/>
        <v>19.213348000000003</v>
      </c>
      <c r="G1103" s="333">
        <f t="shared" si="103"/>
        <v>156.451548</v>
      </c>
      <c r="H1103" s="352">
        <f t="shared" si="109"/>
        <v>156.5</v>
      </c>
      <c r="I1103" s="234">
        <v>137.24</v>
      </c>
      <c r="J1103" s="235">
        <f t="shared" si="110"/>
        <v>19.213600000000003</v>
      </c>
      <c r="K1103" s="4">
        <f t="shared" si="111"/>
        <v>156.45360000000002</v>
      </c>
      <c r="L1103" s="142">
        <v>147.6</v>
      </c>
      <c r="N1103" s="6"/>
    </row>
    <row r="1104" spans="1:14" s="242" customFormat="1" x14ac:dyDescent="0.2">
      <c r="A1104" s="143"/>
      <c r="B1104" s="168" t="s">
        <v>510</v>
      </c>
      <c r="C1104" s="4">
        <v>145.19999999999999</v>
      </c>
      <c r="D1104" s="5">
        <f t="shared" si="108"/>
        <v>155.36399999999998</v>
      </c>
      <c r="E1104" s="333">
        <f t="shared" si="102"/>
        <v>164.68583999999998</v>
      </c>
      <c r="F1104" s="333">
        <f t="shared" si="107"/>
        <v>23.056017600000001</v>
      </c>
      <c r="G1104" s="333">
        <f t="shared" si="103"/>
        <v>187.74185759999997</v>
      </c>
      <c r="H1104" s="352">
        <f t="shared" si="109"/>
        <v>187.8</v>
      </c>
      <c r="I1104" s="234">
        <v>164.69</v>
      </c>
      <c r="J1104" s="235">
        <f t="shared" si="110"/>
        <v>23.056600000000003</v>
      </c>
      <c r="K1104" s="4">
        <f t="shared" si="111"/>
        <v>187.7466</v>
      </c>
      <c r="L1104" s="142">
        <f t="shared" si="112"/>
        <v>187.70000000000002</v>
      </c>
      <c r="N1104" s="6"/>
    </row>
    <row r="1105" spans="1:14" s="242" customFormat="1" x14ac:dyDescent="0.2">
      <c r="A1105" s="143"/>
      <c r="B1105" s="6" t="s">
        <v>518</v>
      </c>
      <c r="C1105" s="4">
        <v>30.48</v>
      </c>
      <c r="D1105" s="5">
        <f t="shared" si="108"/>
        <v>32.613599999999998</v>
      </c>
      <c r="E1105" s="333">
        <f t="shared" si="102"/>
        <v>34.570415999999994</v>
      </c>
      <c r="F1105" s="333">
        <f t="shared" si="107"/>
        <v>4.8398582399999999</v>
      </c>
      <c r="G1105" s="333">
        <f t="shared" si="103"/>
        <v>39.410274239999993</v>
      </c>
      <c r="H1105" s="352">
        <f t="shared" si="109"/>
        <v>39.5</v>
      </c>
      <c r="I1105" s="234">
        <v>34.56</v>
      </c>
      <c r="J1105" s="235">
        <f t="shared" si="110"/>
        <v>4.8384000000000009</v>
      </c>
      <c r="K1105" s="4">
        <f t="shared" si="111"/>
        <v>39.398400000000002</v>
      </c>
      <c r="L1105" s="142">
        <f t="shared" si="112"/>
        <v>39.35</v>
      </c>
      <c r="N1105" s="6"/>
    </row>
    <row r="1106" spans="1:14" s="242" customFormat="1" x14ac:dyDescent="0.2">
      <c r="A1106" s="143"/>
      <c r="B1106" s="6"/>
      <c r="C1106" s="20"/>
      <c r="D1106" s="5"/>
      <c r="E1106" s="333"/>
      <c r="F1106" s="333"/>
      <c r="G1106" s="333"/>
      <c r="H1106" s="352"/>
      <c r="I1106" s="234"/>
      <c r="J1106" s="235"/>
      <c r="K1106" s="4"/>
      <c r="L1106" s="142"/>
      <c r="N1106" s="6"/>
    </row>
    <row r="1107" spans="1:14" s="242" customFormat="1" x14ac:dyDescent="0.2">
      <c r="A1107" s="143"/>
      <c r="B1107" s="181" t="s">
        <v>519</v>
      </c>
      <c r="C1107" s="20"/>
      <c r="D1107" s="5"/>
      <c r="E1107" s="333"/>
      <c r="F1107" s="333"/>
      <c r="G1107" s="333"/>
      <c r="H1107" s="352"/>
      <c r="I1107" s="234"/>
      <c r="J1107" s="235"/>
      <c r="K1107" s="4"/>
      <c r="L1107" s="142"/>
      <c r="N1107" s="6"/>
    </row>
    <row r="1108" spans="1:14" s="242" customFormat="1" x14ac:dyDescent="0.2">
      <c r="A1108" s="143"/>
      <c r="B1108" s="168" t="s">
        <v>505</v>
      </c>
      <c r="C1108" s="4">
        <v>605</v>
      </c>
      <c r="D1108" s="5">
        <f>+C1108+C1108*$J$3</f>
        <v>647.35</v>
      </c>
      <c r="E1108" s="333">
        <f t="shared" si="102"/>
        <v>686.19100000000003</v>
      </c>
      <c r="F1108" s="333">
        <f t="shared" si="107"/>
        <v>96.06674000000001</v>
      </c>
      <c r="G1108" s="333">
        <f t="shared" si="103"/>
        <v>782.25774000000001</v>
      </c>
      <c r="H1108" s="352">
        <f>CEILING(G1108,0.1)</f>
        <v>782.30000000000007</v>
      </c>
      <c r="I1108" s="234">
        <v>686.18</v>
      </c>
      <c r="J1108" s="235">
        <f>+I1108*$J$5</f>
        <v>96.065200000000004</v>
      </c>
      <c r="K1108" s="4">
        <f>SUM(I1108:J1108)</f>
        <v>782.24519999999995</v>
      </c>
      <c r="L1108" s="142">
        <f>FLOOR(K1108,0.05)</f>
        <v>782.2</v>
      </c>
      <c r="N1108" s="6"/>
    </row>
    <row r="1109" spans="1:14" s="242" customFormat="1" x14ac:dyDescent="0.2">
      <c r="A1109" s="143"/>
      <c r="B1109" s="168" t="s">
        <v>506</v>
      </c>
      <c r="C1109" s="4">
        <v>181.5</v>
      </c>
      <c r="D1109" s="5">
        <f>+C1109+C1109*$J$3</f>
        <v>194.20500000000001</v>
      </c>
      <c r="E1109" s="333">
        <f t="shared" si="102"/>
        <v>205.85730000000001</v>
      </c>
      <c r="F1109" s="333">
        <f t="shared" si="107"/>
        <v>28.820022000000005</v>
      </c>
      <c r="G1109" s="333">
        <f t="shared" si="103"/>
        <v>234.677322</v>
      </c>
      <c r="H1109" s="352">
        <f>CEILING(G1109,0.1)</f>
        <v>234.70000000000002</v>
      </c>
      <c r="I1109" s="234">
        <v>205.88</v>
      </c>
      <c r="J1109" s="235">
        <f>+I1109*$J$5</f>
        <v>28.823200000000003</v>
      </c>
      <c r="K1109" s="4">
        <f>SUM(I1109:J1109)</f>
        <v>234.70320000000001</v>
      </c>
      <c r="L1109" s="142">
        <f>FLOOR(K1109,0.05)</f>
        <v>234.70000000000002</v>
      </c>
      <c r="N1109" s="6"/>
    </row>
    <row r="1110" spans="1:14" s="242" customFormat="1" x14ac:dyDescent="0.2">
      <c r="A1110" s="143"/>
      <c r="B1110" s="168" t="s">
        <v>507</v>
      </c>
      <c r="C1110" s="4">
        <v>181.5</v>
      </c>
      <c r="D1110" s="5">
        <f>+C1110+C1110*$J$3</f>
        <v>194.20500000000001</v>
      </c>
      <c r="E1110" s="333">
        <f t="shared" si="102"/>
        <v>205.85730000000001</v>
      </c>
      <c r="F1110" s="333">
        <f t="shared" si="107"/>
        <v>28.820022000000005</v>
      </c>
      <c r="G1110" s="333">
        <f t="shared" si="103"/>
        <v>234.677322</v>
      </c>
      <c r="H1110" s="352">
        <f>CEILING(G1110,0.1)</f>
        <v>234.70000000000002</v>
      </c>
      <c r="I1110" s="234">
        <v>205.88</v>
      </c>
      <c r="J1110" s="235">
        <f>+I1110*$J$5</f>
        <v>28.823200000000003</v>
      </c>
      <c r="K1110" s="4">
        <f>SUM(I1110:J1110)</f>
        <v>234.70320000000001</v>
      </c>
      <c r="L1110" s="142">
        <f>FLOOR(K1110,0.05)</f>
        <v>234.70000000000002</v>
      </c>
      <c r="N1110" s="6"/>
    </row>
    <row r="1111" spans="1:14" s="242" customFormat="1" x14ac:dyDescent="0.2">
      <c r="A1111" s="143"/>
      <c r="B1111" s="168" t="s">
        <v>508</v>
      </c>
      <c r="C1111" s="4">
        <v>181.5</v>
      </c>
      <c r="D1111" s="5">
        <f>+C1111+C1111*$J$3</f>
        <v>194.20500000000001</v>
      </c>
      <c r="E1111" s="333">
        <f t="shared" si="102"/>
        <v>205.85730000000001</v>
      </c>
      <c r="F1111" s="333">
        <f t="shared" si="107"/>
        <v>28.820022000000005</v>
      </c>
      <c r="G1111" s="333">
        <f t="shared" si="103"/>
        <v>234.677322</v>
      </c>
      <c r="H1111" s="352">
        <f>CEILING(G1111,0.1)</f>
        <v>234.70000000000002</v>
      </c>
      <c r="I1111" s="234">
        <v>205.88</v>
      </c>
      <c r="J1111" s="235">
        <f>+I1111*$J$5</f>
        <v>28.823200000000003</v>
      </c>
      <c r="K1111" s="4">
        <f>SUM(I1111:J1111)</f>
        <v>234.70320000000001</v>
      </c>
      <c r="L1111" s="142">
        <f>FLOOR(K1111,0.05)</f>
        <v>234.70000000000002</v>
      </c>
      <c r="N1111" s="6"/>
    </row>
    <row r="1112" spans="1:14" s="242" customFormat="1" x14ac:dyDescent="0.2">
      <c r="A1112" s="143"/>
      <c r="B1112" s="168" t="s">
        <v>510</v>
      </c>
      <c r="C1112" s="4">
        <v>605</v>
      </c>
      <c r="D1112" s="5">
        <f>+C1112+C1112*$J$3</f>
        <v>647.35</v>
      </c>
      <c r="E1112" s="333">
        <f t="shared" si="102"/>
        <v>686.19100000000003</v>
      </c>
      <c r="F1112" s="333">
        <f t="shared" si="107"/>
        <v>96.06674000000001</v>
      </c>
      <c r="G1112" s="333">
        <f t="shared" si="103"/>
        <v>782.25774000000001</v>
      </c>
      <c r="H1112" s="352">
        <f>CEILING(G1112,0.1)</f>
        <v>782.30000000000007</v>
      </c>
      <c r="I1112" s="234">
        <v>686.18</v>
      </c>
      <c r="J1112" s="235">
        <f>+I1112*$J$5</f>
        <v>96.065200000000004</v>
      </c>
      <c r="K1112" s="4">
        <f>SUM(I1112:J1112)</f>
        <v>782.24519999999995</v>
      </c>
      <c r="L1112" s="142">
        <f>FLOOR(K1112,0.05)</f>
        <v>782.2</v>
      </c>
      <c r="N1112" s="6"/>
    </row>
    <row r="1113" spans="1:14" s="242" customFormat="1" x14ac:dyDescent="0.2">
      <c r="A1113" s="143"/>
      <c r="B1113" s="6"/>
      <c r="C1113" s="20"/>
      <c r="D1113" s="5"/>
      <c r="E1113" s="333"/>
      <c r="F1113" s="333"/>
      <c r="G1113" s="333"/>
      <c r="H1113" s="352"/>
      <c r="I1113" s="234"/>
      <c r="J1113" s="235"/>
      <c r="K1113" s="4"/>
      <c r="L1113" s="142"/>
      <c r="N1113" s="6"/>
    </row>
    <row r="1114" spans="1:14" s="242" customFormat="1" x14ac:dyDescent="0.2">
      <c r="A1114" s="143"/>
      <c r="B1114" s="181" t="s">
        <v>520</v>
      </c>
      <c r="C1114" s="20"/>
      <c r="D1114" s="5"/>
      <c r="E1114" s="333"/>
      <c r="F1114" s="333"/>
      <c r="G1114" s="333"/>
      <c r="H1114" s="352"/>
      <c r="I1114" s="234"/>
      <c r="J1114" s="235"/>
      <c r="K1114" s="4"/>
      <c r="L1114" s="142"/>
      <c r="N1114" s="6"/>
    </row>
    <row r="1115" spans="1:14" s="242" customFormat="1" x14ac:dyDescent="0.2">
      <c r="A1115" s="143"/>
      <c r="B1115" s="168" t="s">
        <v>505</v>
      </c>
      <c r="C1115" s="4">
        <v>181.5</v>
      </c>
      <c r="D1115" s="5">
        <f>+C1115+C1115*$J$3</f>
        <v>194.20500000000001</v>
      </c>
      <c r="E1115" s="333">
        <f t="shared" ref="E1115:E1149" si="113">+D1115+D1115*$E$3</f>
        <v>205.85730000000001</v>
      </c>
      <c r="F1115" s="333">
        <f t="shared" ref="F1115:F1149" si="114">+E1115*$F$4</f>
        <v>28.820022000000005</v>
      </c>
      <c r="G1115" s="333">
        <f t="shared" ref="G1115:G1149" si="115">SUM(E1115:F1115)</f>
        <v>234.677322</v>
      </c>
      <c r="H1115" s="352">
        <f>CEILING(G1115,0.1)</f>
        <v>234.70000000000002</v>
      </c>
      <c r="I1115" s="234">
        <v>205.88</v>
      </c>
      <c r="J1115" s="235">
        <f>+I1115*$J$5</f>
        <v>28.823200000000003</v>
      </c>
      <c r="K1115" s="4">
        <f>SUM(I1115:J1115)</f>
        <v>234.70320000000001</v>
      </c>
      <c r="L1115" s="142">
        <f>FLOOR(K1115,0.05)</f>
        <v>234.70000000000002</v>
      </c>
      <c r="N1115" s="6"/>
    </row>
    <row r="1116" spans="1:14" s="242" customFormat="1" x14ac:dyDescent="0.2">
      <c r="A1116" s="143"/>
      <c r="B1116" s="168" t="s">
        <v>506</v>
      </c>
      <c r="C1116" s="4">
        <v>121</v>
      </c>
      <c r="D1116" s="5">
        <f>+C1116+C1116*$J$3</f>
        <v>129.47</v>
      </c>
      <c r="E1116" s="333">
        <f t="shared" si="113"/>
        <v>137.23820000000001</v>
      </c>
      <c r="F1116" s="333">
        <f t="shared" si="114"/>
        <v>19.213348000000003</v>
      </c>
      <c r="G1116" s="333">
        <f t="shared" si="115"/>
        <v>156.451548</v>
      </c>
      <c r="H1116" s="352">
        <f>CEILING(G1116,0.1)</f>
        <v>156.5</v>
      </c>
      <c r="I1116" s="234">
        <v>137.24</v>
      </c>
      <c r="J1116" s="235">
        <f>+I1116*$J$5</f>
        <v>19.213600000000003</v>
      </c>
      <c r="K1116" s="4">
        <f>SUM(I1116:J1116)</f>
        <v>156.45360000000002</v>
      </c>
      <c r="L1116" s="142">
        <v>147.6</v>
      </c>
      <c r="N1116" s="6"/>
    </row>
    <row r="1117" spans="1:14" s="242" customFormat="1" x14ac:dyDescent="0.2">
      <c r="A1117" s="143"/>
      <c r="B1117" s="168" t="s">
        <v>507</v>
      </c>
      <c r="C1117" s="4">
        <v>121</v>
      </c>
      <c r="D1117" s="5">
        <f>+C1117+C1117*$J$3</f>
        <v>129.47</v>
      </c>
      <c r="E1117" s="333">
        <f t="shared" si="113"/>
        <v>137.23820000000001</v>
      </c>
      <c r="F1117" s="333">
        <f t="shared" si="114"/>
        <v>19.213348000000003</v>
      </c>
      <c r="G1117" s="333">
        <f t="shared" si="115"/>
        <v>156.451548</v>
      </c>
      <c r="H1117" s="352">
        <f>CEILING(G1117,0.1)</f>
        <v>156.5</v>
      </c>
      <c r="I1117" s="234">
        <v>137.24</v>
      </c>
      <c r="J1117" s="235">
        <f>+I1117*$J$5</f>
        <v>19.213600000000003</v>
      </c>
      <c r="K1117" s="4">
        <f>SUM(I1117:J1117)</f>
        <v>156.45360000000002</v>
      </c>
      <c r="L1117" s="142">
        <v>147.6</v>
      </c>
      <c r="N1117" s="6"/>
    </row>
    <row r="1118" spans="1:14" s="242" customFormat="1" x14ac:dyDescent="0.2">
      <c r="A1118" s="143"/>
      <c r="B1118" s="168" t="s">
        <v>508</v>
      </c>
      <c r="C1118" s="4">
        <v>121</v>
      </c>
      <c r="D1118" s="5">
        <f>+C1118+C1118*$J$3</f>
        <v>129.47</v>
      </c>
      <c r="E1118" s="333">
        <f t="shared" si="113"/>
        <v>137.23820000000001</v>
      </c>
      <c r="F1118" s="333">
        <f t="shared" si="114"/>
        <v>19.213348000000003</v>
      </c>
      <c r="G1118" s="333">
        <f t="shared" si="115"/>
        <v>156.451548</v>
      </c>
      <c r="H1118" s="352">
        <f>CEILING(G1118,0.1)</f>
        <v>156.5</v>
      </c>
      <c r="I1118" s="234">
        <v>137.24</v>
      </c>
      <c r="J1118" s="235">
        <f>+I1118*$J$5</f>
        <v>19.213600000000003</v>
      </c>
      <c r="K1118" s="4">
        <f>SUM(I1118:J1118)</f>
        <v>156.45360000000002</v>
      </c>
      <c r="L1118" s="142">
        <v>147.6</v>
      </c>
      <c r="N1118" s="6"/>
    </row>
    <row r="1119" spans="1:14" s="242" customFormat="1" x14ac:dyDescent="0.2">
      <c r="A1119" s="143"/>
      <c r="B1119" s="168" t="s">
        <v>510</v>
      </c>
      <c r="C1119" s="4">
        <v>145.19999999999999</v>
      </c>
      <c r="D1119" s="5">
        <f>+C1119+C1119*$J$3</f>
        <v>155.36399999999998</v>
      </c>
      <c r="E1119" s="333">
        <f t="shared" si="113"/>
        <v>164.68583999999998</v>
      </c>
      <c r="F1119" s="333">
        <f t="shared" si="114"/>
        <v>23.056017600000001</v>
      </c>
      <c r="G1119" s="333">
        <f t="shared" si="115"/>
        <v>187.74185759999997</v>
      </c>
      <c r="H1119" s="352">
        <f>CEILING(G1119,0.1)</f>
        <v>187.8</v>
      </c>
      <c r="I1119" s="234">
        <v>164.69</v>
      </c>
      <c r="J1119" s="235">
        <f>+I1119*$J$5</f>
        <v>23.056600000000003</v>
      </c>
      <c r="K1119" s="4">
        <f>SUM(I1119:J1119)</f>
        <v>187.7466</v>
      </c>
      <c r="L1119" s="142">
        <f>FLOOR(K1119,0.05)</f>
        <v>187.70000000000002</v>
      </c>
      <c r="N1119" s="6"/>
    </row>
    <row r="1120" spans="1:14" s="242" customFormat="1" x14ac:dyDescent="0.2">
      <c r="A1120" s="143"/>
      <c r="B1120" s="6"/>
      <c r="C1120" s="20"/>
      <c r="D1120" s="5"/>
      <c r="E1120" s="333"/>
      <c r="F1120" s="333"/>
      <c r="G1120" s="333"/>
      <c r="H1120" s="352"/>
      <c r="I1120" s="234"/>
      <c r="J1120" s="235"/>
      <c r="K1120" s="4"/>
      <c r="L1120" s="142"/>
      <c r="N1120" s="6"/>
    </row>
    <row r="1121" spans="1:14" s="242" customFormat="1" x14ac:dyDescent="0.2">
      <c r="A1121" s="143"/>
      <c r="B1121" s="181" t="s">
        <v>521</v>
      </c>
      <c r="C1121" s="4">
        <v>242</v>
      </c>
      <c r="D1121" s="5">
        <f>+C1121+C1121*$J$3</f>
        <v>258.94</v>
      </c>
      <c r="E1121" s="333">
        <f t="shared" si="113"/>
        <v>274.47640000000001</v>
      </c>
      <c r="F1121" s="333">
        <f t="shared" si="114"/>
        <v>38.426696000000007</v>
      </c>
      <c r="G1121" s="333">
        <f t="shared" si="115"/>
        <v>312.90309600000001</v>
      </c>
      <c r="H1121" s="352">
        <f>CEILING(G1121,0.1)</f>
        <v>313</v>
      </c>
      <c r="I1121" s="234">
        <v>274.47000000000003</v>
      </c>
      <c r="J1121" s="235">
        <f>+I1121*$J$5</f>
        <v>38.42580000000001</v>
      </c>
      <c r="K1121" s="4">
        <f>SUM(I1121:J1121)</f>
        <v>312.89580000000001</v>
      </c>
      <c r="L1121" s="142">
        <f>FLOOR(K1121,0.05)</f>
        <v>312.85000000000002</v>
      </c>
      <c r="N1121" s="6"/>
    </row>
    <row r="1122" spans="1:14" s="242" customFormat="1" x14ac:dyDescent="0.2">
      <c r="A1122" s="143"/>
      <c r="B1122" s="6"/>
      <c r="C1122" s="4"/>
      <c r="D1122" s="5"/>
      <c r="E1122" s="333"/>
      <c r="F1122" s="333"/>
      <c r="G1122" s="333"/>
      <c r="H1122" s="352"/>
      <c r="I1122" s="234"/>
      <c r="J1122" s="235"/>
      <c r="K1122" s="4"/>
      <c r="L1122" s="142"/>
      <c r="N1122" s="6"/>
    </row>
    <row r="1123" spans="1:14" s="242" customFormat="1" x14ac:dyDescent="0.2">
      <c r="A1123" s="143"/>
      <c r="B1123" s="181" t="s">
        <v>674</v>
      </c>
      <c r="C1123" s="4"/>
      <c r="D1123" s="5"/>
      <c r="E1123" s="333"/>
      <c r="F1123" s="333"/>
      <c r="G1123" s="333"/>
      <c r="H1123" s="352"/>
      <c r="I1123" s="234"/>
      <c r="J1123" s="235"/>
      <c r="K1123" s="4"/>
      <c r="L1123" s="142"/>
      <c r="N1123" s="6"/>
    </row>
    <row r="1124" spans="1:14" s="242" customFormat="1" x14ac:dyDescent="0.2">
      <c r="A1124" s="143"/>
      <c r="B1124" s="6" t="s">
        <v>675</v>
      </c>
      <c r="C1124" s="4"/>
      <c r="D1124" s="5"/>
      <c r="E1124" s="333"/>
      <c r="F1124" s="333"/>
      <c r="G1124" s="333"/>
      <c r="H1124" s="352">
        <v>686.2</v>
      </c>
      <c r="I1124" s="234"/>
      <c r="J1124" s="235"/>
      <c r="K1124" s="4"/>
      <c r="L1124" s="142"/>
      <c r="N1124" s="6"/>
    </row>
    <row r="1125" spans="1:14" s="242" customFormat="1" x14ac:dyDescent="0.2">
      <c r="A1125" s="143"/>
      <c r="B1125" s="6" t="s">
        <v>676</v>
      </c>
      <c r="C1125" s="4"/>
      <c r="D1125" s="5"/>
      <c r="E1125" s="333"/>
      <c r="F1125" s="333">
        <f>H1125/1.14</f>
        <v>219.2982456140351</v>
      </c>
      <c r="G1125" s="333">
        <f>F1125*0.14</f>
        <v>30.701754385964918</v>
      </c>
      <c r="H1125" s="352">
        <f>250</f>
        <v>250</v>
      </c>
      <c r="I1125" s="234"/>
      <c r="J1125" s="235"/>
      <c r="K1125" s="4"/>
      <c r="L1125" s="142"/>
      <c r="N1125" s="6"/>
    </row>
    <row r="1126" spans="1:14" s="242" customFormat="1" x14ac:dyDescent="0.2">
      <c r="A1126" s="143"/>
      <c r="B1126" s="175"/>
      <c r="C1126" s="4"/>
      <c r="D1126" s="5"/>
      <c r="E1126" s="333"/>
      <c r="F1126" s="333"/>
      <c r="G1126" s="333"/>
      <c r="H1126" s="352"/>
      <c r="I1126" s="234"/>
      <c r="J1126" s="235"/>
      <c r="K1126" s="4"/>
      <c r="L1126" s="142"/>
      <c r="N1126" s="6"/>
    </row>
    <row r="1127" spans="1:14" s="242" customFormat="1" x14ac:dyDescent="0.2">
      <c r="A1127" s="143"/>
      <c r="B1127" s="143" t="s">
        <v>522</v>
      </c>
      <c r="C1127" s="4">
        <v>278.3</v>
      </c>
      <c r="D1127" s="5">
        <f>+C1127+C1127*$J$3</f>
        <v>297.78100000000001</v>
      </c>
      <c r="E1127" s="333">
        <f t="shared" si="113"/>
        <v>315.64785999999998</v>
      </c>
      <c r="F1127" s="333">
        <f t="shared" si="114"/>
        <v>44.190700400000004</v>
      </c>
      <c r="G1127" s="333">
        <f t="shared" si="115"/>
        <v>359.83856040000001</v>
      </c>
      <c r="H1127" s="352">
        <f>CEILING(G1127,0.1)</f>
        <v>359.90000000000003</v>
      </c>
      <c r="I1127" s="234">
        <v>315.66000000000003</v>
      </c>
      <c r="J1127" s="235">
        <f>+I1127*$J$5</f>
        <v>44.192400000000006</v>
      </c>
      <c r="K1127" s="4">
        <f>SUM(I1127:J1127)</f>
        <v>359.85240000000005</v>
      </c>
      <c r="L1127" s="142">
        <f>FLOOR(K1127,0.05)</f>
        <v>359.85</v>
      </c>
      <c r="N1127" s="6"/>
    </row>
    <row r="1128" spans="1:14" s="242" customFormat="1" x14ac:dyDescent="0.2">
      <c r="A1128" s="143"/>
      <c r="B1128" s="6"/>
      <c r="C1128" s="20"/>
      <c r="D1128" s="5"/>
      <c r="E1128" s="333"/>
      <c r="F1128" s="333"/>
      <c r="G1128" s="333"/>
      <c r="H1128" s="352"/>
      <c r="I1128" s="234"/>
      <c r="J1128" s="235"/>
      <c r="K1128" s="4"/>
      <c r="L1128" s="142"/>
      <c r="N1128" s="6"/>
    </row>
    <row r="1129" spans="1:14" s="242" customFormat="1" x14ac:dyDescent="0.2">
      <c r="A1129" s="143">
        <v>154769</v>
      </c>
      <c r="B1129" s="175" t="s">
        <v>523</v>
      </c>
      <c r="C1129" s="20"/>
      <c r="D1129" s="5"/>
      <c r="E1129" s="333"/>
      <c r="F1129" s="333"/>
      <c r="G1129" s="333"/>
      <c r="H1129" s="352"/>
      <c r="I1129" s="234"/>
      <c r="J1129" s="235"/>
      <c r="K1129" s="4"/>
      <c r="L1129" s="142"/>
      <c r="N1129" s="6"/>
    </row>
    <row r="1130" spans="1:14" s="242" customFormat="1" x14ac:dyDescent="0.2">
      <c r="A1130" s="143"/>
      <c r="B1130" s="6"/>
      <c r="C1130" s="20"/>
      <c r="D1130" s="5"/>
      <c r="E1130" s="333"/>
      <c r="F1130" s="333"/>
      <c r="G1130" s="333"/>
      <c r="H1130" s="352"/>
      <c r="I1130" s="234"/>
      <c r="J1130" s="235"/>
      <c r="K1130" s="4"/>
      <c r="L1130" s="142"/>
      <c r="N1130" s="6"/>
    </row>
    <row r="1131" spans="1:14" s="242" customFormat="1" x14ac:dyDescent="0.2">
      <c r="A1131" s="143"/>
      <c r="B1131" s="6" t="s">
        <v>524</v>
      </c>
      <c r="C1131" s="4">
        <v>36.299999999999997</v>
      </c>
      <c r="D1131" s="5">
        <f t="shared" ref="D1131:D1136" si="116">+C1131+C1131*$J$3</f>
        <v>38.840999999999994</v>
      </c>
      <c r="E1131" s="333">
        <f t="shared" si="113"/>
        <v>41.171459999999996</v>
      </c>
      <c r="F1131" s="333">
        <f t="shared" si="114"/>
        <v>5.7640044000000001</v>
      </c>
      <c r="G1131" s="333">
        <f t="shared" si="115"/>
        <v>46.935464399999994</v>
      </c>
      <c r="H1131" s="352">
        <f t="shared" ref="H1131:H1136" si="117">CEILING(G1131,0.1)</f>
        <v>47</v>
      </c>
      <c r="I1131" s="234">
        <v>41.18</v>
      </c>
      <c r="J1131" s="235">
        <f t="shared" ref="J1131:J1136" si="118">+I1131*$J$5</f>
        <v>5.7652000000000001</v>
      </c>
      <c r="K1131" s="4">
        <f t="shared" ref="K1131:K1136" si="119">SUM(I1131:J1131)</f>
        <v>46.9452</v>
      </c>
      <c r="L1131" s="142">
        <f t="shared" ref="L1131:L1136" si="120">FLOOR(K1131,0.05)</f>
        <v>46.900000000000006</v>
      </c>
      <c r="N1131" s="6"/>
    </row>
    <row r="1132" spans="1:14" s="242" customFormat="1" x14ac:dyDescent="0.2">
      <c r="A1132" s="143"/>
      <c r="B1132" s="6" t="s">
        <v>525</v>
      </c>
      <c r="C1132" s="4">
        <v>2.42</v>
      </c>
      <c r="D1132" s="5">
        <f t="shared" si="116"/>
        <v>2.5893999999999999</v>
      </c>
      <c r="E1132" s="333">
        <f t="shared" si="113"/>
        <v>2.744764</v>
      </c>
      <c r="F1132" s="333">
        <f t="shared" si="114"/>
        <v>0.38426696000000005</v>
      </c>
      <c r="G1132" s="333">
        <f t="shared" si="115"/>
        <v>3.1290309600000001</v>
      </c>
      <c r="H1132" s="352">
        <f t="shared" si="117"/>
        <v>3.2</v>
      </c>
      <c r="I1132" s="234">
        <v>2.76</v>
      </c>
      <c r="J1132" s="235">
        <f t="shared" si="118"/>
        <v>0.38640000000000002</v>
      </c>
      <c r="K1132" s="4">
        <f t="shared" si="119"/>
        <v>3.1463999999999999</v>
      </c>
      <c r="L1132" s="142">
        <f t="shared" si="120"/>
        <v>3.1</v>
      </c>
      <c r="N1132" s="6"/>
    </row>
    <row r="1133" spans="1:14" s="242" customFormat="1" x14ac:dyDescent="0.2">
      <c r="A1133" s="143"/>
      <c r="B1133" s="6" t="s">
        <v>526</v>
      </c>
      <c r="C1133" s="4">
        <v>2.42</v>
      </c>
      <c r="D1133" s="5">
        <f t="shared" si="116"/>
        <v>2.5893999999999999</v>
      </c>
      <c r="E1133" s="333">
        <f t="shared" si="113"/>
        <v>2.744764</v>
      </c>
      <c r="F1133" s="333">
        <f t="shared" si="114"/>
        <v>0.38426696000000005</v>
      </c>
      <c r="G1133" s="333">
        <f t="shared" si="115"/>
        <v>3.1290309600000001</v>
      </c>
      <c r="H1133" s="352">
        <f t="shared" si="117"/>
        <v>3.2</v>
      </c>
      <c r="I1133" s="234">
        <v>2.76</v>
      </c>
      <c r="J1133" s="235">
        <f t="shared" si="118"/>
        <v>0.38640000000000002</v>
      </c>
      <c r="K1133" s="4">
        <f t="shared" si="119"/>
        <v>3.1463999999999999</v>
      </c>
      <c r="L1133" s="142">
        <f t="shared" si="120"/>
        <v>3.1</v>
      </c>
      <c r="N1133" s="6"/>
    </row>
    <row r="1134" spans="1:14" s="242" customFormat="1" x14ac:dyDescent="0.2">
      <c r="A1134" s="143"/>
      <c r="B1134" s="6" t="s">
        <v>527</v>
      </c>
      <c r="C1134" s="4">
        <v>18.149999999999999</v>
      </c>
      <c r="D1134" s="5">
        <f t="shared" si="116"/>
        <v>19.420499999999997</v>
      </c>
      <c r="E1134" s="333">
        <f t="shared" si="113"/>
        <v>20.585729999999998</v>
      </c>
      <c r="F1134" s="333">
        <f t="shared" si="114"/>
        <v>2.8820022000000001</v>
      </c>
      <c r="G1134" s="333">
        <f t="shared" si="115"/>
        <v>23.467732199999997</v>
      </c>
      <c r="H1134" s="352">
        <f t="shared" si="117"/>
        <v>23.5</v>
      </c>
      <c r="I1134" s="234">
        <v>20.57</v>
      </c>
      <c r="J1134" s="235">
        <f t="shared" si="118"/>
        <v>2.8798000000000004</v>
      </c>
      <c r="K1134" s="4">
        <f t="shared" si="119"/>
        <v>23.4498</v>
      </c>
      <c r="L1134" s="142">
        <f t="shared" si="120"/>
        <v>23.400000000000002</v>
      </c>
      <c r="N1134" s="6"/>
    </row>
    <row r="1135" spans="1:14" s="242" customFormat="1" x14ac:dyDescent="0.2">
      <c r="A1135" s="143"/>
      <c r="B1135" s="6" t="s">
        <v>528</v>
      </c>
      <c r="C1135" s="4">
        <v>6.05</v>
      </c>
      <c r="D1135" s="5">
        <f t="shared" si="116"/>
        <v>6.4734999999999996</v>
      </c>
      <c r="E1135" s="333">
        <f t="shared" si="113"/>
        <v>6.86191</v>
      </c>
      <c r="F1135" s="333">
        <f t="shared" si="114"/>
        <v>0.96066740000000006</v>
      </c>
      <c r="G1135" s="333">
        <f t="shared" si="115"/>
        <v>7.8225774000000001</v>
      </c>
      <c r="H1135" s="352">
        <f t="shared" si="117"/>
        <v>7.9</v>
      </c>
      <c r="I1135" s="234">
        <v>6.84</v>
      </c>
      <c r="J1135" s="235">
        <f t="shared" si="118"/>
        <v>0.95760000000000012</v>
      </c>
      <c r="K1135" s="4">
        <f t="shared" si="119"/>
        <v>7.7976000000000001</v>
      </c>
      <c r="L1135" s="142">
        <f t="shared" si="120"/>
        <v>7.75</v>
      </c>
      <c r="N1135" s="6"/>
    </row>
    <row r="1136" spans="1:14" s="242" customFormat="1" x14ac:dyDescent="0.2">
      <c r="A1136" s="143"/>
      <c r="B1136" s="6" t="s">
        <v>529</v>
      </c>
      <c r="C1136" s="4">
        <v>3.63</v>
      </c>
      <c r="D1136" s="5">
        <f t="shared" si="116"/>
        <v>3.8841000000000001</v>
      </c>
      <c r="E1136" s="333">
        <f t="shared" si="113"/>
        <v>4.117146</v>
      </c>
      <c r="F1136" s="333">
        <f t="shared" si="114"/>
        <v>0.57640044000000001</v>
      </c>
      <c r="G1136" s="333">
        <f t="shared" si="115"/>
        <v>4.6935464400000004</v>
      </c>
      <c r="H1136" s="352">
        <f t="shared" si="117"/>
        <v>4.7</v>
      </c>
      <c r="I1136" s="234">
        <v>4.12</v>
      </c>
      <c r="J1136" s="235">
        <f t="shared" si="118"/>
        <v>0.57680000000000009</v>
      </c>
      <c r="K1136" s="4">
        <f t="shared" si="119"/>
        <v>4.6968000000000005</v>
      </c>
      <c r="L1136" s="142">
        <f t="shared" si="120"/>
        <v>4.6500000000000004</v>
      </c>
      <c r="N1136" s="6"/>
    </row>
    <row r="1137" spans="1:14" s="242" customFormat="1" x14ac:dyDescent="0.2">
      <c r="A1137" s="143"/>
      <c r="B1137" s="6" t="s">
        <v>530</v>
      </c>
      <c r="C1137" s="4"/>
      <c r="D1137" s="5"/>
      <c r="E1137" s="333"/>
      <c r="F1137" s="333"/>
      <c r="G1137" s="333"/>
      <c r="H1137" s="352"/>
      <c r="I1137" s="234"/>
      <c r="J1137" s="235"/>
      <c r="K1137" s="4"/>
      <c r="L1137" s="142"/>
      <c r="N1137" s="6"/>
    </row>
    <row r="1138" spans="1:14" s="242" customFormat="1" x14ac:dyDescent="0.2">
      <c r="A1138" s="143"/>
      <c r="B1138" s="168" t="s">
        <v>531</v>
      </c>
      <c r="C1138" s="4">
        <v>6.05</v>
      </c>
      <c r="D1138" s="5">
        <f t="shared" ref="D1138:D1144" si="121">+C1138+C1138*$J$3</f>
        <v>6.4734999999999996</v>
      </c>
      <c r="E1138" s="333">
        <f t="shared" si="113"/>
        <v>6.86191</v>
      </c>
      <c r="F1138" s="333">
        <f t="shared" si="114"/>
        <v>0.96066740000000006</v>
      </c>
      <c r="G1138" s="333">
        <f t="shared" si="115"/>
        <v>7.8225774000000001</v>
      </c>
      <c r="H1138" s="352">
        <f t="shared" ref="H1138:H1144" si="122">CEILING(G1138,0.1)</f>
        <v>7.9</v>
      </c>
      <c r="I1138" s="234">
        <v>6.84</v>
      </c>
      <c r="J1138" s="235">
        <f t="shared" ref="J1138:J1144" si="123">+I1138*$J$5</f>
        <v>0.95760000000000012</v>
      </c>
      <c r="K1138" s="4">
        <f t="shared" ref="K1138:K1144" si="124">SUM(I1138:J1138)</f>
        <v>7.7976000000000001</v>
      </c>
      <c r="L1138" s="142">
        <f t="shared" ref="L1138:L1144" si="125">FLOOR(K1138,0.05)</f>
        <v>7.75</v>
      </c>
      <c r="N1138" s="6"/>
    </row>
    <row r="1139" spans="1:14" s="242" customFormat="1" x14ac:dyDescent="0.2">
      <c r="A1139" s="143"/>
      <c r="B1139" s="168" t="s">
        <v>532</v>
      </c>
      <c r="C1139" s="4">
        <v>3.03</v>
      </c>
      <c r="D1139" s="5">
        <f t="shared" si="121"/>
        <v>3.2420999999999998</v>
      </c>
      <c r="E1139" s="333">
        <f t="shared" si="113"/>
        <v>3.4366259999999995</v>
      </c>
      <c r="F1139" s="333">
        <f t="shared" si="114"/>
        <v>0.48112763999999997</v>
      </c>
      <c r="G1139" s="333">
        <f t="shared" si="115"/>
        <v>3.9177536399999995</v>
      </c>
      <c r="H1139" s="352">
        <f t="shared" si="122"/>
        <v>4</v>
      </c>
      <c r="I1139" s="234">
        <v>3.42</v>
      </c>
      <c r="J1139" s="235">
        <f t="shared" si="123"/>
        <v>0.47880000000000006</v>
      </c>
      <c r="K1139" s="4">
        <f t="shared" si="124"/>
        <v>3.8988</v>
      </c>
      <c r="L1139" s="142">
        <f t="shared" si="125"/>
        <v>3.85</v>
      </c>
      <c r="N1139" s="6"/>
    </row>
    <row r="1140" spans="1:14" s="242" customFormat="1" x14ac:dyDescent="0.2">
      <c r="A1140" s="143"/>
      <c r="B1140" s="168" t="s">
        <v>533</v>
      </c>
      <c r="C1140" s="4">
        <v>3.03</v>
      </c>
      <c r="D1140" s="5">
        <f t="shared" si="121"/>
        <v>3.2420999999999998</v>
      </c>
      <c r="E1140" s="333">
        <f t="shared" si="113"/>
        <v>3.4366259999999995</v>
      </c>
      <c r="F1140" s="333">
        <f t="shared" si="114"/>
        <v>0.48112763999999997</v>
      </c>
      <c r="G1140" s="333">
        <f t="shared" si="115"/>
        <v>3.9177536399999995</v>
      </c>
      <c r="H1140" s="352">
        <f t="shared" si="122"/>
        <v>4</v>
      </c>
      <c r="I1140" s="234">
        <v>3.42</v>
      </c>
      <c r="J1140" s="235">
        <f t="shared" si="123"/>
        <v>0.47880000000000006</v>
      </c>
      <c r="K1140" s="4">
        <f t="shared" si="124"/>
        <v>3.8988</v>
      </c>
      <c r="L1140" s="142">
        <f t="shared" si="125"/>
        <v>3.85</v>
      </c>
      <c r="N1140" s="6"/>
    </row>
    <row r="1141" spans="1:14" s="242" customFormat="1" x14ac:dyDescent="0.2">
      <c r="A1141" s="143"/>
      <c r="B1141" s="6" t="s">
        <v>534</v>
      </c>
      <c r="C1141" s="4">
        <v>3.03</v>
      </c>
      <c r="D1141" s="5">
        <f t="shared" si="121"/>
        <v>3.2420999999999998</v>
      </c>
      <c r="E1141" s="333">
        <f t="shared" si="113"/>
        <v>3.4366259999999995</v>
      </c>
      <c r="F1141" s="333">
        <f t="shared" si="114"/>
        <v>0.48112763999999997</v>
      </c>
      <c r="G1141" s="333">
        <f t="shared" si="115"/>
        <v>3.9177536399999995</v>
      </c>
      <c r="H1141" s="352">
        <f t="shared" si="122"/>
        <v>4</v>
      </c>
      <c r="I1141" s="234">
        <v>3.42</v>
      </c>
      <c r="J1141" s="235">
        <f t="shared" si="123"/>
        <v>0.47880000000000006</v>
      </c>
      <c r="K1141" s="4">
        <f t="shared" si="124"/>
        <v>3.8988</v>
      </c>
      <c r="L1141" s="142">
        <f t="shared" si="125"/>
        <v>3.85</v>
      </c>
      <c r="N1141" s="6"/>
    </row>
    <row r="1142" spans="1:14" s="242" customFormat="1" x14ac:dyDescent="0.2">
      <c r="A1142" s="143"/>
      <c r="B1142" s="6" t="s">
        <v>535</v>
      </c>
      <c r="C1142" s="4">
        <v>3.03</v>
      </c>
      <c r="D1142" s="5">
        <f t="shared" si="121"/>
        <v>3.2420999999999998</v>
      </c>
      <c r="E1142" s="333">
        <f t="shared" si="113"/>
        <v>3.4366259999999995</v>
      </c>
      <c r="F1142" s="333">
        <f t="shared" si="114"/>
        <v>0.48112763999999997</v>
      </c>
      <c r="G1142" s="333">
        <f t="shared" si="115"/>
        <v>3.9177536399999995</v>
      </c>
      <c r="H1142" s="352">
        <f t="shared" si="122"/>
        <v>4</v>
      </c>
      <c r="I1142" s="234">
        <v>3.42</v>
      </c>
      <c r="J1142" s="235">
        <f t="shared" si="123"/>
        <v>0.47880000000000006</v>
      </c>
      <c r="K1142" s="4">
        <f t="shared" si="124"/>
        <v>3.8988</v>
      </c>
      <c r="L1142" s="142">
        <f t="shared" si="125"/>
        <v>3.85</v>
      </c>
      <c r="N1142" s="6"/>
    </row>
    <row r="1143" spans="1:14" x14ac:dyDescent="0.2">
      <c r="A1143" s="143"/>
      <c r="B1143" s="6" t="s">
        <v>536</v>
      </c>
      <c r="C1143" s="4">
        <v>3.03</v>
      </c>
      <c r="D1143" s="5">
        <f t="shared" si="121"/>
        <v>3.2420999999999998</v>
      </c>
      <c r="E1143" s="333">
        <f t="shared" si="113"/>
        <v>3.4366259999999995</v>
      </c>
      <c r="F1143" s="333">
        <f t="shared" si="114"/>
        <v>0.48112763999999997</v>
      </c>
      <c r="G1143" s="333">
        <f t="shared" si="115"/>
        <v>3.9177536399999995</v>
      </c>
      <c r="H1143" s="352">
        <f t="shared" si="122"/>
        <v>4</v>
      </c>
      <c r="I1143" s="234">
        <v>3.42</v>
      </c>
      <c r="J1143" s="235">
        <f t="shared" si="123"/>
        <v>0.47880000000000006</v>
      </c>
      <c r="K1143" s="4">
        <f t="shared" si="124"/>
        <v>3.8988</v>
      </c>
      <c r="L1143" s="142">
        <f t="shared" si="125"/>
        <v>3.85</v>
      </c>
    </row>
    <row r="1144" spans="1:14" x14ac:dyDescent="0.2">
      <c r="A1144" s="143"/>
      <c r="B1144" s="6" t="s">
        <v>537</v>
      </c>
      <c r="C1144" s="4">
        <v>6.05</v>
      </c>
      <c r="D1144" s="5">
        <f t="shared" si="121"/>
        <v>6.4734999999999996</v>
      </c>
      <c r="E1144" s="333">
        <f t="shared" si="113"/>
        <v>6.86191</v>
      </c>
      <c r="F1144" s="333">
        <f t="shared" si="114"/>
        <v>0.96066740000000006</v>
      </c>
      <c r="G1144" s="333">
        <f t="shared" si="115"/>
        <v>7.8225774000000001</v>
      </c>
      <c r="H1144" s="352">
        <f t="shared" si="122"/>
        <v>7.9</v>
      </c>
      <c r="I1144" s="234">
        <v>6.84</v>
      </c>
      <c r="J1144" s="235">
        <f t="shared" si="123"/>
        <v>0.95760000000000012</v>
      </c>
      <c r="K1144" s="4">
        <f t="shared" si="124"/>
        <v>7.7976000000000001</v>
      </c>
      <c r="L1144" s="142">
        <f t="shared" si="125"/>
        <v>7.75</v>
      </c>
    </row>
    <row r="1145" spans="1:14" x14ac:dyDescent="0.2">
      <c r="A1145" s="143"/>
      <c r="B1145" s="6" t="s">
        <v>538</v>
      </c>
      <c r="C1145" s="4"/>
      <c r="J1145" s="235"/>
      <c r="K1145" s="4"/>
      <c r="L1145" s="142"/>
    </row>
    <row r="1146" spans="1:14" x14ac:dyDescent="0.2">
      <c r="A1146" s="143"/>
      <c r="B1146" s="168" t="s">
        <v>539</v>
      </c>
      <c r="C1146" s="4">
        <v>6.05</v>
      </c>
      <c r="D1146" s="5">
        <f>+C1146+C1146*$J$3</f>
        <v>6.4734999999999996</v>
      </c>
      <c r="E1146" s="333">
        <f t="shared" si="113"/>
        <v>6.86191</v>
      </c>
      <c r="F1146" s="333">
        <f t="shared" si="114"/>
        <v>0.96066740000000006</v>
      </c>
      <c r="G1146" s="333">
        <f t="shared" si="115"/>
        <v>7.8225774000000001</v>
      </c>
      <c r="H1146" s="352">
        <f>CEILING(G1146,0.1)</f>
        <v>7.9</v>
      </c>
      <c r="I1146" s="234">
        <v>6.84</v>
      </c>
      <c r="J1146" s="235">
        <f>+I1146*$J$5</f>
        <v>0.95760000000000012</v>
      </c>
      <c r="K1146" s="4">
        <f>SUM(I1146:J1146)</f>
        <v>7.7976000000000001</v>
      </c>
      <c r="L1146" s="142">
        <f>FLOOR(K1146,0.05)</f>
        <v>7.75</v>
      </c>
    </row>
    <row r="1147" spans="1:14" x14ac:dyDescent="0.2">
      <c r="A1147" s="143"/>
      <c r="B1147" s="168" t="s">
        <v>531</v>
      </c>
      <c r="C1147" s="4">
        <v>6.05</v>
      </c>
      <c r="D1147" s="5">
        <f>+C1147+C1147*$J$3</f>
        <v>6.4734999999999996</v>
      </c>
      <c r="E1147" s="333">
        <f t="shared" si="113"/>
        <v>6.86191</v>
      </c>
      <c r="F1147" s="333">
        <f t="shared" si="114"/>
        <v>0.96066740000000006</v>
      </c>
      <c r="G1147" s="333">
        <f t="shared" si="115"/>
        <v>7.8225774000000001</v>
      </c>
      <c r="H1147" s="352">
        <f>CEILING(G1147,0.1)</f>
        <v>7.9</v>
      </c>
      <c r="I1147" s="234">
        <v>6.84</v>
      </c>
      <c r="J1147" s="235">
        <f>+I1147*$J$5</f>
        <v>0.95760000000000012</v>
      </c>
      <c r="K1147" s="4">
        <f>SUM(I1147:J1147)</f>
        <v>7.7976000000000001</v>
      </c>
      <c r="L1147" s="142">
        <f>FLOOR(K1147,0.05)</f>
        <v>7.75</v>
      </c>
    </row>
    <row r="1148" spans="1:14" x14ac:dyDescent="0.2">
      <c r="A1148" s="143"/>
      <c r="B1148" s="6" t="s">
        <v>540</v>
      </c>
      <c r="C1148" s="4">
        <v>6.05</v>
      </c>
      <c r="D1148" s="5">
        <f>+C1148+C1148*$J$3</f>
        <v>6.4734999999999996</v>
      </c>
      <c r="E1148" s="333">
        <f t="shared" si="113"/>
        <v>6.86191</v>
      </c>
      <c r="F1148" s="333">
        <f t="shared" si="114"/>
        <v>0.96066740000000006</v>
      </c>
      <c r="G1148" s="333">
        <f t="shared" si="115"/>
        <v>7.8225774000000001</v>
      </c>
      <c r="H1148" s="352">
        <f>CEILING(G1148,0.1)</f>
        <v>7.9</v>
      </c>
      <c r="I1148" s="234">
        <v>6.84</v>
      </c>
      <c r="J1148" s="235">
        <f>+I1148*$J$5</f>
        <v>0.95760000000000012</v>
      </c>
      <c r="K1148" s="4">
        <f>SUM(I1148:J1148)</f>
        <v>7.7976000000000001</v>
      </c>
      <c r="L1148" s="142">
        <f>FLOOR(K1148,0.05)</f>
        <v>7.75</v>
      </c>
    </row>
    <row r="1149" spans="1:14" x14ac:dyDescent="0.2">
      <c r="A1149" s="143"/>
      <c r="B1149" s="6" t="s">
        <v>541</v>
      </c>
      <c r="C1149" s="4">
        <v>1.21</v>
      </c>
      <c r="D1149" s="5">
        <f>+C1149+C1149*$J$3</f>
        <v>1.2947</v>
      </c>
      <c r="E1149" s="333">
        <f t="shared" si="113"/>
        <v>1.372382</v>
      </c>
      <c r="F1149" s="333">
        <f t="shared" si="114"/>
        <v>0.19213348000000002</v>
      </c>
      <c r="G1149" s="333">
        <f t="shared" si="115"/>
        <v>1.5645154800000001</v>
      </c>
      <c r="H1149" s="352">
        <f>CEILING(G1149,0.1)</f>
        <v>1.6</v>
      </c>
      <c r="I1149" s="234">
        <v>1.36</v>
      </c>
      <c r="J1149" s="235">
        <f>+I1149*$J$5</f>
        <v>0.19040000000000004</v>
      </c>
      <c r="K1149" s="4">
        <f>SUM(I1149:J1149)</f>
        <v>1.5504000000000002</v>
      </c>
      <c r="L1149" s="142">
        <f>FLOOR(K1149,0.05)</f>
        <v>1.55</v>
      </c>
    </row>
    <row r="1150" spans="1:14" x14ac:dyDescent="0.2">
      <c r="A1150" s="143"/>
      <c r="B1150" s="170"/>
      <c r="C1150" s="171"/>
      <c r="D1150" s="171"/>
      <c r="E1150" s="171"/>
      <c r="F1150" s="171"/>
      <c r="G1150" s="171"/>
      <c r="H1150" s="357"/>
      <c r="I1150" s="171"/>
      <c r="J1150" s="171"/>
      <c r="K1150" s="171"/>
      <c r="L1150" s="171"/>
      <c r="M1150" s="171"/>
    </row>
    <row r="1151" spans="1:14" x14ac:dyDescent="0.2">
      <c r="A1151" s="143"/>
      <c r="C1151" s="20"/>
      <c r="J1151" s="235"/>
      <c r="K1151" s="4"/>
      <c r="L1151" s="142"/>
    </row>
    <row r="1152" spans="1:14" x14ac:dyDescent="0.2">
      <c r="A1152" s="143"/>
      <c r="C1152" s="20"/>
      <c r="J1152" s="235"/>
      <c r="K1152" s="4"/>
      <c r="L1152" s="142"/>
    </row>
    <row r="1153" spans="1:14" x14ac:dyDescent="0.2">
      <c r="A1153" s="143"/>
      <c r="C1153" s="20"/>
      <c r="J1153" s="235"/>
      <c r="K1153" s="4"/>
      <c r="L1153" s="142"/>
    </row>
    <row r="1154" spans="1:14" x14ac:dyDescent="0.2">
      <c r="A1154" s="143"/>
      <c r="C1154" s="20"/>
      <c r="J1154" s="235"/>
      <c r="K1154" s="4"/>
      <c r="L1154" s="142"/>
    </row>
    <row r="1155" spans="1:14" x14ac:dyDescent="0.2">
      <c r="A1155" s="143"/>
      <c r="C1155" s="20"/>
      <c r="J1155" s="235"/>
      <c r="K1155" s="4"/>
      <c r="L1155" s="142"/>
    </row>
    <row r="1156" spans="1:14" x14ac:dyDescent="0.2">
      <c r="A1156" s="143"/>
      <c r="C1156" s="20"/>
      <c r="J1156" s="235"/>
      <c r="K1156" s="4"/>
      <c r="L1156" s="142"/>
    </row>
    <row r="1157" spans="1:14" x14ac:dyDescent="0.2">
      <c r="A1157" s="143"/>
      <c r="C1157" s="20"/>
      <c r="J1157" s="235"/>
      <c r="K1157" s="4"/>
      <c r="L1157" s="142"/>
    </row>
    <row r="1158" spans="1:14" x14ac:dyDescent="0.2">
      <c r="A1158" s="143"/>
      <c r="C1158" s="20"/>
      <c r="J1158" s="235"/>
      <c r="K1158" s="4"/>
      <c r="L1158" s="142"/>
    </row>
    <row r="1159" spans="1:14" s="242" customFormat="1" x14ac:dyDescent="0.2">
      <c r="A1159" s="143"/>
      <c r="B1159" s="6"/>
      <c r="C1159" s="20"/>
      <c r="D1159" s="5"/>
      <c r="E1159" s="333"/>
      <c r="F1159" s="333"/>
      <c r="G1159" s="333"/>
      <c r="H1159" s="352"/>
      <c r="I1159" s="234"/>
      <c r="J1159" s="235"/>
      <c r="K1159" s="4"/>
      <c r="L1159" s="142"/>
      <c r="N1159" s="6"/>
    </row>
    <row r="1160" spans="1:14" s="242" customFormat="1" x14ac:dyDescent="0.2">
      <c r="A1160" s="143"/>
      <c r="B1160" s="6"/>
      <c r="C1160" s="20"/>
      <c r="D1160" s="5"/>
      <c r="E1160" s="333"/>
      <c r="F1160" s="333"/>
      <c r="G1160" s="333"/>
      <c r="H1160" s="352"/>
      <c r="I1160" s="234"/>
      <c r="J1160" s="235"/>
      <c r="K1160" s="4"/>
      <c r="L1160" s="142"/>
      <c r="N1160" s="6"/>
    </row>
  </sheetData>
  <mergeCells count="5">
    <mergeCell ref="E8:G8"/>
    <mergeCell ref="B5:B6"/>
    <mergeCell ref="E5:E6"/>
    <mergeCell ref="F5:F6"/>
    <mergeCell ref="G5:G6"/>
  </mergeCells>
  <phoneticPr fontId="0" type="noConversion"/>
  <pageMargins left="0.70866141732283472" right="0" top="0.35433070866141736" bottom="0.55118110236220474" header="0" footer="0.11811023622047245"/>
  <pageSetup paperSize="9" scale="47" orientation="portrait" r:id="rId1"/>
  <colBreaks count="1" manualBreakCount="1">
    <brk id="1" max="9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032"/>
  <sheetViews>
    <sheetView zoomScaleNormal="100" workbookViewId="0">
      <selection activeCell="A5" sqref="A5:A12"/>
    </sheetView>
  </sheetViews>
  <sheetFormatPr defaultRowHeight="18.75" x14ac:dyDescent="0.3"/>
  <cols>
    <col min="1" max="1" width="142.7109375" style="6" customWidth="1"/>
    <col min="2" max="2" width="38.7109375" style="6" hidden="1" customWidth="1"/>
    <col min="3" max="3" width="38.7109375" style="5" hidden="1" customWidth="1"/>
    <col min="4" max="4" width="38" style="5" hidden="1" customWidth="1"/>
    <col min="5" max="5" width="25.28515625" style="5" hidden="1" customWidth="1"/>
    <col min="6" max="6" width="37.28515625" style="5" hidden="1" customWidth="1"/>
    <col min="7" max="7" width="37.28515625" style="226" hidden="1" customWidth="1"/>
    <col min="8" max="8" width="38" style="209" hidden="1" customWidth="1"/>
    <col min="9" max="9" width="25.28515625" style="122" hidden="1" customWidth="1"/>
    <col min="10" max="10" width="37.28515625" style="169" hidden="1" customWidth="1"/>
    <col min="11" max="11" width="37.85546875" style="169" hidden="1" customWidth="1"/>
    <col min="12" max="12" width="33.140625" style="6" hidden="1" customWidth="1"/>
    <col min="13" max="13" width="25.28515625" style="6" hidden="1" customWidth="1"/>
    <col min="14" max="14" width="25.28515625" style="143" hidden="1" customWidth="1"/>
    <col min="15" max="15" width="33.140625" style="396" hidden="1" customWidth="1"/>
    <col min="16" max="17" width="25.28515625" style="6" hidden="1" customWidth="1"/>
    <col min="18" max="18" width="33.140625" style="6" hidden="1" customWidth="1"/>
    <col min="19" max="20" width="25.28515625" style="392" hidden="1" customWidth="1"/>
    <col min="21" max="21" width="33.140625" style="6" hidden="1" customWidth="1"/>
    <col min="22" max="23" width="25.28515625" style="6" hidden="1" customWidth="1"/>
    <col min="24" max="24" width="15.28515625" style="6" hidden="1" customWidth="1"/>
    <col min="25" max="25" width="8.28515625" style="6" hidden="1" customWidth="1"/>
    <col min="26" max="26" width="15.28515625" style="437" hidden="1" customWidth="1"/>
    <col min="27" max="27" width="11.5703125" style="6" hidden="1" customWidth="1"/>
    <col min="28" max="28" width="24.85546875" style="6" hidden="1" customWidth="1"/>
    <col min="29" max="29" width="14.85546875" style="6" hidden="1" customWidth="1"/>
    <col min="30" max="30" width="15.7109375" style="6" hidden="1" customWidth="1"/>
    <col min="31" max="31" width="19.140625" style="6" hidden="1" customWidth="1"/>
    <col min="32" max="32" width="17" style="6" hidden="1" customWidth="1"/>
    <col min="33" max="33" width="17" style="361" hidden="1" customWidth="1"/>
    <col min="34" max="34" width="18.140625" style="6" hidden="1" customWidth="1"/>
    <col min="35" max="35" width="26.5703125" style="6" hidden="1" customWidth="1"/>
    <col min="36" max="36" width="30.7109375" style="6" hidden="1" customWidth="1"/>
    <col min="37" max="37" width="28.140625" style="382" hidden="1" customWidth="1"/>
    <col min="38" max="38" width="26.28515625" style="5" hidden="1" customWidth="1"/>
    <col min="39" max="39" width="25.28515625" style="5" customWidth="1"/>
    <col min="40" max="40" width="21.42578125" style="5" hidden="1" customWidth="1"/>
    <col min="41" max="41" width="18.5703125" style="166" hidden="1" customWidth="1"/>
    <col min="42" max="42" width="20.28515625" style="383" hidden="1" customWidth="1"/>
    <col min="43" max="43" width="21.5703125" style="689" customWidth="1"/>
    <col min="44" max="44" width="25" style="695" customWidth="1"/>
    <col min="45" max="45" width="15.140625" style="668" customWidth="1"/>
  </cols>
  <sheetData>
    <row r="1" spans="1:45" ht="36.75" x14ac:dyDescent="0.3">
      <c r="A1" s="365" t="s">
        <v>857</v>
      </c>
      <c r="B1" s="366"/>
      <c r="C1" s="367"/>
      <c r="D1" s="367"/>
      <c r="E1" s="367"/>
      <c r="F1" s="367"/>
      <c r="G1" s="368"/>
      <c r="H1" s="369"/>
      <c r="I1" s="370"/>
      <c r="J1" s="371"/>
      <c r="K1" s="371"/>
      <c r="L1" s="372"/>
      <c r="M1" s="372"/>
      <c r="N1" s="373"/>
      <c r="O1" s="374">
        <v>0.1</v>
      </c>
      <c r="P1" s="372"/>
      <c r="Q1" s="372" t="s">
        <v>777</v>
      </c>
      <c r="R1" s="375">
        <v>6.4000000000000001E-2</v>
      </c>
      <c r="S1" s="372" t="s">
        <v>807</v>
      </c>
      <c r="T1" s="372" t="s">
        <v>609</v>
      </c>
      <c r="U1" s="376"/>
      <c r="V1" s="377"/>
      <c r="W1" s="376"/>
      <c r="X1" s="378" t="s">
        <v>15</v>
      </c>
      <c r="Y1" s="379">
        <v>0.15</v>
      </c>
      <c r="Z1" s="907"/>
      <c r="AA1" s="907"/>
      <c r="AB1" s="907"/>
      <c r="AC1" s="907"/>
      <c r="AD1" s="907"/>
      <c r="AE1" s="907"/>
      <c r="AF1" s="907"/>
      <c r="AG1" s="380"/>
      <c r="AH1" s="381"/>
    </row>
    <row r="2" spans="1:45" ht="36.75" x14ac:dyDescent="0.7">
      <c r="A2" s="384" t="s">
        <v>1010</v>
      </c>
      <c r="B2" s="385"/>
      <c r="C2" s="386"/>
      <c r="D2" s="386"/>
      <c r="E2" s="386"/>
      <c r="F2" s="386"/>
      <c r="G2" s="387"/>
      <c r="H2" s="388">
        <v>0.14000000000000001</v>
      </c>
      <c r="I2" s="389"/>
      <c r="J2" s="390"/>
      <c r="K2" s="390"/>
      <c r="L2" s="391">
        <v>0.14000000000000001</v>
      </c>
      <c r="M2" s="392"/>
      <c r="N2" s="393">
        <v>0.1183</v>
      </c>
      <c r="O2" s="394">
        <v>0.122</v>
      </c>
      <c r="P2" s="392"/>
      <c r="Q2" s="392" t="s">
        <v>778</v>
      </c>
      <c r="R2" s="395">
        <v>0.1</v>
      </c>
      <c r="S2" s="391" t="s">
        <v>609</v>
      </c>
      <c r="T2" s="391">
        <v>0.05</v>
      </c>
      <c r="V2" s="396"/>
      <c r="X2" s="397" t="s">
        <v>858</v>
      </c>
      <c r="Y2" s="398">
        <v>6.8400000000000002E-2</v>
      </c>
      <c r="Z2" s="908"/>
      <c r="AA2" s="908"/>
      <c r="AB2" s="908"/>
      <c r="AC2" s="908"/>
      <c r="AD2" s="908"/>
      <c r="AE2" s="908"/>
      <c r="AF2" s="908"/>
      <c r="AG2" s="380"/>
      <c r="AH2" s="381"/>
      <c r="AS2"/>
    </row>
    <row r="3" spans="1:45" ht="18" x14ac:dyDescent="0.25">
      <c r="A3" s="399"/>
      <c r="B3" s="400"/>
      <c r="C3" s="401" t="s">
        <v>669</v>
      </c>
      <c r="D3" s="402">
        <v>0.06</v>
      </c>
      <c r="E3" s="403"/>
      <c r="F3" s="404"/>
      <c r="G3" s="405" t="s">
        <v>3</v>
      </c>
      <c r="H3" s="388">
        <v>0.06</v>
      </c>
      <c r="I3" s="389"/>
      <c r="J3" s="390"/>
      <c r="K3" s="390"/>
      <c r="L3" s="391">
        <v>0.06</v>
      </c>
      <c r="M3" s="392"/>
      <c r="N3" s="393">
        <v>7.2400000000000006E-2</v>
      </c>
      <c r="O3" s="406">
        <v>0.06</v>
      </c>
      <c r="P3" s="391">
        <v>0.14000000000000001</v>
      </c>
      <c r="Q3" s="392" t="s">
        <v>779</v>
      </c>
      <c r="R3" s="407">
        <v>6.4000000000000001E-2</v>
      </c>
      <c r="S3" s="391">
        <v>0.14000000000000001</v>
      </c>
      <c r="T3" s="392" t="s">
        <v>15</v>
      </c>
      <c r="V3" s="396"/>
      <c r="X3" s="397" t="s">
        <v>833</v>
      </c>
      <c r="Y3" s="408">
        <v>0.1</v>
      </c>
      <c r="Z3" s="908"/>
      <c r="AA3" s="908"/>
      <c r="AB3" s="908"/>
      <c r="AC3" s="908"/>
      <c r="AD3" s="908"/>
      <c r="AE3" s="908"/>
      <c r="AF3" s="908"/>
      <c r="AG3" s="380"/>
      <c r="AH3" s="381"/>
      <c r="AL3" s="436"/>
      <c r="AM3" s="436"/>
      <c r="AN3" s="436"/>
      <c r="AP3" s="382"/>
      <c r="AQ3" s="690"/>
      <c r="AR3" s="3"/>
      <c r="AS3" s="155"/>
    </row>
    <row r="4" spans="1:45" ht="19.5" thickBot="1" x14ac:dyDescent="0.35">
      <c r="A4" s="409"/>
      <c r="B4" s="410"/>
      <c r="C4" s="411" t="s">
        <v>670</v>
      </c>
      <c r="D4" s="412">
        <v>0.1103</v>
      </c>
      <c r="E4" s="413">
        <v>0.14000000000000001</v>
      </c>
      <c r="F4" s="414"/>
      <c r="G4" s="415" t="s">
        <v>4</v>
      </c>
      <c r="H4" s="416">
        <v>0.08</v>
      </c>
      <c r="I4" s="417"/>
      <c r="J4" s="418"/>
      <c r="K4" s="418"/>
      <c r="L4" s="419">
        <v>7.3899999999999993E-2</v>
      </c>
      <c r="M4" s="420"/>
      <c r="N4" s="421">
        <v>6.6799999999999998E-2</v>
      </c>
      <c r="O4" s="422">
        <v>0.12089999999999999</v>
      </c>
      <c r="P4" s="420"/>
      <c r="Q4" s="420" t="s">
        <v>780</v>
      </c>
      <c r="R4" s="423">
        <v>1.8800000000000001E-2</v>
      </c>
      <c r="S4" s="420"/>
      <c r="T4" s="420"/>
      <c r="U4" s="424"/>
      <c r="V4" s="425"/>
      <c r="W4" s="424"/>
      <c r="X4" s="426" t="s">
        <v>786</v>
      </c>
      <c r="Y4" s="427">
        <v>0.06</v>
      </c>
      <c r="Z4" s="909"/>
      <c r="AA4" s="909"/>
      <c r="AB4" s="909"/>
      <c r="AC4" s="909"/>
      <c r="AD4" s="909"/>
      <c r="AE4" s="909"/>
      <c r="AF4" s="909"/>
      <c r="AG4" s="380"/>
      <c r="AH4" s="381"/>
      <c r="AS4"/>
    </row>
    <row r="5" spans="1:45" ht="47.25" x14ac:dyDescent="0.3">
      <c r="A5" s="910" t="s">
        <v>12</v>
      </c>
      <c r="B5" s="428" t="s">
        <v>715</v>
      </c>
      <c r="C5" s="429" t="s">
        <v>715</v>
      </c>
      <c r="D5" s="430" t="s">
        <v>667</v>
      </c>
      <c r="E5" s="430" t="s">
        <v>15</v>
      </c>
      <c r="F5" s="430" t="s">
        <v>668</v>
      </c>
      <c r="G5" s="430" t="s">
        <v>714</v>
      </c>
      <c r="H5" s="429" t="s">
        <v>712</v>
      </c>
      <c r="I5" s="431" t="s">
        <v>15</v>
      </c>
      <c r="J5" s="431" t="s">
        <v>713</v>
      </c>
      <c r="K5" s="431" t="s">
        <v>746</v>
      </c>
      <c r="L5" s="432" t="s">
        <v>718</v>
      </c>
      <c r="M5" s="432" t="s">
        <v>719</v>
      </c>
      <c r="N5" s="432" t="s">
        <v>720</v>
      </c>
      <c r="O5" s="432" t="s">
        <v>740</v>
      </c>
      <c r="P5" s="432" t="s">
        <v>719</v>
      </c>
      <c r="Q5" s="432" t="s">
        <v>741</v>
      </c>
      <c r="R5" s="432" t="s">
        <v>775</v>
      </c>
      <c r="S5" s="432" t="s">
        <v>719</v>
      </c>
      <c r="T5" s="432" t="s">
        <v>776</v>
      </c>
      <c r="U5" s="432" t="s">
        <v>784</v>
      </c>
      <c r="V5" s="432" t="s">
        <v>719</v>
      </c>
      <c r="W5" s="432" t="s">
        <v>785</v>
      </c>
      <c r="X5" s="432" t="s">
        <v>859</v>
      </c>
      <c r="Y5" s="432" t="s">
        <v>860</v>
      </c>
      <c r="Z5" s="433" t="s">
        <v>861</v>
      </c>
      <c r="AA5" s="434"/>
      <c r="AB5" s="434"/>
      <c r="AC5" s="434"/>
      <c r="AD5" s="434"/>
      <c r="AE5" s="434"/>
      <c r="AF5" s="434"/>
      <c r="AG5" s="435"/>
      <c r="AH5" s="155"/>
      <c r="AI5" s="155"/>
      <c r="AJ5" s="155"/>
      <c r="AS5"/>
    </row>
    <row r="6" spans="1:45" x14ac:dyDescent="0.3">
      <c r="A6" s="911"/>
      <c r="AS6"/>
    </row>
    <row r="7" spans="1:45" x14ac:dyDescent="0.3">
      <c r="A7" s="911"/>
      <c r="B7" s="385"/>
      <c r="C7" s="386"/>
      <c r="D7" s="386"/>
      <c r="E7" s="386"/>
      <c r="F7" s="386"/>
      <c r="G7" s="387"/>
      <c r="H7" s="438"/>
      <c r="I7" s="389"/>
      <c r="J7" s="390"/>
      <c r="K7" s="390"/>
      <c r="L7" s="392"/>
      <c r="M7" s="392"/>
      <c r="N7" s="1"/>
      <c r="O7" s="406">
        <v>0.1</v>
      </c>
      <c r="P7" s="392"/>
      <c r="Q7" s="392" t="s">
        <v>777</v>
      </c>
      <c r="R7" s="407">
        <v>6.4000000000000001E-2</v>
      </c>
      <c r="S7" s="392" t="s">
        <v>807</v>
      </c>
      <c r="T7" s="392" t="s">
        <v>609</v>
      </c>
      <c r="V7" s="396"/>
      <c r="Y7" s="439">
        <v>0.15</v>
      </c>
      <c r="AD7" s="439">
        <v>1.1000000000000001</v>
      </c>
      <c r="AE7" s="6" t="s">
        <v>889</v>
      </c>
      <c r="AF7" s="440"/>
      <c r="AG7" s="441"/>
      <c r="AH7" s="396">
        <v>1.07</v>
      </c>
      <c r="AI7" s="6" t="s">
        <v>889</v>
      </c>
      <c r="AJ7" s="440"/>
      <c r="AK7" s="670"/>
      <c r="AS7"/>
    </row>
    <row r="8" spans="1:45" ht="18" x14ac:dyDescent="0.25">
      <c r="A8" s="911"/>
      <c r="B8" s="385"/>
      <c r="C8" s="386"/>
      <c r="D8" s="386"/>
      <c r="E8" s="386"/>
      <c r="F8" s="386"/>
      <c r="G8" s="387"/>
      <c r="H8" s="388">
        <v>0.14000000000000001</v>
      </c>
      <c r="I8" s="389"/>
      <c r="J8" s="390"/>
      <c r="K8" s="390"/>
      <c r="L8" s="391">
        <v>0.14000000000000001</v>
      </c>
      <c r="M8" s="392"/>
      <c r="N8" s="393">
        <v>0.1183</v>
      </c>
      <c r="O8" s="394">
        <v>0.122</v>
      </c>
      <c r="P8" s="392"/>
      <c r="Q8" s="392" t="s">
        <v>778</v>
      </c>
      <c r="R8" s="395">
        <v>0.1</v>
      </c>
      <c r="S8" s="391" t="s">
        <v>609</v>
      </c>
      <c r="T8" s="391">
        <v>0.05</v>
      </c>
      <c r="V8" s="396"/>
      <c r="X8" s="143" t="s">
        <v>832</v>
      </c>
      <c r="Y8" s="396">
        <v>6.8400000000000002E-2</v>
      </c>
      <c r="AA8" s="396">
        <v>0.13070000000000001</v>
      </c>
      <c r="AB8" s="442" t="s">
        <v>710</v>
      </c>
      <c r="AD8" s="396">
        <v>1.0622</v>
      </c>
      <c r="AE8" s="6" t="s">
        <v>710</v>
      </c>
      <c r="AF8" s="440"/>
      <c r="AG8" s="441"/>
      <c r="AH8" s="443">
        <v>1.0747E-2</v>
      </c>
      <c r="AI8" s="6" t="s">
        <v>710</v>
      </c>
      <c r="AJ8" s="440"/>
      <c r="AK8" s="670"/>
      <c r="AL8" s="650" t="s">
        <v>918</v>
      </c>
      <c r="AM8" s="650" t="s">
        <v>939</v>
      </c>
      <c r="AN8" s="650" t="s">
        <v>942</v>
      </c>
      <c r="AO8" s="650" t="s">
        <v>943</v>
      </c>
      <c r="AP8" s="650" t="s">
        <v>944</v>
      </c>
      <c r="AQ8" s="691" t="s">
        <v>945</v>
      </c>
      <c r="AR8" s="696" t="s">
        <v>945</v>
      </c>
      <c r="AS8" s="669" t="s">
        <v>940</v>
      </c>
    </row>
    <row r="9" spans="1:45" ht="18" x14ac:dyDescent="0.25">
      <c r="A9" s="911"/>
      <c r="B9" s="400"/>
      <c r="C9" s="401" t="s">
        <v>669</v>
      </c>
      <c r="D9" s="402">
        <v>0.06</v>
      </c>
      <c r="E9" s="403"/>
      <c r="F9" s="404"/>
      <c r="G9" s="405" t="s">
        <v>3</v>
      </c>
      <c r="H9" s="388">
        <v>0.06</v>
      </c>
      <c r="I9" s="389"/>
      <c r="J9" s="390"/>
      <c r="K9" s="390"/>
      <c r="L9" s="391">
        <v>0.06</v>
      </c>
      <c r="M9" s="392"/>
      <c r="N9" s="393">
        <v>7.2400000000000006E-2</v>
      </c>
      <c r="O9" s="406">
        <v>0.06</v>
      </c>
      <c r="P9" s="391">
        <v>0.14000000000000001</v>
      </c>
      <c r="Q9" s="392" t="s">
        <v>779</v>
      </c>
      <c r="R9" s="407">
        <v>6.4000000000000001E-2</v>
      </c>
      <c r="S9" s="391">
        <v>0.14000000000000001</v>
      </c>
      <c r="T9" s="392" t="s">
        <v>15</v>
      </c>
      <c r="V9" s="4">
        <v>0.15</v>
      </c>
      <c r="X9" s="143" t="s">
        <v>833</v>
      </c>
      <c r="Y9" s="439">
        <v>0.1</v>
      </c>
      <c r="AA9" s="439">
        <v>0.06</v>
      </c>
      <c r="AB9" s="442" t="s">
        <v>711</v>
      </c>
      <c r="AD9" s="439">
        <v>1.05</v>
      </c>
      <c r="AE9" s="6" t="s">
        <v>711</v>
      </c>
      <c r="AF9" s="444">
        <v>0.15</v>
      </c>
      <c r="AG9" s="445"/>
      <c r="AH9" s="396">
        <v>1.05</v>
      </c>
      <c r="AI9" s="6" t="s">
        <v>711</v>
      </c>
      <c r="AJ9" s="444">
        <v>0.15</v>
      </c>
      <c r="AK9" s="670"/>
      <c r="AL9" s="651" t="s">
        <v>937</v>
      </c>
      <c r="AM9" s="651" t="s">
        <v>937</v>
      </c>
      <c r="AN9" s="651" t="s">
        <v>937</v>
      </c>
      <c r="AO9" s="651" t="s">
        <v>937</v>
      </c>
      <c r="AP9" s="651" t="s">
        <v>937</v>
      </c>
      <c r="AQ9" s="692" t="s">
        <v>937</v>
      </c>
      <c r="AR9" s="697" t="s">
        <v>1003</v>
      </c>
      <c r="AS9" s="669" t="s">
        <v>941</v>
      </c>
    </row>
    <row r="10" spans="1:45" x14ac:dyDescent="0.3">
      <c r="A10" s="911"/>
      <c r="B10" s="400"/>
      <c r="C10" s="401"/>
      <c r="D10" s="402"/>
      <c r="E10" s="403"/>
      <c r="F10" s="404"/>
      <c r="G10" s="405"/>
      <c r="H10" s="388"/>
      <c r="I10" s="389"/>
      <c r="J10" s="390"/>
      <c r="K10" s="390"/>
      <c r="L10" s="391"/>
      <c r="M10" s="392"/>
      <c r="N10" s="393"/>
      <c r="O10" s="406"/>
      <c r="P10" s="391"/>
      <c r="Q10" s="392"/>
      <c r="R10" s="407"/>
      <c r="S10" s="391"/>
      <c r="V10" s="4"/>
      <c r="X10" s="143"/>
      <c r="Y10" s="439"/>
      <c r="AA10" s="439"/>
      <c r="AB10" s="442"/>
      <c r="AD10" s="439"/>
      <c r="AF10" s="444"/>
      <c r="AG10" s="445"/>
      <c r="AH10" s="396">
        <v>1.044</v>
      </c>
      <c r="AI10" s="6" t="s">
        <v>936</v>
      </c>
      <c r="AJ10" s="446"/>
      <c r="AK10" s="670"/>
      <c r="AS10"/>
    </row>
    <row r="11" spans="1:45" x14ac:dyDescent="0.3">
      <c r="A11" s="911"/>
      <c r="B11" s="400"/>
      <c r="C11" s="401" t="s">
        <v>670</v>
      </c>
      <c r="D11" s="402">
        <v>0.1103</v>
      </c>
      <c r="E11" s="447">
        <v>0.14000000000000001</v>
      </c>
      <c r="F11" s="404"/>
      <c r="G11" s="405" t="s">
        <v>4</v>
      </c>
      <c r="H11" s="388">
        <v>0.08</v>
      </c>
      <c r="I11" s="389"/>
      <c r="J11" s="390"/>
      <c r="K11" s="390"/>
      <c r="L11" s="448">
        <v>7.3899999999999993E-2</v>
      </c>
      <c r="M11" s="392"/>
      <c r="N11" s="393">
        <v>6.6799999999999998E-2</v>
      </c>
      <c r="O11" s="394">
        <v>0.12089999999999999</v>
      </c>
      <c r="P11" s="392"/>
      <c r="Q11" s="392" t="s">
        <v>780</v>
      </c>
      <c r="R11" s="449">
        <v>1.8800000000000001E-2</v>
      </c>
      <c r="V11" s="396"/>
      <c r="X11" s="143" t="s">
        <v>786</v>
      </c>
      <c r="Y11" s="439">
        <v>0.06</v>
      </c>
      <c r="Z11" s="450">
        <v>0.08</v>
      </c>
      <c r="AA11" s="451" t="s">
        <v>850</v>
      </c>
      <c r="AB11" s="451" t="s">
        <v>15</v>
      </c>
      <c r="AC11" s="452" t="s">
        <v>850</v>
      </c>
      <c r="AD11" s="452" t="s">
        <v>888</v>
      </c>
      <c r="AE11" s="452" t="s">
        <v>15</v>
      </c>
      <c r="AF11" s="453" t="s">
        <v>888</v>
      </c>
      <c r="AG11" s="454" t="s">
        <v>903</v>
      </c>
      <c r="AH11" s="452" t="s">
        <v>908</v>
      </c>
      <c r="AI11" s="452" t="s">
        <v>15</v>
      </c>
      <c r="AJ11" s="452" t="s">
        <v>908</v>
      </c>
      <c r="AK11" s="671" t="s">
        <v>903</v>
      </c>
      <c r="AL11" s="387"/>
      <c r="AM11" s="387"/>
      <c r="AN11" s="673" t="s">
        <v>15</v>
      </c>
      <c r="AO11" s="456" t="s">
        <v>919</v>
      </c>
      <c r="AP11" s="364" t="s">
        <v>903</v>
      </c>
      <c r="AS11"/>
    </row>
    <row r="12" spans="1:45" ht="48" thickBot="1" x14ac:dyDescent="0.3">
      <c r="A12" s="911"/>
      <c r="B12" s="29" t="s">
        <v>715</v>
      </c>
      <c r="C12" s="457" t="s">
        <v>715</v>
      </c>
      <c r="D12" s="458" t="s">
        <v>667</v>
      </c>
      <c r="E12" s="458" t="s">
        <v>15</v>
      </c>
      <c r="F12" s="458" t="s">
        <v>668</v>
      </c>
      <c r="G12" s="458" t="s">
        <v>714</v>
      </c>
      <c r="H12" s="457" t="s">
        <v>712</v>
      </c>
      <c r="I12" s="459" t="s">
        <v>15</v>
      </c>
      <c r="J12" s="459" t="s">
        <v>713</v>
      </c>
      <c r="K12" s="459" t="s">
        <v>746</v>
      </c>
      <c r="L12" s="460" t="s">
        <v>718</v>
      </c>
      <c r="M12" s="460" t="s">
        <v>719</v>
      </c>
      <c r="N12" s="460" t="s">
        <v>720</v>
      </c>
      <c r="O12" s="460" t="s">
        <v>740</v>
      </c>
      <c r="P12" s="460" t="s">
        <v>719</v>
      </c>
      <c r="Q12" s="460" t="s">
        <v>741</v>
      </c>
      <c r="R12" s="460" t="s">
        <v>775</v>
      </c>
      <c r="S12" s="460" t="s">
        <v>719</v>
      </c>
      <c r="T12" s="460" t="s">
        <v>776</v>
      </c>
      <c r="U12" s="460" t="s">
        <v>784</v>
      </c>
      <c r="V12" s="460" t="s">
        <v>846</v>
      </c>
      <c r="W12" s="460" t="s">
        <v>785</v>
      </c>
      <c r="X12" s="460" t="s">
        <v>829</v>
      </c>
      <c r="Y12" s="461">
        <v>0.15</v>
      </c>
      <c r="Z12" s="462" t="s">
        <v>830</v>
      </c>
      <c r="AA12" s="463" t="s">
        <v>851</v>
      </c>
      <c r="AB12" s="464">
        <v>0.15</v>
      </c>
      <c r="AC12" s="465" t="s">
        <v>852</v>
      </c>
      <c r="AD12" s="465" t="s">
        <v>851</v>
      </c>
      <c r="AE12" s="465">
        <v>0.15</v>
      </c>
      <c r="AF12" s="453" t="s">
        <v>852</v>
      </c>
      <c r="AG12" s="454"/>
      <c r="AH12" s="466" t="s">
        <v>851</v>
      </c>
      <c r="AI12" s="466">
        <v>0.15</v>
      </c>
      <c r="AJ12" s="467" t="s">
        <v>852</v>
      </c>
      <c r="AK12" s="672"/>
      <c r="AL12" s="482"/>
      <c r="AM12" s="482"/>
      <c r="AN12" s="674">
        <v>0.15</v>
      </c>
      <c r="AO12" s="456"/>
      <c r="AP12" s="469"/>
      <c r="AQ12" s="690"/>
      <c r="AR12" s="3"/>
      <c r="AS12" s="155"/>
    </row>
    <row r="13" spans="1:45" ht="15.75" x14ac:dyDescent="0.25">
      <c r="A13" s="520" t="s">
        <v>18</v>
      </c>
      <c r="B13" s="470"/>
      <c r="C13" s="471"/>
      <c r="D13" s="471"/>
      <c r="E13" s="471"/>
      <c r="F13" s="471"/>
      <c r="G13" s="472"/>
      <c r="H13" s="473"/>
      <c r="I13" s="474"/>
      <c r="J13" s="475"/>
      <c r="K13" s="390"/>
      <c r="L13" s="476"/>
      <c r="M13" s="476"/>
      <c r="N13" s="477"/>
      <c r="O13" s="478"/>
      <c r="P13" s="476"/>
      <c r="Q13" s="476"/>
      <c r="R13" s="476"/>
      <c r="S13" s="476"/>
      <c r="T13" s="476"/>
      <c r="U13" s="476"/>
      <c r="V13" s="476"/>
      <c r="W13" s="701"/>
      <c r="X13" s="476"/>
      <c r="Y13" s="476"/>
      <c r="Z13" s="702"/>
      <c r="AA13" s="703"/>
      <c r="AB13" s="703"/>
      <c r="AC13" s="704"/>
      <c r="AD13" s="704"/>
      <c r="AE13" s="704"/>
      <c r="AF13" s="705"/>
      <c r="AG13" s="706"/>
      <c r="AH13" s="705"/>
      <c r="AI13" s="483"/>
      <c r="AJ13" s="483"/>
      <c r="AK13" s="707"/>
      <c r="AL13" s="472"/>
      <c r="AM13" s="472"/>
      <c r="AN13" s="455"/>
      <c r="AO13" s="456"/>
      <c r="AP13" s="364"/>
      <c r="AQ13" s="708"/>
      <c r="AR13" s="709"/>
      <c r="AS13" s="710"/>
    </row>
    <row r="14" spans="1:45" ht="15.75" x14ac:dyDescent="0.25">
      <c r="A14" s="479" t="s">
        <v>19</v>
      </c>
      <c r="B14" s="480"/>
      <c r="C14" s="481"/>
      <c r="D14" s="455" t="s">
        <v>20</v>
      </c>
      <c r="E14" s="455"/>
      <c r="F14" s="455" t="s">
        <v>20</v>
      </c>
      <c r="G14" s="455" t="s">
        <v>20</v>
      </c>
      <c r="H14" s="468" t="s">
        <v>20</v>
      </c>
      <c r="I14" s="468"/>
      <c r="J14" s="468" t="s">
        <v>20</v>
      </c>
      <c r="K14" s="482" t="str">
        <f>+J14</f>
        <v>(Zero Rated)</v>
      </c>
      <c r="L14" s="468" t="s">
        <v>20</v>
      </c>
      <c r="M14" s="483"/>
      <c r="N14" s="455" t="str">
        <f>+L14</f>
        <v>(Zero Rated)</v>
      </c>
      <c r="O14" s="394"/>
      <c r="P14" s="483"/>
      <c r="Q14" s="483"/>
      <c r="R14" s="483"/>
      <c r="S14" s="483"/>
      <c r="T14" s="483"/>
      <c r="U14" s="483"/>
      <c r="V14" s="483"/>
      <c r="W14" s="502"/>
      <c r="X14" s="483"/>
      <c r="Y14" s="483"/>
      <c r="Z14" s="711"/>
      <c r="AA14" s="712"/>
      <c r="AB14" s="712"/>
      <c r="AC14" s="713"/>
      <c r="AD14" s="713"/>
      <c r="AE14" s="713"/>
      <c r="AF14" s="714"/>
      <c r="AG14" s="715"/>
      <c r="AH14" s="714"/>
      <c r="AI14" s="483"/>
      <c r="AJ14" s="483"/>
      <c r="AK14" s="707"/>
      <c r="AL14" s="455"/>
      <c r="AM14" s="455"/>
      <c r="AN14" s="455"/>
      <c r="AO14" s="456"/>
      <c r="AP14" s="364"/>
      <c r="AQ14" s="708"/>
      <c r="AR14" s="709"/>
      <c r="AS14" s="710"/>
    </row>
    <row r="15" spans="1:45" ht="15.75" x14ac:dyDescent="0.25">
      <c r="A15" s="484"/>
      <c r="B15" s="480"/>
      <c r="C15" s="481"/>
      <c r="D15" s="481"/>
      <c r="E15" s="481"/>
      <c r="F15" s="481"/>
      <c r="G15" s="455"/>
      <c r="H15" s="485"/>
      <c r="I15" s="486"/>
      <c r="J15" s="487"/>
      <c r="K15" s="482"/>
      <c r="L15" s="483"/>
      <c r="M15" s="483"/>
      <c r="N15" s="488"/>
      <c r="O15" s="394"/>
      <c r="P15" s="483"/>
      <c r="Q15" s="483"/>
      <c r="R15" s="483"/>
      <c r="S15" s="483"/>
      <c r="T15" s="483"/>
      <c r="U15" s="483"/>
      <c r="V15" s="483"/>
      <c r="W15" s="502"/>
      <c r="X15" s="483"/>
      <c r="Y15" s="483"/>
      <c r="Z15" s="711"/>
      <c r="AA15" s="712"/>
      <c r="AB15" s="712"/>
      <c r="AC15" s="713"/>
      <c r="AD15" s="713"/>
      <c r="AE15" s="713"/>
      <c r="AF15" s="714"/>
      <c r="AG15" s="715"/>
      <c r="AH15" s="714"/>
      <c r="AI15" s="483"/>
      <c r="AJ15" s="483"/>
      <c r="AK15" s="707"/>
      <c r="AL15" s="455"/>
      <c r="AM15" s="455"/>
      <c r="AN15" s="455"/>
      <c r="AO15" s="456"/>
      <c r="AP15" s="364"/>
      <c r="AQ15" s="708"/>
      <c r="AR15" s="709"/>
      <c r="AS15" s="710"/>
    </row>
    <row r="16" spans="1:45" ht="15.75" x14ac:dyDescent="0.25">
      <c r="A16" s="489" t="s">
        <v>828</v>
      </c>
      <c r="B16" s="490">
        <v>6.9999999999999999E-4</v>
      </c>
      <c r="C16" s="483" t="e">
        <f>+B16+B16*$G$9</f>
        <v>#VALUE!</v>
      </c>
      <c r="D16" s="490">
        <v>4.2000000000000002E-4</v>
      </c>
      <c r="E16" s="490"/>
      <c r="F16" s="490">
        <v>4.2000000000000002E-4</v>
      </c>
      <c r="G16" s="491">
        <f>F16</f>
        <v>4.2000000000000002E-4</v>
      </c>
      <c r="H16" s="492">
        <f>+D16+D16*H9</f>
        <v>4.4520000000000003E-4</v>
      </c>
      <c r="I16" s="493" t="s">
        <v>23</v>
      </c>
      <c r="J16" s="494">
        <f>SUM(H16:I16)</f>
        <v>4.4520000000000003E-4</v>
      </c>
      <c r="K16" s="495">
        <f>+J16</f>
        <v>4.4520000000000003E-4</v>
      </c>
      <c r="L16" s="496">
        <f>0.00045+0.00045*L9</f>
        <v>4.7699999999999999E-4</v>
      </c>
      <c r="M16" s="483"/>
      <c r="N16" s="491">
        <f>SUM(L16:M16)</f>
        <v>4.7699999999999999E-4</v>
      </c>
      <c r="O16" s="483">
        <v>5.2999999999999998E-4</v>
      </c>
      <c r="P16" s="394"/>
      <c r="Q16" s="483">
        <f>O16</f>
        <v>5.2999999999999998E-4</v>
      </c>
      <c r="R16" s="497" t="e">
        <f>O16+(O16*$S$8)</f>
        <v>#VALUE!</v>
      </c>
      <c r="S16" s="483"/>
      <c r="T16" s="490" t="e">
        <f>R16+S16</f>
        <v>#VALUE!</v>
      </c>
      <c r="U16" s="496" t="e">
        <f>R16+(R16*R8)</f>
        <v>#VALUE!</v>
      </c>
      <c r="V16" s="483"/>
      <c r="W16" s="498" t="e">
        <f>U16+V16</f>
        <v>#VALUE!</v>
      </c>
      <c r="X16" s="490">
        <v>7.1000000000000002E-4</v>
      </c>
      <c r="Y16" s="483"/>
      <c r="Z16" s="716">
        <f>X16+Y16</f>
        <v>7.1000000000000002E-4</v>
      </c>
      <c r="AA16" s="717">
        <v>5.0000000000000001E-4</v>
      </c>
      <c r="AB16" s="717" t="s">
        <v>609</v>
      </c>
      <c r="AC16" s="717">
        <v>5.0000000000000001E-4</v>
      </c>
      <c r="AD16" s="718">
        <f>AA16*AD9</f>
        <v>5.2500000000000008E-4</v>
      </c>
      <c r="AE16" s="718"/>
      <c r="AF16" s="719">
        <f>AD16</f>
        <v>5.2500000000000008E-4</v>
      </c>
      <c r="AG16" s="720"/>
      <c r="AH16" s="719">
        <f>AD16*AH9</f>
        <v>5.5125000000000009E-4</v>
      </c>
      <c r="AI16" s="483"/>
      <c r="AJ16" s="721">
        <f>AH16</f>
        <v>5.5125000000000009E-4</v>
      </c>
      <c r="AK16" s="707"/>
      <c r="AL16" s="648">
        <f>AJ16*AH10</f>
        <v>5.7550500000000014E-4</v>
      </c>
      <c r="AM16" s="648">
        <f>AL16*1.1</f>
        <v>6.3305550000000016E-4</v>
      </c>
      <c r="AN16" s="648"/>
      <c r="AO16" s="649">
        <f>AL16</f>
        <v>5.7550500000000014E-4</v>
      </c>
      <c r="AP16" s="364"/>
      <c r="AQ16" s="693">
        <f>AM16*1.1</f>
        <v>6.9636105000000028E-4</v>
      </c>
      <c r="AR16" s="693">
        <f>AQ16</f>
        <v>6.9636105000000028E-4</v>
      </c>
      <c r="AS16" s="722">
        <f>SUM(AQ16-AM16)/AM16</f>
        <v>0.10000000000000017</v>
      </c>
    </row>
    <row r="17" spans="1:45" ht="15.75" x14ac:dyDescent="0.25">
      <c r="A17" s="479"/>
      <c r="B17" s="490"/>
      <c r="C17" s="483"/>
      <c r="D17" s="490"/>
      <c r="E17" s="490"/>
      <c r="F17" s="490"/>
      <c r="G17" s="491"/>
      <c r="H17" s="492"/>
      <c r="I17" s="493"/>
      <c r="J17" s="494"/>
      <c r="K17" s="495"/>
      <c r="L17" s="496"/>
      <c r="M17" s="483"/>
      <c r="N17" s="491"/>
      <c r="O17" s="483"/>
      <c r="P17" s="394"/>
      <c r="Q17" s="483"/>
      <c r="R17" s="497"/>
      <c r="S17" s="483"/>
      <c r="T17" s="490"/>
      <c r="U17" s="496"/>
      <c r="V17" s="483"/>
      <c r="W17" s="498"/>
      <c r="X17" s="483"/>
      <c r="Y17" s="483"/>
      <c r="Z17" s="716"/>
      <c r="AA17" s="717"/>
      <c r="AB17" s="717"/>
      <c r="AC17" s="717"/>
      <c r="AD17" s="718"/>
      <c r="AE17" s="718"/>
      <c r="AF17" s="719"/>
      <c r="AG17" s="720"/>
      <c r="AH17" s="719"/>
      <c r="AI17" s="483"/>
      <c r="AJ17" s="483"/>
      <c r="AK17" s="707"/>
      <c r="AL17" s="648"/>
      <c r="AM17" s="648"/>
      <c r="AN17" s="648"/>
      <c r="AO17" s="649"/>
      <c r="AP17" s="364"/>
      <c r="AQ17" s="708"/>
      <c r="AR17" s="708"/>
      <c r="AS17" s="710"/>
    </row>
    <row r="18" spans="1:45" ht="15.75" x14ac:dyDescent="0.25">
      <c r="A18" s="499" t="s">
        <v>831</v>
      </c>
      <c r="B18" s="490"/>
      <c r="C18" s="481"/>
      <c r="D18" s="490"/>
      <c r="E18" s="490"/>
      <c r="F18" s="490"/>
      <c r="G18" s="491"/>
      <c r="H18" s="492"/>
      <c r="I18" s="493"/>
      <c r="J18" s="494"/>
      <c r="K18" s="495"/>
      <c r="L18" s="483"/>
      <c r="M18" s="483"/>
      <c r="N18" s="488"/>
      <c r="O18" s="394"/>
      <c r="P18" s="483"/>
      <c r="Q18" s="483"/>
      <c r="R18" s="500"/>
      <c r="S18" s="483"/>
      <c r="T18" s="483"/>
      <c r="U18" s="496">
        <v>1.0240000000000001E-2</v>
      </c>
      <c r="V18" s="483"/>
      <c r="W18" s="498">
        <f>U18+V18</f>
        <v>1.0240000000000001E-2</v>
      </c>
      <c r="X18" s="490">
        <v>1.1264E-2</v>
      </c>
      <c r="Y18" s="483"/>
      <c r="Z18" s="716">
        <f>X18</f>
        <v>1.1264E-2</v>
      </c>
      <c r="AA18" s="717">
        <v>8.3610000000000004E-3</v>
      </c>
      <c r="AB18" s="717"/>
      <c r="AC18" s="717">
        <v>8.3610000000000004E-3</v>
      </c>
      <c r="AD18" s="718">
        <f>AA18*AD9</f>
        <v>8.77905E-3</v>
      </c>
      <c r="AE18" s="718"/>
      <c r="AF18" s="719">
        <f>AD18</f>
        <v>8.77905E-3</v>
      </c>
      <c r="AG18" s="720"/>
      <c r="AH18" s="719">
        <f>AD18*AH9</f>
        <v>9.2180025000000009E-3</v>
      </c>
      <c r="AI18" s="483"/>
      <c r="AJ18" s="721">
        <f>AH18</f>
        <v>9.2180025000000009E-3</v>
      </c>
      <c r="AK18" s="707"/>
      <c r="AL18" s="648">
        <f>AJ18*AH10</f>
        <v>9.6235946100000011E-3</v>
      </c>
      <c r="AM18" s="648">
        <f>AL18*1.1</f>
        <v>1.0585954071000003E-2</v>
      </c>
      <c r="AN18" s="648"/>
      <c r="AO18" s="649">
        <f>AL18</f>
        <v>9.6235946100000011E-3</v>
      </c>
      <c r="AP18" s="364"/>
      <c r="AQ18" s="693">
        <f>AM18*1.1</f>
        <v>1.1644549478100005E-2</v>
      </c>
      <c r="AR18" s="693">
        <f>AQ18</f>
        <v>1.1644549478100005E-2</v>
      </c>
      <c r="AS18" s="722">
        <f>SUM(AQ18-AM18)/AM18</f>
        <v>0.10000000000000016</v>
      </c>
    </row>
    <row r="19" spans="1:45" ht="15.75" x14ac:dyDescent="0.25">
      <c r="A19" s="479"/>
      <c r="B19" s="480"/>
      <c r="C19" s="481"/>
      <c r="D19" s="490"/>
      <c r="E19" s="490"/>
      <c r="F19" s="490"/>
      <c r="G19" s="491"/>
      <c r="H19" s="492"/>
      <c r="I19" s="493"/>
      <c r="J19" s="494"/>
      <c r="K19" s="495"/>
      <c r="L19" s="483"/>
      <c r="M19" s="483"/>
      <c r="N19" s="488"/>
      <c r="O19" s="394"/>
      <c r="P19" s="483"/>
      <c r="Q19" s="483"/>
      <c r="R19" s="501"/>
      <c r="S19" s="483"/>
      <c r="T19" s="483"/>
      <c r="U19" s="483"/>
      <c r="V19" s="483"/>
      <c r="W19" s="502"/>
      <c r="X19" s="483"/>
      <c r="Y19" s="483"/>
      <c r="Z19" s="716"/>
      <c r="AA19" s="717"/>
      <c r="AB19" s="717"/>
      <c r="AC19" s="717"/>
      <c r="AD19" s="718"/>
      <c r="AE19" s="718"/>
      <c r="AF19" s="719"/>
      <c r="AG19" s="720"/>
      <c r="AH19" s="719"/>
      <c r="AI19" s="483"/>
      <c r="AJ19" s="483"/>
      <c r="AK19" s="707"/>
      <c r="AL19" s="648"/>
      <c r="AM19" s="648"/>
      <c r="AN19" s="648"/>
      <c r="AO19" s="649"/>
      <c r="AP19" s="364"/>
      <c r="AQ19" s="693"/>
      <c r="AR19" s="693"/>
      <c r="AS19" s="710"/>
    </row>
    <row r="20" spans="1:45" ht="15.75" x14ac:dyDescent="0.25">
      <c r="A20" s="499" t="s">
        <v>25</v>
      </c>
      <c r="B20" s="480"/>
      <c r="C20" s="481"/>
      <c r="D20" s="490"/>
      <c r="E20" s="490"/>
      <c r="F20" s="490"/>
      <c r="G20" s="491"/>
      <c r="H20" s="492"/>
      <c r="I20" s="493"/>
      <c r="J20" s="494"/>
      <c r="K20" s="495"/>
      <c r="L20" s="483"/>
      <c r="M20" s="483"/>
      <c r="N20" s="488"/>
      <c r="O20" s="394"/>
      <c r="P20" s="483"/>
      <c r="Q20" s="483"/>
      <c r="R20" s="501"/>
      <c r="S20" s="483"/>
      <c r="T20" s="483"/>
      <c r="U20" s="490">
        <v>8.7500000000000008E-3</v>
      </c>
      <c r="V20" s="483"/>
      <c r="W20" s="498">
        <f>U20+V20</f>
        <v>8.7500000000000008E-3</v>
      </c>
      <c r="X20" s="490">
        <v>9.6249999999999999E-3</v>
      </c>
      <c r="Y20" s="483"/>
      <c r="Z20" s="716">
        <f>X20</f>
        <v>9.6249999999999999E-3</v>
      </c>
      <c r="AA20" s="717"/>
      <c r="AB20" s="717"/>
      <c r="AC20" s="717"/>
      <c r="AD20" s="392"/>
      <c r="AE20" s="392"/>
      <c r="AF20" s="483"/>
      <c r="AG20" s="554"/>
      <c r="AH20" s="483"/>
      <c r="AI20" s="483"/>
      <c r="AJ20" s="483"/>
      <c r="AK20" s="707"/>
      <c r="AL20" s="648"/>
      <c r="AM20" s="648"/>
      <c r="AN20" s="648"/>
      <c r="AO20" s="649"/>
      <c r="AP20" s="364"/>
      <c r="AQ20" s="693"/>
      <c r="AR20" s="693"/>
      <c r="AS20" s="710"/>
    </row>
    <row r="21" spans="1:45" ht="15.75" x14ac:dyDescent="0.25">
      <c r="A21" s="479" t="s">
        <v>26</v>
      </c>
      <c r="B21" s="480"/>
      <c r="C21" s="481"/>
      <c r="D21" s="490"/>
      <c r="E21" s="490"/>
      <c r="F21" s="490"/>
      <c r="G21" s="491"/>
      <c r="H21" s="492"/>
      <c r="I21" s="493"/>
      <c r="J21" s="494"/>
      <c r="K21" s="495"/>
      <c r="L21" s="483"/>
      <c r="M21" s="483"/>
      <c r="N21" s="488"/>
      <c r="O21" s="394"/>
      <c r="P21" s="483"/>
      <c r="Q21" s="483"/>
      <c r="R21" s="501"/>
      <c r="S21" s="483"/>
      <c r="T21" s="483"/>
      <c r="U21" s="483"/>
      <c r="V21" s="483"/>
      <c r="W21" s="483"/>
      <c r="X21" s="483"/>
      <c r="Y21" s="483"/>
      <c r="Z21" s="716"/>
      <c r="AA21" s="717">
        <v>7.1459999999999996E-3</v>
      </c>
      <c r="AB21" s="717"/>
      <c r="AC21" s="717">
        <v>7.1459999999999996E-3</v>
      </c>
      <c r="AD21" s="718">
        <f>AA21*AD9</f>
        <v>7.5033000000000001E-3</v>
      </c>
      <c r="AE21" s="718"/>
      <c r="AF21" s="719">
        <f>AD21</f>
        <v>7.5033000000000001E-3</v>
      </c>
      <c r="AG21" s="720"/>
      <c r="AH21" s="719">
        <f>AD21*AH9</f>
        <v>7.8784650000000012E-3</v>
      </c>
      <c r="AI21" s="483"/>
      <c r="AJ21" s="721">
        <f>AH21</f>
        <v>7.8784650000000012E-3</v>
      </c>
      <c r="AK21" s="707"/>
      <c r="AL21" s="648">
        <f>AJ21*AH10</f>
        <v>8.2251174600000022E-3</v>
      </c>
      <c r="AM21" s="648">
        <f>AL21*1.1</f>
        <v>9.0476292060000033E-3</v>
      </c>
      <c r="AN21" s="648"/>
      <c r="AO21" s="649">
        <f>AL21</f>
        <v>8.2251174600000022E-3</v>
      </c>
      <c r="AP21" s="364"/>
      <c r="AQ21" s="693">
        <f>AM21*1.1</f>
        <v>9.9523921266000039E-3</v>
      </c>
      <c r="AR21" s="693">
        <f>AQ21</f>
        <v>9.9523921266000039E-3</v>
      </c>
      <c r="AS21" s="722">
        <f>SUM(AQ21-AM21)/AM21</f>
        <v>0.10000000000000003</v>
      </c>
    </row>
    <row r="22" spans="1:45" ht="15.75" x14ac:dyDescent="0.25">
      <c r="A22" s="479"/>
      <c r="B22" s="490">
        <v>7.4999999999999997E-3</v>
      </c>
      <c r="C22" s="483" t="e">
        <f>+B22+B22*$G$9</f>
        <v>#VALUE!</v>
      </c>
      <c r="D22" s="490">
        <v>5.8500000000000002E-3</v>
      </c>
      <c r="E22" s="490"/>
      <c r="F22" s="490">
        <v>5.8500000000000002E-3</v>
      </c>
      <c r="G22" s="491">
        <f>F22</f>
        <v>5.8500000000000002E-3</v>
      </c>
      <c r="H22" s="492">
        <f>+D22+D22*H9</f>
        <v>6.2009999999999999E-3</v>
      </c>
      <c r="I22" s="493" t="s">
        <v>23</v>
      </c>
      <c r="J22" s="494">
        <f>SUM(H22:I22)</f>
        <v>6.2009999999999999E-3</v>
      </c>
      <c r="K22" s="495">
        <f>+J22</f>
        <v>6.2009999999999999E-3</v>
      </c>
      <c r="L22" s="490">
        <f>0.0062+0.0062*L9</f>
        <v>6.5719999999999997E-3</v>
      </c>
      <c r="M22" s="483"/>
      <c r="N22" s="491">
        <f>SUM(L22:M22)</f>
        <v>6.5719999999999997E-3</v>
      </c>
      <c r="O22" s="490">
        <f>L22+L22*O7</f>
        <v>7.2291999999999999E-3</v>
      </c>
      <c r="P22" s="483"/>
      <c r="Q22" s="490">
        <f>O22</f>
        <v>7.2291999999999999E-3</v>
      </c>
      <c r="R22" s="497" t="e">
        <f>O22+(O22*$S$8)</f>
        <v>#VALUE!</v>
      </c>
      <c r="S22" s="483"/>
      <c r="T22" s="490" t="e">
        <f>R22+S22</f>
        <v>#VALUE!</v>
      </c>
      <c r="U22" s="483"/>
      <c r="V22" s="483"/>
      <c r="W22" s="483"/>
      <c r="X22" s="483"/>
      <c r="Y22" s="483"/>
      <c r="Z22" s="716"/>
      <c r="AA22" s="717"/>
      <c r="AB22" s="717"/>
      <c r="AC22" s="717"/>
      <c r="AD22" s="723"/>
      <c r="AE22" s="723"/>
      <c r="AF22" s="724"/>
      <c r="AG22" s="725"/>
      <c r="AH22" s="724"/>
      <c r="AI22" s="594"/>
      <c r="AJ22" s="594"/>
      <c r="AK22" s="726"/>
      <c r="AL22" s="648"/>
      <c r="AM22" s="648"/>
      <c r="AN22" s="648"/>
      <c r="AO22" s="649"/>
      <c r="AP22" s="364"/>
      <c r="AQ22" s="693"/>
      <c r="AR22" s="693"/>
      <c r="AS22" s="710"/>
    </row>
    <row r="23" spans="1:45" ht="15.75" x14ac:dyDescent="0.25">
      <c r="A23" s="479"/>
      <c r="B23" s="490"/>
      <c r="C23" s="481"/>
      <c r="D23" s="490"/>
      <c r="E23" s="490"/>
      <c r="F23" s="490"/>
      <c r="G23" s="491"/>
      <c r="H23" s="492"/>
      <c r="I23" s="493"/>
      <c r="J23" s="494"/>
      <c r="K23" s="495"/>
      <c r="L23" s="483"/>
      <c r="M23" s="483"/>
      <c r="N23" s="488"/>
      <c r="O23" s="394"/>
      <c r="P23" s="483"/>
      <c r="Q23" s="483"/>
      <c r="R23" s="501"/>
      <c r="S23" s="483"/>
      <c r="T23" s="483"/>
      <c r="U23" s="483"/>
      <c r="V23" s="483"/>
      <c r="W23" s="502"/>
      <c r="X23" s="483"/>
      <c r="Y23" s="483"/>
      <c r="Z23" s="716"/>
      <c r="AA23" s="717"/>
      <c r="AB23" s="717"/>
      <c r="AC23" s="717"/>
      <c r="AD23" s="727"/>
      <c r="AE23" s="727"/>
      <c r="AF23" s="719"/>
      <c r="AG23" s="728"/>
      <c r="AH23" s="719"/>
      <c r="AI23" s="483"/>
      <c r="AJ23" s="483"/>
      <c r="AK23" s="707"/>
      <c r="AL23" s="648"/>
      <c r="AM23" s="648"/>
      <c r="AN23" s="648"/>
      <c r="AO23" s="649"/>
      <c r="AP23" s="364"/>
      <c r="AQ23" s="693"/>
      <c r="AR23" s="693"/>
      <c r="AS23" s="710"/>
    </row>
    <row r="24" spans="1:45" ht="15.75" x14ac:dyDescent="0.25">
      <c r="A24" s="499" t="s">
        <v>909</v>
      </c>
      <c r="B24" s="503"/>
      <c r="C24" s="504"/>
      <c r="D24" s="490"/>
      <c r="E24" s="490"/>
      <c r="F24" s="490"/>
      <c r="G24" s="491"/>
      <c r="H24" s="492"/>
      <c r="I24" s="493"/>
      <c r="J24" s="494"/>
      <c r="K24" s="495"/>
      <c r="L24" s="483"/>
      <c r="M24" s="483"/>
      <c r="N24" s="488"/>
      <c r="O24" s="394"/>
      <c r="P24" s="483"/>
      <c r="Q24" s="483"/>
      <c r="R24" s="501"/>
      <c r="S24" s="483"/>
      <c r="T24" s="483"/>
      <c r="U24" s="490">
        <v>1.6420000000000001E-2</v>
      </c>
      <c r="V24" s="483"/>
      <c r="W24" s="498">
        <f>U24+V24</f>
        <v>1.6420000000000001E-2</v>
      </c>
      <c r="X24" s="483">
        <v>1.7239999999999998E-2</v>
      </c>
      <c r="Y24" s="483"/>
      <c r="Z24" s="716">
        <f>X24+Y24</f>
        <v>1.7239999999999998E-2</v>
      </c>
      <c r="AA24" s="717">
        <v>8.3610000000000004E-3</v>
      </c>
      <c r="AB24" s="717"/>
      <c r="AC24" s="717">
        <v>8.3610000000000004E-3</v>
      </c>
      <c r="AD24" s="483"/>
      <c r="AE24" s="483"/>
      <c r="AF24" s="483"/>
      <c r="AG24" s="483"/>
      <c r="AH24" s="483"/>
      <c r="AI24" s="483"/>
      <c r="AJ24" s="483"/>
      <c r="AK24" s="707"/>
      <c r="AL24" s="648"/>
      <c r="AM24" s="648"/>
      <c r="AN24" s="648"/>
      <c r="AO24" s="649"/>
      <c r="AP24" s="364"/>
      <c r="AQ24" s="693"/>
      <c r="AR24" s="693"/>
      <c r="AS24" s="710"/>
    </row>
    <row r="25" spans="1:45" ht="15.75" x14ac:dyDescent="0.25">
      <c r="A25" s="505"/>
      <c r="B25" s="503"/>
      <c r="C25" s="504"/>
      <c r="D25" s="490"/>
      <c r="E25" s="490"/>
      <c r="F25" s="490"/>
      <c r="G25" s="490"/>
      <c r="H25" s="492"/>
      <c r="I25" s="493"/>
      <c r="J25" s="492"/>
      <c r="K25" s="506"/>
      <c r="L25" s="483"/>
      <c r="M25" s="483"/>
      <c r="N25" s="483"/>
      <c r="O25" s="394"/>
      <c r="P25" s="483"/>
      <c r="Q25" s="483"/>
      <c r="R25" s="507"/>
      <c r="S25" s="483"/>
      <c r="T25" s="483"/>
      <c r="U25" s="508"/>
      <c r="V25" s="392"/>
      <c r="W25" s="509"/>
      <c r="X25" s="483"/>
      <c r="Y25" s="483"/>
      <c r="Z25" s="716"/>
      <c r="AA25" s="717"/>
      <c r="AB25" s="717"/>
      <c r="AC25" s="717"/>
      <c r="AD25" s="729">
        <f>AA24*AD9</f>
        <v>8.77905E-3</v>
      </c>
      <c r="AE25" s="729"/>
      <c r="AF25" s="730">
        <f>AD25</f>
        <v>8.77905E-3</v>
      </c>
      <c r="AG25" s="731"/>
      <c r="AH25" s="730">
        <f>AD25*AH9</f>
        <v>9.2180025000000009E-3</v>
      </c>
      <c r="AI25" s="476"/>
      <c r="AJ25" s="732">
        <f>AH25</f>
        <v>9.2180025000000009E-3</v>
      </c>
      <c r="AK25" s="733"/>
      <c r="AL25" s="648">
        <f>AJ25*AH10</f>
        <v>9.6235946100000011E-3</v>
      </c>
      <c r="AM25" s="648">
        <f>AL25*1.1</f>
        <v>1.0585954071000003E-2</v>
      </c>
      <c r="AN25" s="648"/>
      <c r="AO25" s="649">
        <f>AL25</f>
        <v>9.6235946100000011E-3</v>
      </c>
      <c r="AP25" s="364"/>
      <c r="AQ25" s="693">
        <f>AM25*1.1</f>
        <v>1.1644549478100005E-2</v>
      </c>
      <c r="AR25" s="693">
        <f>AQ25</f>
        <v>1.1644549478100005E-2</v>
      </c>
      <c r="AS25" s="722">
        <f>SUM(AQ25-AM25)/AM25</f>
        <v>0.10000000000000016</v>
      </c>
    </row>
    <row r="26" spans="1:45" ht="15.75" x14ac:dyDescent="0.25">
      <c r="A26" s="479"/>
      <c r="B26" s="490">
        <v>1.8759999999999999E-2</v>
      </c>
      <c r="C26" s="483" t="e">
        <f>+B26+B26*$G$9</f>
        <v>#VALUE!</v>
      </c>
      <c r="D26" s="490">
        <v>1.15E-2</v>
      </c>
      <c r="E26" s="490"/>
      <c r="F26" s="490">
        <v>1.15E-2</v>
      </c>
      <c r="G26" s="491">
        <f>F26</f>
        <v>1.15E-2</v>
      </c>
      <c r="H26" s="492">
        <f>+D26+D26*H9</f>
        <v>1.2189999999999999E-2</v>
      </c>
      <c r="I26" s="493" t="s">
        <v>23</v>
      </c>
      <c r="J26" s="494">
        <f>SUM(H26:I26)</f>
        <v>1.2189999999999999E-2</v>
      </c>
      <c r="K26" s="495">
        <f>+J26</f>
        <v>1.2189999999999999E-2</v>
      </c>
      <c r="L26" s="490">
        <f>0.01219+0.01219*L9</f>
        <v>1.29214E-2</v>
      </c>
      <c r="M26" s="483"/>
      <c r="N26" s="491">
        <f>SUM(L26:M26)</f>
        <v>1.29214E-2</v>
      </c>
      <c r="O26" s="490">
        <f>L26+L26*O7</f>
        <v>1.421354E-2</v>
      </c>
      <c r="P26" s="483"/>
      <c r="Q26" s="490">
        <f>O26</f>
        <v>1.421354E-2</v>
      </c>
      <c r="R26" s="497" t="e">
        <f>O26+(O26*$S$8)</f>
        <v>#VALUE!</v>
      </c>
      <c r="S26" s="483"/>
      <c r="T26" s="490" t="e">
        <f>R26+S26</f>
        <v>#VALUE!</v>
      </c>
      <c r="U26" s="392"/>
      <c r="V26" s="392"/>
      <c r="W26" s="392"/>
      <c r="X26" s="483"/>
      <c r="Y26" s="483"/>
      <c r="Z26" s="716"/>
      <c r="AA26" s="717"/>
      <c r="AB26" s="717"/>
      <c r="AC26" s="717"/>
      <c r="AD26" s="718"/>
      <c r="AE26" s="718"/>
      <c r="AF26" s="719">
        <v>7.5030000000000001E-3</v>
      </c>
      <c r="AG26" s="720"/>
      <c r="AH26" s="721"/>
      <c r="AI26" s="483"/>
      <c r="AJ26" s="721"/>
      <c r="AK26" s="707"/>
      <c r="AL26" s="648"/>
      <c r="AM26" s="648"/>
      <c r="AN26" s="648"/>
      <c r="AO26" s="649"/>
      <c r="AP26" s="364"/>
      <c r="AQ26" s="693"/>
      <c r="AR26" s="693"/>
      <c r="AS26" s="710"/>
    </row>
    <row r="27" spans="1:45" ht="15.75" x14ac:dyDescent="0.25">
      <c r="A27" s="734"/>
      <c r="B27" s="490"/>
      <c r="C27" s="481"/>
      <c r="D27" s="483"/>
      <c r="E27" s="483"/>
      <c r="F27" s="483"/>
      <c r="G27" s="488"/>
      <c r="H27" s="492"/>
      <c r="I27" s="493"/>
      <c r="J27" s="494"/>
      <c r="K27" s="495"/>
      <c r="L27" s="483"/>
      <c r="M27" s="483"/>
      <c r="N27" s="488"/>
      <c r="O27" s="394"/>
      <c r="P27" s="483"/>
      <c r="Q27" s="483"/>
      <c r="R27" s="500"/>
      <c r="S27" s="483"/>
      <c r="T27" s="483"/>
      <c r="U27" s="483"/>
      <c r="V27" s="483"/>
      <c r="W27" s="502"/>
      <c r="X27" s="483"/>
      <c r="Y27" s="483"/>
      <c r="Z27" s="716"/>
      <c r="AA27" s="717"/>
      <c r="AB27" s="717"/>
      <c r="AC27" s="717"/>
      <c r="AD27" s="718"/>
      <c r="AE27" s="718"/>
      <c r="AF27" s="719"/>
      <c r="AG27" s="720"/>
      <c r="AH27" s="483" t="s">
        <v>609</v>
      </c>
      <c r="AI27" s="483"/>
      <c r="AJ27" s="483"/>
      <c r="AK27" s="707"/>
      <c r="AL27" s="648"/>
      <c r="AM27" s="648"/>
      <c r="AN27" s="648"/>
      <c r="AO27" s="649"/>
      <c r="AP27" s="364"/>
      <c r="AQ27" s="693"/>
      <c r="AR27" s="693"/>
      <c r="AS27" s="710"/>
    </row>
    <row r="28" spans="1:45" ht="15.75" x14ac:dyDescent="0.25">
      <c r="A28" s="499" t="s">
        <v>862</v>
      </c>
      <c r="B28" s="490"/>
      <c r="C28" s="481"/>
      <c r="D28" s="483"/>
      <c r="E28" s="483"/>
      <c r="F28" s="483"/>
      <c r="G28" s="488"/>
      <c r="H28" s="492"/>
      <c r="I28" s="493"/>
      <c r="J28" s="494"/>
      <c r="K28" s="495"/>
      <c r="L28" s="483"/>
      <c r="M28" s="483"/>
      <c r="N28" s="488"/>
      <c r="O28" s="394"/>
      <c r="P28" s="483"/>
      <c r="Q28" s="483"/>
      <c r="R28" s="510"/>
      <c r="S28" s="483"/>
      <c r="T28" s="490"/>
      <c r="U28" s="496">
        <v>1.0240000000000001E-2</v>
      </c>
      <c r="V28" s="483"/>
      <c r="W28" s="498">
        <f>U28+V28</f>
        <v>1.0240000000000001E-2</v>
      </c>
      <c r="X28" s="483">
        <v>1.1259999999999999E-2</v>
      </c>
      <c r="Y28" s="483"/>
      <c r="Z28" s="716">
        <f>X28+Y28</f>
        <v>1.1259999999999999E-2</v>
      </c>
      <c r="AA28" s="717">
        <v>8.3610000000000004E-3</v>
      </c>
      <c r="AB28" s="717"/>
      <c r="AC28" s="717">
        <v>8.3610000000000004E-3</v>
      </c>
      <c r="AD28" s="718">
        <f>AA28*AD9</f>
        <v>8.77905E-3</v>
      </c>
      <c r="AE28" s="718"/>
      <c r="AF28" s="719">
        <f>AD28</f>
        <v>8.77905E-3</v>
      </c>
      <c r="AG28" s="720"/>
      <c r="AH28" s="719">
        <f>AF28*AH9</f>
        <v>9.2180025000000009E-3</v>
      </c>
      <c r="AI28" s="483"/>
      <c r="AJ28" s="721">
        <f>AH28</f>
        <v>9.2180025000000009E-3</v>
      </c>
      <c r="AK28" s="707"/>
      <c r="AL28" s="648">
        <v>9.6235946100000011E-3</v>
      </c>
      <c r="AM28" s="648">
        <f>AL28*1.1</f>
        <v>1.0585954071000003E-2</v>
      </c>
      <c r="AN28" s="648"/>
      <c r="AO28" s="649">
        <f>AL28</f>
        <v>9.6235946100000011E-3</v>
      </c>
      <c r="AP28" s="364"/>
      <c r="AQ28" s="693">
        <f>AM28*1.1</f>
        <v>1.1644549478100005E-2</v>
      </c>
      <c r="AR28" s="693">
        <f>AQ28</f>
        <v>1.1644549478100005E-2</v>
      </c>
      <c r="AS28" s="722">
        <f>SUM(AQ28-AM28)/AM28</f>
        <v>0.10000000000000016</v>
      </c>
    </row>
    <row r="29" spans="1:45" ht="15.75" x14ac:dyDescent="0.25">
      <c r="A29" s="479"/>
      <c r="B29" s="490"/>
      <c r="C29" s="481"/>
      <c r="D29" s="483"/>
      <c r="E29" s="483"/>
      <c r="F29" s="483"/>
      <c r="G29" s="488"/>
      <c r="H29" s="492"/>
      <c r="I29" s="493"/>
      <c r="J29" s="494"/>
      <c r="K29" s="495"/>
      <c r="L29" s="483"/>
      <c r="M29" s="483"/>
      <c r="N29" s="488"/>
      <c r="O29" s="394"/>
      <c r="P29" s="483"/>
      <c r="Q29" s="483"/>
      <c r="R29" s="500"/>
      <c r="S29" s="483"/>
      <c r="T29" s="483"/>
      <c r="U29" s="483"/>
      <c r="V29" s="483"/>
      <c r="W29" s="502"/>
      <c r="X29" s="483"/>
      <c r="Y29" s="483"/>
      <c r="Z29" s="735"/>
      <c r="AA29" s="712"/>
      <c r="AB29" s="712"/>
      <c r="AC29" s="713"/>
      <c r="AD29" s="713"/>
      <c r="AE29" s="713"/>
      <c r="AF29" s="714"/>
      <c r="AG29" s="715"/>
      <c r="AH29" s="714"/>
      <c r="AI29" s="483"/>
      <c r="AJ29" s="483"/>
      <c r="AK29" s="707"/>
      <c r="AL29" s="455"/>
      <c r="AM29" s="455"/>
      <c r="AN29" s="455"/>
      <c r="AO29" s="456"/>
      <c r="AP29" s="364"/>
      <c r="AQ29" s="693"/>
      <c r="AR29" s="363"/>
      <c r="AS29" s="710"/>
    </row>
    <row r="30" spans="1:45" ht="15.75" x14ac:dyDescent="0.25">
      <c r="A30" s="511"/>
      <c r="B30" s="512"/>
      <c r="C30" s="504"/>
      <c r="D30" s="504"/>
      <c r="E30" s="504"/>
      <c r="F30" s="504"/>
      <c r="G30" s="456"/>
      <c r="H30" s="485"/>
      <c r="I30" s="513"/>
      <c r="J30" s="514"/>
      <c r="K30" s="515"/>
      <c r="L30" s="483"/>
      <c r="M30" s="483"/>
      <c r="N30" s="488"/>
      <c r="O30" s="394"/>
      <c r="P30" s="483"/>
      <c r="Q30" s="483"/>
      <c r="R30" s="483"/>
      <c r="S30" s="483"/>
      <c r="T30" s="483"/>
      <c r="U30" s="483"/>
      <c r="V30" s="483"/>
      <c r="W30" s="502"/>
      <c r="X30" s="483"/>
      <c r="Y30" s="483"/>
      <c r="Z30" s="711"/>
      <c r="AA30" s="712"/>
      <c r="AB30" s="712"/>
      <c r="AC30" s="713"/>
      <c r="AD30" s="713"/>
      <c r="AE30" s="713"/>
      <c r="AF30" s="714"/>
      <c r="AG30" s="715"/>
      <c r="AH30" s="714"/>
      <c r="AI30" s="483"/>
      <c r="AJ30" s="483"/>
      <c r="AK30" s="707"/>
      <c r="AL30" s="455"/>
      <c r="AM30" s="455"/>
      <c r="AN30" s="455"/>
      <c r="AO30" s="456"/>
      <c r="AP30" s="364"/>
      <c r="AQ30" s="693"/>
      <c r="AR30" s="363"/>
      <c r="AS30" s="710"/>
    </row>
    <row r="31" spans="1:45" ht="31.5" x14ac:dyDescent="0.25">
      <c r="A31" s="516" t="s">
        <v>716</v>
      </c>
      <c r="B31" s="487"/>
      <c r="C31" s="487"/>
      <c r="D31" s="487"/>
      <c r="E31" s="487"/>
      <c r="F31" s="487"/>
      <c r="G31" s="487"/>
      <c r="H31" s="485"/>
      <c r="I31" s="513"/>
      <c r="J31" s="514"/>
      <c r="K31" s="515"/>
      <c r="L31" s="483"/>
      <c r="M31" s="483"/>
      <c r="N31" s="488"/>
      <c r="O31" s="394"/>
      <c r="P31" s="483"/>
      <c r="Q31" s="483"/>
      <c r="R31" s="483"/>
      <c r="S31" s="483"/>
      <c r="T31" s="483"/>
      <c r="U31" s="483"/>
      <c r="V31" s="483"/>
      <c r="W31" s="502"/>
      <c r="X31" s="483"/>
      <c r="Y31" s="483"/>
      <c r="Z31" s="711"/>
      <c r="AA31" s="712"/>
      <c r="AB31" s="712"/>
      <c r="AC31" s="713"/>
      <c r="AD31" s="713"/>
      <c r="AE31" s="713"/>
      <c r="AF31" s="714"/>
      <c r="AG31" s="715"/>
      <c r="AH31" s="714"/>
      <c r="AI31" s="483"/>
      <c r="AJ31" s="483"/>
      <c r="AK31" s="707"/>
      <c r="AL31" s="455"/>
      <c r="AM31" s="455"/>
      <c r="AN31" s="455"/>
      <c r="AO31" s="456"/>
      <c r="AP31" s="364"/>
      <c r="AQ31" s="708"/>
      <c r="AR31" s="709"/>
      <c r="AS31" s="710"/>
    </row>
    <row r="32" spans="1:45" ht="15.75" x14ac:dyDescent="0.25">
      <c r="A32" s="489"/>
      <c r="B32" s="517"/>
      <c r="C32" s="481"/>
      <c r="D32" s="481"/>
      <c r="E32" s="481"/>
      <c r="F32" s="481"/>
      <c r="G32" s="455"/>
      <c r="H32" s="485"/>
      <c r="I32" s="513"/>
      <c r="J32" s="486"/>
      <c r="K32" s="389"/>
      <c r="L32" s="483"/>
      <c r="M32" s="483"/>
      <c r="N32" s="488"/>
      <c r="O32" s="394"/>
      <c r="P32" s="483"/>
      <c r="Q32" s="483"/>
      <c r="R32" s="483"/>
      <c r="S32" s="483"/>
      <c r="T32" s="483"/>
      <c r="U32" s="480"/>
      <c r="V32" s="480"/>
      <c r="W32" s="538"/>
      <c r="X32" s="483"/>
      <c r="Y32" s="483"/>
      <c r="Z32" s="711"/>
      <c r="AA32" s="712"/>
      <c r="AB32" s="712"/>
      <c r="AC32" s="713"/>
      <c r="AD32" s="713"/>
      <c r="AE32" s="713"/>
      <c r="AF32" s="714"/>
      <c r="AG32" s="715"/>
      <c r="AH32" s="714"/>
      <c r="AI32" s="483"/>
      <c r="AJ32" s="483"/>
      <c r="AK32" s="707"/>
      <c r="AL32" s="455"/>
      <c r="AM32" s="455"/>
      <c r="AN32" s="455"/>
      <c r="AO32" s="456"/>
      <c r="AP32" s="364"/>
      <c r="AQ32" s="708"/>
      <c r="AR32" s="709"/>
      <c r="AS32" s="710"/>
    </row>
    <row r="33" spans="1:45" ht="15.75" x14ac:dyDescent="0.25">
      <c r="A33" s="516" t="s">
        <v>717</v>
      </c>
      <c r="B33" s="487"/>
      <c r="C33" s="487"/>
      <c r="D33" s="481"/>
      <c r="E33" s="481"/>
      <c r="F33" s="481"/>
      <c r="G33" s="455"/>
      <c r="H33" s="485"/>
      <c r="I33" s="513"/>
      <c r="J33" s="514"/>
      <c r="K33" s="515"/>
      <c r="L33" s="483"/>
      <c r="M33" s="483"/>
      <c r="N33" s="488"/>
      <c r="O33" s="394"/>
      <c r="P33" s="483"/>
      <c r="Q33" s="483"/>
      <c r="R33" s="483"/>
      <c r="S33" s="483"/>
      <c r="T33" s="483"/>
      <c r="U33" s="483"/>
      <c r="V33" s="483"/>
      <c r="W33" s="502"/>
      <c r="X33" s="483"/>
      <c r="Y33" s="483"/>
      <c r="Z33" s="711"/>
      <c r="AA33" s="712"/>
      <c r="AB33" s="712"/>
      <c r="AC33" s="713"/>
      <c r="AD33" s="713"/>
      <c r="AE33" s="713"/>
      <c r="AF33" s="714"/>
      <c r="AG33" s="715"/>
      <c r="AH33" s="714"/>
      <c r="AI33" s="483"/>
      <c r="AJ33" s="483"/>
      <c r="AK33" s="707"/>
      <c r="AL33" s="455"/>
      <c r="AM33" s="455"/>
      <c r="AN33" s="455"/>
      <c r="AO33" s="456"/>
      <c r="AP33" s="364"/>
      <c r="AQ33" s="708"/>
      <c r="AR33" s="709"/>
      <c r="AS33" s="710"/>
    </row>
    <row r="34" spans="1:45" ht="15.75" x14ac:dyDescent="0.25">
      <c r="A34" s="489"/>
      <c r="B34" s="517"/>
      <c r="C34" s="481"/>
      <c r="D34" s="481"/>
      <c r="E34" s="481"/>
      <c r="F34" s="481"/>
      <c r="G34" s="455"/>
      <c r="H34" s="485"/>
      <c r="I34" s="513"/>
      <c r="J34" s="514"/>
      <c r="K34" s="515"/>
      <c r="L34" s="483"/>
      <c r="M34" s="483"/>
      <c r="N34" s="488"/>
      <c r="O34" s="394"/>
      <c r="P34" s="483"/>
      <c r="Q34" s="483"/>
      <c r="R34" s="483"/>
      <c r="S34" s="483"/>
      <c r="T34" s="483"/>
      <c r="U34" s="483"/>
      <c r="V34" s="483"/>
      <c r="W34" s="502"/>
      <c r="X34" s="483"/>
      <c r="Y34" s="483"/>
      <c r="Z34" s="711"/>
      <c r="AA34" s="712"/>
      <c r="AB34" s="712"/>
      <c r="AC34" s="713"/>
      <c r="AD34" s="713"/>
      <c r="AE34" s="713"/>
      <c r="AF34" s="714"/>
      <c r="AG34" s="715"/>
      <c r="AH34" s="714"/>
      <c r="AI34" s="483"/>
      <c r="AJ34" s="483"/>
      <c r="AK34" s="707"/>
      <c r="AL34" s="455"/>
      <c r="AM34" s="455"/>
      <c r="AN34" s="455"/>
      <c r="AO34" s="456"/>
      <c r="AP34" s="364"/>
      <c r="AQ34" s="708"/>
      <c r="AR34" s="709"/>
      <c r="AS34" s="710"/>
    </row>
    <row r="35" spans="1:45" ht="15.75" x14ac:dyDescent="0.25">
      <c r="A35" s="479"/>
      <c r="B35" s="517"/>
      <c r="C35" s="517"/>
      <c r="D35" s="517"/>
      <c r="E35" s="517"/>
      <c r="F35" s="517"/>
      <c r="G35" s="518"/>
      <c r="H35" s="455"/>
      <c r="I35" s="518"/>
      <c r="J35" s="518"/>
      <c r="K35" s="519"/>
      <c r="L35" s="483"/>
      <c r="M35" s="483"/>
      <c r="N35" s="488"/>
      <c r="O35" s="394"/>
      <c r="P35" s="483"/>
      <c r="Q35" s="483"/>
      <c r="R35" s="483"/>
      <c r="S35" s="483"/>
      <c r="T35" s="483"/>
      <c r="U35" s="483"/>
      <c r="V35" s="483"/>
      <c r="W35" s="502"/>
      <c r="X35" s="483"/>
      <c r="Y35" s="483"/>
      <c r="Z35" s="711"/>
      <c r="AA35" s="712"/>
      <c r="AB35" s="712"/>
      <c r="AC35" s="713"/>
      <c r="AD35" s="713"/>
      <c r="AE35" s="713"/>
      <c r="AF35" s="714"/>
      <c r="AG35" s="715"/>
      <c r="AH35" s="714"/>
      <c r="AI35" s="483"/>
      <c r="AJ35" s="483"/>
      <c r="AK35" s="707"/>
      <c r="AL35" s="455"/>
      <c r="AM35" s="455"/>
      <c r="AN35" s="455"/>
      <c r="AO35" s="456"/>
      <c r="AP35" s="364"/>
      <c r="AQ35" s="708"/>
      <c r="AR35" s="709"/>
      <c r="AS35" s="710"/>
    </row>
    <row r="36" spans="1:45" ht="15.75" x14ac:dyDescent="0.25">
      <c r="A36" s="499" t="s">
        <v>33</v>
      </c>
      <c r="B36" s="520" t="s">
        <v>33</v>
      </c>
      <c r="C36" s="520" t="s">
        <v>33</v>
      </c>
      <c r="D36" s="520" t="s">
        <v>33</v>
      </c>
      <c r="E36" s="520" t="s">
        <v>33</v>
      </c>
      <c r="F36" s="520" t="s">
        <v>33</v>
      </c>
      <c r="G36" s="520" t="s">
        <v>33</v>
      </c>
      <c r="H36" s="520" t="s">
        <v>33</v>
      </c>
      <c r="I36" s="520" t="s">
        <v>33</v>
      </c>
      <c r="J36" s="520" t="s">
        <v>33</v>
      </c>
      <c r="K36" s="520" t="s">
        <v>33</v>
      </c>
      <c r="L36" s="520" t="s">
        <v>33</v>
      </c>
      <c r="M36" s="520" t="s">
        <v>33</v>
      </c>
      <c r="N36" s="520" t="s">
        <v>33</v>
      </c>
      <c r="O36" s="520" t="s">
        <v>33</v>
      </c>
      <c r="P36" s="520" t="s">
        <v>33</v>
      </c>
      <c r="Q36" s="520" t="s">
        <v>33</v>
      </c>
      <c r="R36" s="520" t="s">
        <v>33</v>
      </c>
      <c r="S36" s="520" t="s">
        <v>33</v>
      </c>
      <c r="T36" s="520" t="s">
        <v>33</v>
      </c>
      <c r="U36" s="520" t="s">
        <v>33</v>
      </c>
      <c r="V36" s="520" t="s">
        <v>33</v>
      </c>
      <c r="W36" s="520" t="s">
        <v>33</v>
      </c>
      <c r="X36" s="520"/>
      <c r="Y36" s="520"/>
      <c r="Z36" s="520"/>
      <c r="AA36" s="520"/>
      <c r="AB36" s="520"/>
      <c r="AC36" s="520"/>
      <c r="AD36" s="520"/>
      <c r="AE36" s="521"/>
      <c r="AF36" s="520"/>
      <c r="AG36" s="522"/>
      <c r="AH36" s="520"/>
      <c r="AI36" s="483"/>
      <c r="AJ36" s="483"/>
      <c r="AK36" s="707"/>
      <c r="AL36" s="455"/>
      <c r="AM36" s="455"/>
      <c r="AN36" s="455"/>
      <c r="AO36" s="456"/>
      <c r="AP36" s="364"/>
      <c r="AQ36" s="708"/>
      <c r="AR36" s="709"/>
      <c r="AS36" s="710"/>
    </row>
    <row r="37" spans="1:45" ht="15.75" x14ac:dyDescent="0.25">
      <c r="A37" s="912" t="s">
        <v>938</v>
      </c>
      <c r="B37" s="913"/>
      <c r="C37" s="913"/>
      <c r="D37" s="913"/>
      <c r="E37" s="913"/>
      <c r="F37" s="913"/>
      <c r="G37" s="913"/>
      <c r="H37" s="913"/>
      <c r="I37" s="913"/>
      <c r="J37" s="913"/>
      <c r="K37" s="523"/>
      <c r="L37" s="483"/>
      <c r="M37" s="483"/>
      <c r="N37" s="488"/>
      <c r="O37" s="394"/>
      <c r="P37" s="483"/>
      <c r="Q37" s="483"/>
      <c r="R37" s="483"/>
      <c r="S37" s="483"/>
      <c r="T37" s="483"/>
      <c r="U37" s="483"/>
      <c r="V37" s="483"/>
      <c r="W37" s="502"/>
      <c r="X37" s="483"/>
      <c r="Y37" s="483"/>
      <c r="Z37" s="711"/>
      <c r="AA37" s="712"/>
      <c r="AB37" s="712"/>
      <c r="AC37" s="713"/>
      <c r="AD37" s="713"/>
      <c r="AE37" s="713"/>
      <c r="AF37" s="714"/>
      <c r="AG37" s="715"/>
      <c r="AH37" s="714"/>
      <c r="AI37" s="483"/>
      <c r="AJ37" s="483"/>
      <c r="AK37" s="707"/>
      <c r="AL37" s="455"/>
      <c r="AM37" s="455"/>
      <c r="AN37" s="455"/>
      <c r="AO37" s="456"/>
      <c r="AP37" s="364"/>
      <c r="AQ37" s="708"/>
      <c r="AR37" s="709"/>
      <c r="AS37" s="710"/>
    </row>
    <row r="38" spans="1:45" ht="15.75" x14ac:dyDescent="0.25">
      <c r="A38" s="660" t="s">
        <v>0</v>
      </c>
      <c r="B38" s="663"/>
      <c r="C38" s="664"/>
      <c r="D38" s="664"/>
      <c r="E38" s="664"/>
      <c r="F38" s="664"/>
      <c r="G38" s="653"/>
      <c r="H38" s="665"/>
      <c r="I38" s="666"/>
      <c r="J38" s="667"/>
      <c r="K38" s="515"/>
      <c r="L38" s="483"/>
      <c r="M38" s="483"/>
      <c r="N38" s="488"/>
      <c r="O38" s="394"/>
      <c r="P38" s="483"/>
      <c r="Q38" s="483"/>
      <c r="R38" s="483"/>
      <c r="S38" s="483"/>
      <c r="T38" s="483"/>
      <c r="U38" s="483"/>
      <c r="V38" s="483"/>
      <c r="W38" s="502"/>
      <c r="X38" s="483"/>
      <c r="Y38" s="483"/>
      <c r="Z38" s="711"/>
      <c r="AA38" s="712"/>
      <c r="AB38" s="712"/>
      <c r="AC38" s="713"/>
      <c r="AD38" s="713"/>
      <c r="AE38" s="713"/>
      <c r="AF38" s="714"/>
      <c r="AG38" s="715"/>
      <c r="AH38" s="714"/>
      <c r="AI38" s="483"/>
      <c r="AJ38" s="483"/>
      <c r="AK38" s="707"/>
      <c r="AL38" s="455"/>
      <c r="AM38" s="455"/>
      <c r="AN38" s="455"/>
      <c r="AO38" s="456"/>
      <c r="AP38" s="364"/>
      <c r="AQ38" s="708"/>
      <c r="AR38" s="709"/>
      <c r="AS38" s="710"/>
    </row>
    <row r="39" spans="1:45" ht="15.75" x14ac:dyDescent="0.25">
      <c r="A39" s="479"/>
      <c r="B39" s="517"/>
      <c r="C39" s="481"/>
      <c r="D39" s="481"/>
      <c r="E39" s="481"/>
      <c r="F39" s="481"/>
      <c r="G39" s="455"/>
      <c r="H39" s="485"/>
      <c r="I39" s="513"/>
      <c r="J39" s="514"/>
      <c r="K39" s="515"/>
      <c r="L39" s="483"/>
      <c r="M39" s="483"/>
      <c r="N39" s="488"/>
      <c r="O39" s="394"/>
      <c r="P39" s="483"/>
      <c r="Q39" s="483"/>
      <c r="R39" s="483"/>
      <c r="S39" s="483"/>
      <c r="T39" s="483"/>
      <c r="U39" s="483"/>
      <c r="V39" s="483"/>
      <c r="W39" s="502"/>
      <c r="X39" s="483"/>
      <c r="Y39" s="483"/>
      <c r="Z39" s="711"/>
      <c r="AA39" s="712"/>
      <c r="AB39" s="712"/>
      <c r="AC39" s="713"/>
      <c r="AD39" s="713"/>
      <c r="AE39" s="713"/>
      <c r="AF39" s="714"/>
      <c r="AG39" s="715"/>
      <c r="AH39" s="714"/>
      <c r="AI39" s="483"/>
      <c r="AJ39" s="483"/>
      <c r="AK39" s="707"/>
      <c r="AL39" s="455"/>
      <c r="AM39" s="455"/>
      <c r="AN39" s="455"/>
      <c r="AO39" s="456"/>
      <c r="AP39" s="364"/>
      <c r="AQ39" s="708"/>
      <c r="AR39" s="709"/>
      <c r="AS39" s="710"/>
    </row>
    <row r="40" spans="1:45" ht="15.75" x14ac:dyDescent="0.25">
      <c r="A40" s="657" t="s">
        <v>34</v>
      </c>
      <c r="B40" s="526"/>
      <c r="C40" s="527"/>
      <c r="D40" s="527"/>
      <c r="E40" s="527"/>
      <c r="F40" s="527"/>
      <c r="G40" s="528"/>
      <c r="H40" s="529"/>
      <c r="I40" s="530"/>
      <c r="J40" s="531"/>
      <c r="K40" s="532"/>
      <c r="L40" s="533"/>
      <c r="M40" s="533"/>
      <c r="N40" s="534"/>
      <c r="O40" s="535"/>
      <c r="P40" s="533"/>
      <c r="Q40" s="533"/>
      <c r="R40" s="533"/>
      <c r="S40" s="533"/>
      <c r="T40" s="533"/>
      <c r="U40" s="533"/>
      <c r="V40" s="533"/>
      <c r="W40" s="554"/>
      <c r="X40" s="533"/>
      <c r="Y40" s="533"/>
      <c r="Z40" s="736"/>
      <c r="AA40" s="737"/>
      <c r="AB40" s="737"/>
      <c r="AC40" s="738"/>
      <c r="AD40" s="738"/>
      <c r="AE40" s="738"/>
      <c r="AF40" s="739"/>
      <c r="AG40" s="740"/>
      <c r="AH40" s="739"/>
      <c r="AI40" s="533"/>
      <c r="AJ40" s="533"/>
      <c r="AK40" s="707"/>
      <c r="AL40" s="528"/>
      <c r="AM40" s="528"/>
      <c r="AN40" s="528"/>
      <c r="AO40" s="536"/>
      <c r="AP40" s="364"/>
      <c r="AQ40" s="741"/>
      <c r="AR40" s="542"/>
      <c r="AS40" s="533"/>
    </row>
    <row r="41" spans="1:45" ht="15.75" x14ac:dyDescent="0.25">
      <c r="A41" s="511" t="s">
        <v>35</v>
      </c>
      <c r="B41" s="537">
        <v>110</v>
      </c>
      <c r="C41" s="481">
        <v>100</v>
      </c>
      <c r="D41" s="481">
        <v>100</v>
      </c>
      <c r="E41" s="481">
        <f t="shared" ref="E41:E50" si="0">+D41*$F$11</f>
        <v>0</v>
      </c>
      <c r="F41" s="481">
        <f t="shared" ref="F41:F50" si="1">SUM(D41:E41)</f>
        <v>100</v>
      </c>
      <c r="G41" s="455">
        <f>F41</f>
        <v>100</v>
      </c>
      <c r="H41" s="485">
        <f>+D41+D41*$I$11</f>
        <v>100</v>
      </c>
      <c r="I41" s="513">
        <f t="shared" ref="I41:I50" si="2">+H41*$I$8</f>
        <v>0</v>
      </c>
      <c r="J41" s="514">
        <f t="shared" ref="J41:J81" si="3">SUM(H41:I41)</f>
        <v>100</v>
      </c>
      <c r="K41" s="515">
        <f>+J41</f>
        <v>100</v>
      </c>
      <c r="L41" s="480">
        <v>116.3</v>
      </c>
      <c r="M41" s="480">
        <f>L41*L8</f>
        <v>16.282</v>
      </c>
      <c r="N41" s="363">
        <f t="shared" ref="N41:N50" si="4">SUM(L41:M41)</f>
        <v>132.58199999999999</v>
      </c>
      <c r="O41" s="513">
        <f>L41+L41*$P$8</f>
        <v>116.3</v>
      </c>
      <c r="P41" s="480" t="e">
        <f>O41*$Q$9</f>
        <v>#VALUE!</v>
      </c>
      <c r="Q41" s="480" t="e">
        <f>O41+P41</f>
        <v>#VALUE!</v>
      </c>
      <c r="R41" s="480">
        <v>140.46</v>
      </c>
      <c r="S41" s="480">
        <f>R41*S9</f>
        <v>19.664400000000004</v>
      </c>
      <c r="T41" s="480">
        <f>R41+S41</f>
        <v>160.12440000000001</v>
      </c>
      <c r="U41" s="480">
        <f>R41+(R41*R11)</f>
        <v>143.10064800000001</v>
      </c>
      <c r="V41" s="480">
        <f>U41*V9</f>
        <v>21.465097199999999</v>
      </c>
      <c r="W41" s="538">
        <f>SUM(U41:V41)-0.03</f>
        <v>164.53574520000001</v>
      </c>
      <c r="X41" s="480">
        <f t="shared" ref="X41:X50" si="5">U41*$Z$8+U41</f>
        <v>143.10064800000001</v>
      </c>
      <c r="Y41" s="480">
        <f>X41*Y7</f>
        <v>21.465097199999999</v>
      </c>
      <c r="Z41" s="711">
        <f>SUM(X41:Y41)</f>
        <v>164.56574520000001</v>
      </c>
      <c r="AA41" s="712">
        <f>X41+(X41*AA$8)</f>
        <v>161.80390269360001</v>
      </c>
      <c r="AB41" s="712">
        <f t="shared" ref="AB41:AB91" si="6">AA41*AB$12</f>
        <v>24.270585404040002</v>
      </c>
      <c r="AC41" s="713">
        <f>AA41+AB41</f>
        <v>186.07448809764</v>
      </c>
      <c r="AD41" s="713">
        <f>AA41*AD8</f>
        <v>171.86810544114192</v>
      </c>
      <c r="AE41" s="713">
        <f>AD41*15%</f>
        <v>25.780215816171289</v>
      </c>
      <c r="AF41" s="714">
        <f t="shared" ref="AF41:AF46" si="7">AD41+AE41</f>
        <v>197.6483212573132</v>
      </c>
      <c r="AG41" s="740"/>
      <c r="AH41" s="714">
        <v>210.41</v>
      </c>
      <c r="AI41" s="742">
        <f>AH41*AJ9</f>
        <v>31.561499999999999</v>
      </c>
      <c r="AJ41" s="481">
        <f>SUM(AH41:AI41)</f>
        <v>241.97149999999999</v>
      </c>
      <c r="AK41" s="707"/>
      <c r="AL41" s="675">
        <v>226.12762699999996</v>
      </c>
      <c r="AM41" s="455">
        <v>260.27999999999997</v>
      </c>
      <c r="AN41" s="455">
        <f>AL$41*AN$12</f>
        <v>33.919144049999993</v>
      </c>
      <c r="AO41" s="456">
        <f>SUM(AL41:AN41)</f>
        <v>520.32677104999993</v>
      </c>
      <c r="AP41" s="364">
        <v>226.12779680259999</v>
      </c>
      <c r="AQ41" s="481">
        <f>AM41*1.1152</f>
        <v>290.26425599999999</v>
      </c>
      <c r="AR41" s="743">
        <f t="shared" ref="AR41:AR46" si="8">AQ41*1.15</f>
        <v>333.80389439999993</v>
      </c>
      <c r="AS41" s="802">
        <f t="shared" ref="AS41:AS46" si="9">SUM(AQ41-AM41)/AM41</f>
        <v>0.11520000000000008</v>
      </c>
    </row>
    <row r="42" spans="1:45" ht="15.75" x14ac:dyDescent="0.25">
      <c r="A42" s="511" t="s">
        <v>36</v>
      </c>
      <c r="B42" s="480">
        <v>0.63</v>
      </c>
      <c r="C42" s="481">
        <v>0.63</v>
      </c>
      <c r="D42" s="481">
        <v>0.66</v>
      </c>
      <c r="E42" s="481">
        <f t="shared" si="0"/>
        <v>0</v>
      </c>
      <c r="F42" s="481">
        <f t="shared" si="1"/>
        <v>0.66</v>
      </c>
      <c r="G42" s="455">
        <f t="shared" ref="G42:G50" si="10">F42</f>
        <v>0.66</v>
      </c>
      <c r="H42" s="485">
        <f t="shared" ref="H42:H50" si="11">+D42+D42*$I$11</f>
        <v>0.66</v>
      </c>
      <c r="I42" s="513">
        <f t="shared" si="2"/>
        <v>0</v>
      </c>
      <c r="J42" s="514">
        <f t="shared" si="3"/>
        <v>0.66</v>
      </c>
      <c r="K42" s="515">
        <f t="shared" ref="K42:K50" si="12">+J42</f>
        <v>0.66</v>
      </c>
      <c r="L42" s="539">
        <v>0.74050000000000005</v>
      </c>
      <c r="M42" s="480">
        <f>L42*L8</f>
        <v>0.10367000000000001</v>
      </c>
      <c r="N42" s="491">
        <f t="shared" si="4"/>
        <v>0.84417000000000009</v>
      </c>
      <c r="O42" s="490">
        <v>0.79</v>
      </c>
      <c r="P42" s="480" t="e">
        <f t="shared" ref="P42:P50" si="13">O42*$Q$9</f>
        <v>#VALUE!</v>
      </c>
      <c r="Q42" s="490" t="e">
        <f t="shared" ref="Q42:Q50" si="14">O42+P42</f>
        <v>#VALUE!</v>
      </c>
      <c r="R42" s="539">
        <v>0.84</v>
      </c>
      <c r="S42" s="480">
        <f>R42*S9</f>
        <v>0.11760000000000001</v>
      </c>
      <c r="T42" s="490">
        <f t="shared" ref="T42:T50" si="15">R42+S42</f>
        <v>0.95760000000000001</v>
      </c>
      <c r="U42" s="539">
        <f>R42+(R42*R11)</f>
        <v>0.855792</v>
      </c>
      <c r="V42" s="480">
        <f>U42*V9</f>
        <v>0.12836880000000001</v>
      </c>
      <c r="W42" s="540">
        <f t="shared" ref="W42:W50" si="16">SUM(U42:V42)</f>
        <v>0.98416079999999995</v>
      </c>
      <c r="X42" s="539">
        <v>0.9143</v>
      </c>
      <c r="Y42" s="480">
        <f>X42*Y7</f>
        <v>0.13714499999999999</v>
      </c>
      <c r="Z42" s="744">
        <f t="shared" ref="Z42:Z50" si="17">SUM(X42:Y42)</f>
        <v>1.051445</v>
      </c>
      <c r="AA42" s="745">
        <v>1.0339</v>
      </c>
      <c r="AB42" s="712">
        <f t="shared" si="6"/>
        <v>0.155085</v>
      </c>
      <c r="AC42" s="746">
        <f t="shared" ref="AC42:AC50" si="18">AA42+AB42</f>
        <v>1.188985</v>
      </c>
      <c r="AD42" s="746">
        <f>AA42*AD8</f>
        <v>1.0982085800000001</v>
      </c>
      <c r="AE42" s="713">
        <f t="shared" ref="AE42:AE50" si="19">AD42*15%</f>
        <v>0.164731287</v>
      </c>
      <c r="AF42" s="747">
        <f t="shared" si="7"/>
        <v>1.262939867</v>
      </c>
      <c r="AG42" s="740"/>
      <c r="AH42" s="747">
        <v>1.2583</v>
      </c>
      <c r="AI42" s="742">
        <f>AH42*AJ9</f>
        <v>0.188745</v>
      </c>
      <c r="AJ42" s="700">
        <f>SUM(AH42:AI42)</f>
        <v>1.4470449999999999</v>
      </c>
      <c r="AK42" s="707"/>
      <c r="AL42" s="676">
        <v>1.3522950099999997</v>
      </c>
      <c r="AM42" s="655">
        <v>1.5565</v>
      </c>
      <c r="AN42" s="655">
        <f>AL42*AN12</f>
        <v>0.20284425149999996</v>
      </c>
      <c r="AO42" s="656">
        <f t="shared" ref="AO42:AO50" si="20">SUM(AL42:AN42)</f>
        <v>3.1116392614999997</v>
      </c>
      <c r="AP42" s="364">
        <v>135.23244352859999</v>
      </c>
      <c r="AQ42" s="700">
        <f t="shared" ref="AQ42:AQ50" si="21">AM42*1.1152</f>
        <v>1.7358088</v>
      </c>
      <c r="AR42" s="708">
        <f t="shared" si="8"/>
        <v>1.99618012</v>
      </c>
      <c r="AS42" s="802">
        <f t="shared" si="9"/>
        <v>0.11520000000000002</v>
      </c>
    </row>
    <row r="43" spans="1:45" ht="15.75" x14ac:dyDescent="0.25">
      <c r="A43" s="511" t="s">
        <v>37</v>
      </c>
      <c r="B43" s="480">
        <v>0.64</v>
      </c>
      <c r="C43" s="481">
        <v>0.72</v>
      </c>
      <c r="D43" s="481">
        <v>0.82</v>
      </c>
      <c r="E43" s="481">
        <f t="shared" si="0"/>
        <v>0</v>
      </c>
      <c r="F43" s="481">
        <f t="shared" si="1"/>
        <v>0.82</v>
      </c>
      <c r="G43" s="455">
        <f t="shared" si="10"/>
        <v>0.82</v>
      </c>
      <c r="H43" s="485">
        <f t="shared" si="11"/>
        <v>0.82</v>
      </c>
      <c r="I43" s="513">
        <f t="shared" si="2"/>
        <v>0</v>
      </c>
      <c r="J43" s="514">
        <f t="shared" si="3"/>
        <v>0.82</v>
      </c>
      <c r="K43" s="515">
        <f t="shared" si="12"/>
        <v>0.82</v>
      </c>
      <c r="L43" s="483">
        <v>0.9325</v>
      </c>
      <c r="M43" s="480">
        <f>L43*L8</f>
        <v>0.13055</v>
      </c>
      <c r="N43" s="491">
        <f t="shared" si="4"/>
        <v>1.0630500000000001</v>
      </c>
      <c r="O43" s="490">
        <v>1</v>
      </c>
      <c r="P43" s="480" t="e">
        <f t="shared" si="13"/>
        <v>#VALUE!</v>
      </c>
      <c r="Q43" s="490" t="e">
        <f t="shared" si="14"/>
        <v>#VALUE!</v>
      </c>
      <c r="R43" s="539">
        <v>1.0760000000000001</v>
      </c>
      <c r="S43" s="480">
        <f>R43*S9</f>
        <v>0.15064000000000002</v>
      </c>
      <c r="T43" s="490">
        <f t="shared" si="15"/>
        <v>1.2266400000000002</v>
      </c>
      <c r="U43" s="539">
        <v>1.1003000000000001</v>
      </c>
      <c r="V43" s="480">
        <f>U43*V9</f>
        <v>0.165045</v>
      </c>
      <c r="W43" s="540">
        <f t="shared" si="16"/>
        <v>1.2653449999999999</v>
      </c>
      <c r="X43" s="539">
        <f t="shared" si="5"/>
        <v>1.1003000000000001</v>
      </c>
      <c r="Y43" s="480">
        <f>X43*Y7</f>
        <v>0.165045</v>
      </c>
      <c r="Z43" s="744">
        <f t="shared" si="17"/>
        <v>1.2653449999999999</v>
      </c>
      <c r="AA43" s="745">
        <f>X43+(X43*AA$8)</f>
        <v>1.24410921</v>
      </c>
      <c r="AB43" s="712">
        <f t="shared" si="6"/>
        <v>0.18661638149999998</v>
      </c>
      <c r="AC43" s="746">
        <f t="shared" si="18"/>
        <v>1.4307255914999999</v>
      </c>
      <c r="AD43" s="746">
        <f>AA43*AD8</f>
        <v>1.3214928028620001</v>
      </c>
      <c r="AE43" s="713">
        <f t="shared" si="19"/>
        <v>0.19822392042930001</v>
      </c>
      <c r="AF43" s="747">
        <f t="shared" si="7"/>
        <v>1.5197167232913</v>
      </c>
      <c r="AG43" s="740"/>
      <c r="AH43" s="747">
        <v>1.6177999999999999</v>
      </c>
      <c r="AI43" s="742">
        <f>AH43*AJ9</f>
        <v>0.24266999999999997</v>
      </c>
      <c r="AJ43" s="700">
        <f>SUM(AH43:AI43)</f>
        <v>1.8604699999999998</v>
      </c>
      <c r="AK43" s="707"/>
      <c r="AL43" s="676">
        <v>1.7386496599999999</v>
      </c>
      <c r="AM43" s="655">
        <v>2.0011000000000001</v>
      </c>
      <c r="AN43" s="655">
        <f>AL43*AN12</f>
        <v>0.26079744899999996</v>
      </c>
      <c r="AO43" s="656">
        <f t="shared" si="20"/>
        <v>4.0005471090000002</v>
      </c>
      <c r="AP43" s="364">
        <v>173.86455868869999</v>
      </c>
      <c r="AQ43" s="700">
        <f t="shared" si="21"/>
        <v>2.23162672</v>
      </c>
      <c r="AR43" s="708">
        <f t="shared" si="8"/>
        <v>2.5663707279999999</v>
      </c>
      <c r="AS43" s="802">
        <f t="shared" si="9"/>
        <v>0.11519999999999991</v>
      </c>
    </row>
    <row r="44" spans="1:45" ht="15.75" x14ac:dyDescent="0.25">
      <c r="A44" s="511" t="s">
        <v>38</v>
      </c>
      <c r="B44" s="480">
        <v>0.77</v>
      </c>
      <c r="C44" s="481">
        <v>0.98</v>
      </c>
      <c r="D44" s="481">
        <v>1.0900000000000001</v>
      </c>
      <c r="E44" s="481">
        <f t="shared" si="0"/>
        <v>0</v>
      </c>
      <c r="F44" s="481">
        <f t="shared" si="1"/>
        <v>1.0900000000000001</v>
      </c>
      <c r="G44" s="455">
        <f t="shared" si="10"/>
        <v>1.0900000000000001</v>
      </c>
      <c r="H44" s="485">
        <f t="shared" si="11"/>
        <v>1.0900000000000001</v>
      </c>
      <c r="I44" s="513">
        <f t="shared" si="2"/>
        <v>0</v>
      </c>
      <c r="J44" s="514">
        <f t="shared" si="3"/>
        <v>1.0900000000000001</v>
      </c>
      <c r="K44" s="515">
        <f t="shared" si="12"/>
        <v>1.0900000000000001</v>
      </c>
      <c r="L44" s="483">
        <v>1.2607999999999999</v>
      </c>
      <c r="M44" s="480">
        <f>L44*L8</f>
        <v>0.176512</v>
      </c>
      <c r="N44" s="491">
        <f t="shared" si="4"/>
        <v>1.4373119999999999</v>
      </c>
      <c r="O44" s="490">
        <v>1.41</v>
      </c>
      <c r="P44" s="480" t="e">
        <f t="shared" si="13"/>
        <v>#VALUE!</v>
      </c>
      <c r="Q44" s="490" t="e">
        <f t="shared" si="14"/>
        <v>#VALUE!</v>
      </c>
      <c r="R44" s="539">
        <v>1.5177</v>
      </c>
      <c r="S44" s="480">
        <f>R44*S9</f>
        <v>0.21247800000000003</v>
      </c>
      <c r="T44" s="490">
        <f t="shared" si="15"/>
        <v>1.730178</v>
      </c>
      <c r="U44" s="539">
        <v>1.5486</v>
      </c>
      <c r="V44" s="480">
        <f>U44*V9</f>
        <v>0.23229</v>
      </c>
      <c r="W44" s="540">
        <f t="shared" si="16"/>
        <v>1.7808899999999999</v>
      </c>
      <c r="X44" s="539">
        <f t="shared" si="5"/>
        <v>1.5486</v>
      </c>
      <c r="Y44" s="480">
        <f>X44*Y7</f>
        <v>0.23229</v>
      </c>
      <c r="Z44" s="744">
        <f t="shared" si="17"/>
        <v>1.7808899999999999</v>
      </c>
      <c r="AA44" s="745">
        <f>X44+(X44*AA$8)</f>
        <v>1.75100202</v>
      </c>
      <c r="AB44" s="712">
        <f t="shared" si="6"/>
        <v>0.26265030299999997</v>
      </c>
      <c r="AC44" s="746">
        <f t="shared" si="18"/>
        <v>2.0136523230000001</v>
      </c>
      <c r="AD44" s="746">
        <v>1.9872000000000001</v>
      </c>
      <c r="AE44" s="713">
        <f t="shared" si="19"/>
        <v>0.29808000000000001</v>
      </c>
      <c r="AF44" s="747">
        <f t="shared" si="7"/>
        <v>2.2852800000000002</v>
      </c>
      <c r="AG44" s="740"/>
      <c r="AH44" s="747">
        <v>2.2768999999999999</v>
      </c>
      <c r="AI44" s="742">
        <f>AH44*AJ9</f>
        <v>0.34153499999999998</v>
      </c>
      <c r="AJ44" s="700">
        <f>SUM(AH44:AI44)</f>
        <v>2.6184349999999998</v>
      </c>
      <c r="AK44" s="707"/>
      <c r="AL44" s="676">
        <v>2.4469844299999997</v>
      </c>
      <c r="AM44" s="655">
        <v>2.8165</v>
      </c>
      <c r="AN44" s="655">
        <f>AL44*AN12</f>
        <v>0.36704766449999993</v>
      </c>
      <c r="AO44" s="656">
        <f t="shared" si="20"/>
        <v>5.6305320945000004</v>
      </c>
      <c r="AP44" s="364">
        <v>244.70193362559999</v>
      </c>
      <c r="AQ44" s="700">
        <f t="shared" si="21"/>
        <v>3.1409607999999998</v>
      </c>
      <c r="AR44" s="708">
        <f t="shared" si="8"/>
        <v>3.6121049199999993</v>
      </c>
      <c r="AS44" s="802">
        <f t="shared" si="9"/>
        <v>0.11519999999999991</v>
      </c>
    </row>
    <row r="45" spans="1:45" ht="15.75" x14ac:dyDescent="0.25">
      <c r="A45" s="511" t="s">
        <v>39</v>
      </c>
      <c r="B45" s="480">
        <v>0.92</v>
      </c>
      <c r="C45" s="481">
        <v>1.1399999999999999</v>
      </c>
      <c r="D45" s="481">
        <v>1.29</v>
      </c>
      <c r="E45" s="481">
        <f t="shared" si="0"/>
        <v>0</v>
      </c>
      <c r="F45" s="481">
        <f t="shared" si="1"/>
        <v>1.29</v>
      </c>
      <c r="G45" s="455">
        <f t="shared" si="10"/>
        <v>1.29</v>
      </c>
      <c r="H45" s="485">
        <f t="shared" si="11"/>
        <v>1.29</v>
      </c>
      <c r="I45" s="513">
        <f t="shared" si="2"/>
        <v>0</v>
      </c>
      <c r="J45" s="514">
        <f t="shared" si="3"/>
        <v>1.29</v>
      </c>
      <c r="K45" s="515">
        <f t="shared" si="12"/>
        <v>1.29</v>
      </c>
      <c r="L45" s="483">
        <v>1.4809000000000001</v>
      </c>
      <c r="M45" s="480">
        <f>L45*L8</f>
        <v>0.20732600000000004</v>
      </c>
      <c r="N45" s="491">
        <f t="shared" si="4"/>
        <v>1.6882260000000002</v>
      </c>
      <c r="O45" s="490">
        <v>1.66</v>
      </c>
      <c r="P45" s="480" t="e">
        <f t="shared" si="13"/>
        <v>#VALUE!</v>
      </c>
      <c r="Q45" s="490" t="e">
        <f t="shared" si="14"/>
        <v>#VALUE!</v>
      </c>
      <c r="R45" s="539">
        <v>1.79</v>
      </c>
      <c r="S45" s="480">
        <f>R45*S9</f>
        <v>0.25060000000000004</v>
      </c>
      <c r="T45" s="490">
        <f t="shared" si="15"/>
        <v>2.0406</v>
      </c>
      <c r="U45" s="539">
        <v>1.8237000000000001</v>
      </c>
      <c r="V45" s="480">
        <f>U45*V9</f>
        <v>0.27355499999999999</v>
      </c>
      <c r="W45" s="540">
        <f t="shared" si="16"/>
        <v>2.0972550000000001</v>
      </c>
      <c r="X45" s="539">
        <f t="shared" si="5"/>
        <v>1.8237000000000001</v>
      </c>
      <c r="Y45" s="480">
        <f>X45*Y7</f>
        <v>0.27355499999999999</v>
      </c>
      <c r="Z45" s="744">
        <f t="shared" si="17"/>
        <v>2.0972550000000001</v>
      </c>
      <c r="AA45" s="745">
        <f>X45+(X45*AA$8)</f>
        <v>2.0620575900000002</v>
      </c>
      <c r="AB45" s="712">
        <f t="shared" si="6"/>
        <v>0.30930863850000001</v>
      </c>
      <c r="AC45" s="746">
        <f t="shared" si="18"/>
        <v>2.3713662285000003</v>
      </c>
      <c r="AD45" s="746">
        <f>AA45*AD8</f>
        <v>2.1903175720980004</v>
      </c>
      <c r="AE45" s="713">
        <f t="shared" si="19"/>
        <v>0.32854763581470003</v>
      </c>
      <c r="AF45" s="747">
        <f t="shared" si="7"/>
        <v>2.5188652079127003</v>
      </c>
      <c r="AG45" s="740"/>
      <c r="AH45" s="747">
        <v>2.6814</v>
      </c>
      <c r="AI45" s="742">
        <f>AH45*AJ9</f>
        <v>0.40221000000000001</v>
      </c>
      <c r="AJ45" s="700">
        <f>SUM(AH45:AI45)</f>
        <v>3.0836100000000002</v>
      </c>
      <c r="AK45" s="707"/>
      <c r="AL45" s="676">
        <v>2.88170058</v>
      </c>
      <c r="AM45" s="655">
        <v>3.3168000000000002</v>
      </c>
      <c r="AN45" s="655">
        <f>AL45*AN12</f>
        <v>0.43225508699999998</v>
      </c>
      <c r="AO45" s="656">
        <f t="shared" si="20"/>
        <v>6.6307556669999999</v>
      </c>
      <c r="AP45" s="364">
        <v>288.17227080729998</v>
      </c>
      <c r="AQ45" s="700">
        <f t="shared" si="21"/>
        <v>3.6988953600000003</v>
      </c>
      <c r="AR45" s="708">
        <f t="shared" si="8"/>
        <v>4.2537296639999997</v>
      </c>
      <c r="AS45" s="802">
        <f t="shared" si="9"/>
        <v>0.11520000000000002</v>
      </c>
    </row>
    <row r="46" spans="1:45" ht="15.75" x14ac:dyDescent="0.25">
      <c r="A46" s="652" t="s">
        <v>40</v>
      </c>
      <c r="B46" s="480"/>
      <c r="C46" s="481"/>
      <c r="D46" s="481"/>
      <c r="E46" s="481"/>
      <c r="F46" s="481"/>
      <c r="G46" s="455"/>
      <c r="H46" s="485"/>
      <c r="I46" s="513"/>
      <c r="J46" s="514"/>
      <c r="K46" s="515"/>
      <c r="L46" s="480"/>
      <c r="M46" s="480"/>
      <c r="N46" s="363"/>
      <c r="O46" s="480"/>
      <c r="P46" s="480"/>
      <c r="Q46" s="480"/>
      <c r="R46" s="480"/>
      <c r="S46" s="480"/>
      <c r="T46" s="480"/>
      <c r="U46" s="480"/>
      <c r="V46" s="480"/>
      <c r="W46" s="538"/>
      <c r="X46" s="480"/>
      <c r="Y46" s="480"/>
      <c r="Z46" s="711"/>
      <c r="AA46" s="748" t="e">
        <f>#REF!+(#REF!*AA$8)</f>
        <v>#REF!</v>
      </c>
      <c r="AB46" s="748" t="e">
        <f>AA46*AB$12</f>
        <v>#REF!</v>
      </c>
      <c r="AC46" s="749" t="e">
        <f>AA46+AB46</f>
        <v>#REF!</v>
      </c>
      <c r="AD46" s="749">
        <v>128.54</v>
      </c>
      <c r="AE46" s="749">
        <f>AD46*15%</f>
        <v>19.280999999999999</v>
      </c>
      <c r="AF46" s="714">
        <f t="shared" si="7"/>
        <v>147.821</v>
      </c>
      <c r="AG46" s="750"/>
      <c r="AH46" s="714">
        <v>147.29</v>
      </c>
      <c r="AI46" s="742">
        <f>AH46*AJ9</f>
        <v>22.093499999999999</v>
      </c>
      <c r="AJ46" s="480">
        <f>AH46+AI46</f>
        <v>169.3835</v>
      </c>
      <c r="AK46" s="707"/>
      <c r="AL46" s="675">
        <v>158.30256299999996</v>
      </c>
      <c r="AM46" s="455">
        <v>182.19</v>
      </c>
      <c r="AN46" s="455">
        <f>AL46*AN12</f>
        <v>23.745384449999992</v>
      </c>
      <c r="AO46" s="456">
        <f t="shared" si="20"/>
        <v>364.23794744999998</v>
      </c>
      <c r="AP46" s="364"/>
      <c r="AQ46" s="481">
        <f t="shared" si="21"/>
        <v>203.17828799999998</v>
      </c>
      <c r="AR46" s="709">
        <f t="shared" si="8"/>
        <v>233.65503119999997</v>
      </c>
      <c r="AS46" s="802">
        <f t="shared" si="9"/>
        <v>0.11519999999999991</v>
      </c>
    </row>
    <row r="47" spans="1:45" ht="15.75" x14ac:dyDescent="0.25">
      <c r="A47" s="511" t="s">
        <v>41</v>
      </c>
      <c r="B47" s="480">
        <v>0.54</v>
      </c>
      <c r="C47" s="481">
        <v>0.57999999999999996</v>
      </c>
      <c r="D47" s="481">
        <v>0.66</v>
      </c>
      <c r="E47" s="481">
        <f t="shared" si="0"/>
        <v>0</v>
      </c>
      <c r="F47" s="481">
        <f t="shared" si="1"/>
        <v>0.66</v>
      </c>
      <c r="G47" s="455">
        <f t="shared" si="10"/>
        <v>0.66</v>
      </c>
      <c r="H47" s="485">
        <f t="shared" si="11"/>
        <v>0.66</v>
      </c>
      <c r="I47" s="513">
        <f t="shared" si="2"/>
        <v>0</v>
      </c>
      <c r="J47" s="514">
        <f t="shared" si="3"/>
        <v>0.66</v>
      </c>
      <c r="K47" s="515">
        <f t="shared" si="12"/>
        <v>0.66</v>
      </c>
      <c r="L47" s="539">
        <v>0.74050000000000005</v>
      </c>
      <c r="M47" s="480">
        <f>L47*L8</f>
        <v>0.10367000000000001</v>
      </c>
      <c r="N47" s="491">
        <f t="shared" si="4"/>
        <v>0.84417000000000009</v>
      </c>
      <c r="O47" s="490">
        <v>0.79</v>
      </c>
      <c r="P47" s="480" t="e">
        <f t="shared" si="13"/>
        <v>#VALUE!</v>
      </c>
      <c r="Q47" s="490" t="e">
        <f t="shared" si="14"/>
        <v>#VALUE!</v>
      </c>
      <c r="R47" s="539">
        <v>0.84</v>
      </c>
      <c r="S47" s="480">
        <f>R47*S9</f>
        <v>0.11760000000000001</v>
      </c>
      <c r="T47" s="490">
        <f t="shared" si="15"/>
        <v>0.95760000000000001</v>
      </c>
      <c r="U47" s="539">
        <f>R47+(R47*R11)</f>
        <v>0.855792</v>
      </c>
      <c r="V47" s="480">
        <f>U47*V9</f>
        <v>0.12836880000000001</v>
      </c>
      <c r="W47" s="540">
        <f t="shared" si="16"/>
        <v>0.98416079999999995</v>
      </c>
      <c r="X47" s="539">
        <f t="shared" si="5"/>
        <v>0.855792</v>
      </c>
      <c r="Y47" s="480">
        <f>X47*Y7</f>
        <v>0.12836880000000001</v>
      </c>
      <c r="Z47" s="744">
        <f t="shared" si="17"/>
        <v>0.98416079999999995</v>
      </c>
      <c r="AA47" s="751" t="s">
        <v>864</v>
      </c>
      <c r="AB47" s="752" t="s">
        <v>864</v>
      </c>
      <c r="AC47" s="753" t="s">
        <v>864</v>
      </c>
      <c r="AD47" s="753"/>
      <c r="AE47" s="753"/>
      <c r="AF47" s="754" t="s">
        <v>864</v>
      </c>
      <c r="AG47" s="755"/>
      <c r="AH47" s="754"/>
      <c r="AI47" s="742"/>
      <c r="AJ47" s="483"/>
      <c r="AK47" s="707"/>
      <c r="AL47" s="675"/>
      <c r="AM47" s="455">
        <v>0</v>
      </c>
      <c r="AN47" s="455"/>
      <c r="AO47" s="456"/>
      <c r="AP47" s="364"/>
      <c r="AQ47" s="481">
        <v>0</v>
      </c>
      <c r="AR47" s="709">
        <f>AQ47</f>
        <v>0</v>
      </c>
      <c r="AS47" s="802"/>
    </row>
    <row r="48" spans="1:45" ht="15.75" x14ac:dyDescent="0.25">
      <c r="A48" s="511" t="s">
        <v>42</v>
      </c>
      <c r="B48" s="480">
        <v>0.57999999999999996</v>
      </c>
      <c r="C48" s="481">
        <v>0.68</v>
      </c>
      <c r="D48" s="481">
        <v>0.82</v>
      </c>
      <c r="E48" s="481">
        <f t="shared" si="0"/>
        <v>0</v>
      </c>
      <c r="F48" s="481">
        <f t="shared" si="1"/>
        <v>0.82</v>
      </c>
      <c r="G48" s="455">
        <f t="shared" si="10"/>
        <v>0.82</v>
      </c>
      <c r="H48" s="485">
        <f t="shared" si="11"/>
        <v>0.82</v>
      </c>
      <c r="I48" s="513">
        <f t="shared" si="2"/>
        <v>0</v>
      </c>
      <c r="J48" s="514">
        <f t="shared" si="3"/>
        <v>0.82</v>
      </c>
      <c r="K48" s="515">
        <f t="shared" si="12"/>
        <v>0.82</v>
      </c>
      <c r="L48" s="483">
        <v>0.9325</v>
      </c>
      <c r="M48" s="480">
        <f>L48*L8</f>
        <v>0.13055</v>
      </c>
      <c r="N48" s="491">
        <f t="shared" si="4"/>
        <v>1.0630500000000001</v>
      </c>
      <c r="O48" s="490">
        <v>1</v>
      </c>
      <c r="P48" s="480" t="e">
        <f t="shared" si="13"/>
        <v>#VALUE!</v>
      </c>
      <c r="Q48" s="490" t="e">
        <f t="shared" si="14"/>
        <v>#VALUE!</v>
      </c>
      <c r="R48" s="539">
        <v>1.0760000000000001</v>
      </c>
      <c r="S48" s="480">
        <f>R48*S9</f>
        <v>0.15064000000000002</v>
      </c>
      <c r="T48" s="490">
        <f t="shared" si="15"/>
        <v>1.2266400000000002</v>
      </c>
      <c r="U48" s="539">
        <v>1.1003000000000001</v>
      </c>
      <c r="V48" s="480">
        <f>U48*V9</f>
        <v>0.165045</v>
      </c>
      <c r="W48" s="540">
        <f t="shared" si="16"/>
        <v>1.2653449999999999</v>
      </c>
      <c r="X48" s="539">
        <f t="shared" si="5"/>
        <v>1.1003000000000001</v>
      </c>
      <c r="Y48" s="480">
        <f>X48*Y7</f>
        <v>0.165045</v>
      </c>
      <c r="Z48" s="744">
        <f t="shared" si="17"/>
        <v>1.2653449999999999</v>
      </c>
      <c r="AA48" s="756">
        <f>X48+(X48*AA$8)</f>
        <v>1.24410921</v>
      </c>
      <c r="AB48" s="748">
        <f t="shared" si="6"/>
        <v>0.18661638149999998</v>
      </c>
      <c r="AC48" s="746">
        <f t="shared" si="18"/>
        <v>1.4307255914999999</v>
      </c>
      <c r="AD48" s="757">
        <f>AA48*AD8</f>
        <v>1.3214928028620001</v>
      </c>
      <c r="AE48" s="749">
        <f t="shared" si="19"/>
        <v>0.19822392042930001</v>
      </c>
      <c r="AF48" s="747">
        <f>AD48+AE48</f>
        <v>1.5197167232913</v>
      </c>
      <c r="AG48" s="740"/>
      <c r="AH48" s="747">
        <v>1.6177999999999999</v>
      </c>
      <c r="AI48" s="742">
        <f>AH48*AJ9</f>
        <v>0.24266999999999997</v>
      </c>
      <c r="AJ48" s="539">
        <f>AH48+AI48</f>
        <v>1.8604699999999998</v>
      </c>
      <c r="AK48" s="707"/>
      <c r="AL48" s="676">
        <v>1.7386496599999999</v>
      </c>
      <c r="AM48" s="655">
        <v>2.0011000000000001</v>
      </c>
      <c r="AN48" s="655">
        <f>AL48*AN12</f>
        <v>0.26079744899999996</v>
      </c>
      <c r="AO48" s="656">
        <f t="shared" si="20"/>
        <v>4.0005471090000002</v>
      </c>
      <c r="AP48" s="364">
        <v>173.86455868869999</v>
      </c>
      <c r="AQ48" s="700">
        <f t="shared" si="21"/>
        <v>2.23162672</v>
      </c>
      <c r="AR48" s="708">
        <f>AQ48*1.15</f>
        <v>2.5663707279999999</v>
      </c>
      <c r="AS48" s="802">
        <f>SUM(AQ48-AM48)/AM48</f>
        <v>0.11519999999999991</v>
      </c>
    </row>
    <row r="49" spans="1:45" ht="15.75" x14ac:dyDescent="0.25">
      <c r="A49" s="511" t="s">
        <v>43</v>
      </c>
      <c r="B49" s="480">
        <v>0.76</v>
      </c>
      <c r="C49" s="481">
        <v>0.94</v>
      </c>
      <c r="D49" s="481">
        <v>1.0900000000000001</v>
      </c>
      <c r="E49" s="481">
        <f t="shared" si="0"/>
        <v>0</v>
      </c>
      <c r="F49" s="481">
        <f t="shared" si="1"/>
        <v>1.0900000000000001</v>
      </c>
      <c r="G49" s="455">
        <f t="shared" si="10"/>
        <v>1.0900000000000001</v>
      </c>
      <c r="H49" s="485">
        <f t="shared" si="11"/>
        <v>1.0900000000000001</v>
      </c>
      <c r="I49" s="513">
        <f t="shared" si="2"/>
        <v>0</v>
      </c>
      <c r="J49" s="514">
        <f t="shared" si="3"/>
        <v>1.0900000000000001</v>
      </c>
      <c r="K49" s="515">
        <f t="shared" si="12"/>
        <v>1.0900000000000001</v>
      </c>
      <c r="L49" s="483">
        <v>1.2607999999999999</v>
      </c>
      <c r="M49" s="480">
        <f>L49*L8</f>
        <v>0.176512</v>
      </c>
      <c r="N49" s="491">
        <f t="shared" si="4"/>
        <v>1.4373119999999999</v>
      </c>
      <c r="O49" s="490">
        <v>1.41</v>
      </c>
      <c r="P49" s="480" t="e">
        <f t="shared" si="13"/>
        <v>#VALUE!</v>
      </c>
      <c r="Q49" s="490" t="e">
        <f t="shared" si="14"/>
        <v>#VALUE!</v>
      </c>
      <c r="R49" s="539">
        <v>1.5177</v>
      </c>
      <c r="S49" s="480">
        <f>R49*S9</f>
        <v>0.21247800000000003</v>
      </c>
      <c r="T49" s="490">
        <f t="shared" si="15"/>
        <v>1.730178</v>
      </c>
      <c r="U49" s="539">
        <v>1.5486</v>
      </c>
      <c r="V49" s="480">
        <f>U49*V9</f>
        <v>0.23229</v>
      </c>
      <c r="W49" s="540">
        <f t="shared" si="16"/>
        <v>1.7808899999999999</v>
      </c>
      <c r="X49" s="539">
        <f t="shared" si="5"/>
        <v>1.5486</v>
      </c>
      <c r="Y49" s="480">
        <f>X49*Y7</f>
        <v>0.23229</v>
      </c>
      <c r="Z49" s="744">
        <f t="shared" si="17"/>
        <v>1.7808899999999999</v>
      </c>
      <c r="AA49" s="745">
        <f>X49+(X49*AA$8)</f>
        <v>1.75100202</v>
      </c>
      <c r="AB49" s="712">
        <f t="shared" si="6"/>
        <v>0.26265030299999997</v>
      </c>
      <c r="AC49" s="746">
        <f t="shared" si="18"/>
        <v>2.0136523230000001</v>
      </c>
      <c r="AD49" s="746">
        <v>1.9872000000000001</v>
      </c>
      <c r="AE49" s="713">
        <f t="shared" si="19"/>
        <v>0.29808000000000001</v>
      </c>
      <c r="AF49" s="747">
        <f>AD49+AE49</f>
        <v>2.2852800000000002</v>
      </c>
      <c r="AG49" s="740"/>
      <c r="AH49" s="747">
        <v>2.2768999999999999</v>
      </c>
      <c r="AI49" s="742">
        <f>AH49*AJ9</f>
        <v>0.34153499999999998</v>
      </c>
      <c r="AJ49" s="539">
        <f>AH49+AI49</f>
        <v>2.6184349999999998</v>
      </c>
      <c r="AK49" s="707"/>
      <c r="AL49" s="676">
        <v>2.4469844299999997</v>
      </c>
      <c r="AM49" s="655">
        <v>2.8165</v>
      </c>
      <c r="AN49" s="655">
        <f>AL49*AN12</f>
        <v>0.36704766449999993</v>
      </c>
      <c r="AO49" s="656">
        <f t="shared" si="20"/>
        <v>5.6305320945000004</v>
      </c>
      <c r="AP49" s="364">
        <v>244.70193362559999</v>
      </c>
      <c r="AQ49" s="700">
        <f t="shared" si="21"/>
        <v>3.1409607999999998</v>
      </c>
      <c r="AR49" s="708">
        <f>AQ49*1.15</f>
        <v>3.6121049199999993</v>
      </c>
      <c r="AS49" s="802">
        <f>SUM(AQ49-AM49)/AM49</f>
        <v>0.11519999999999991</v>
      </c>
    </row>
    <row r="50" spans="1:45" ht="15.75" x14ac:dyDescent="0.25">
      <c r="A50" s="511" t="s">
        <v>44</v>
      </c>
      <c r="B50" s="480">
        <v>0.92</v>
      </c>
      <c r="C50" s="481">
        <v>1.1200000000000001</v>
      </c>
      <c r="D50" s="481">
        <v>1.29</v>
      </c>
      <c r="E50" s="481">
        <f t="shared" si="0"/>
        <v>0</v>
      </c>
      <c r="F50" s="481">
        <f t="shared" si="1"/>
        <v>1.29</v>
      </c>
      <c r="G50" s="455">
        <f t="shared" si="10"/>
        <v>1.29</v>
      </c>
      <c r="H50" s="485">
        <f t="shared" si="11"/>
        <v>1.29</v>
      </c>
      <c r="I50" s="513">
        <f t="shared" si="2"/>
        <v>0</v>
      </c>
      <c r="J50" s="514">
        <f t="shared" si="3"/>
        <v>1.29</v>
      </c>
      <c r="K50" s="515">
        <f t="shared" si="12"/>
        <v>1.29</v>
      </c>
      <c r="L50" s="483">
        <v>1.4809000000000001</v>
      </c>
      <c r="M50" s="480">
        <f>L50*L8</f>
        <v>0.20732600000000004</v>
      </c>
      <c r="N50" s="491">
        <f t="shared" si="4"/>
        <v>1.6882260000000002</v>
      </c>
      <c r="O50" s="490">
        <v>1.66</v>
      </c>
      <c r="P50" s="480" t="e">
        <f t="shared" si="13"/>
        <v>#VALUE!</v>
      </c>
      <c r="Q50" s="490" t="e">
        <f t="shared" si="14"/>
        <v>#VALUE!</v>
      </c>
      <c r="R50" s="539">
        <v>1.79</v>
      </c>
      <c r="S50" s="480">
        <f>R50*S9</f>
        <v>0.25060000000000004</v>
      </c>
      <c r="T50" s="490">
        <f t="shared" si="15"/>
        <v>2.0406</v>
      </c>
      <c r="U50" s="539">
        <v>1.8237000000000001</v>
      </c>
      <c r="V50" s="480">
        <f>U50*V9</f>
        <v>0.27355499999999999</v>
      </c>
      <c r="W50" s="540">
        <f t="shared" si="16"/>
        <v>2.0972550000000001</v>
      </c>
      <c r="X50" s="539">
        <f t="shared" si="5"/>
        <v>1.8237000000000001</v>
      </c>
      <c r="Y50" s="480">
        <f>X50*Y7</f>
        <v>0.27355499999999999</v>
      </c>
      <c r="Z50" s="744">
        <f t="shared" si="17"/>
        <v>2.0972550000000001</v>
      </c>
      <c r="AA50" s="745">
        <f>X50+(X50*AA$8)</f>
        <v>2.0620575900000002</v>
      </c>
      <c r="AB50" s="712">
        <f t="shared" si="6"/>
        <v>0.30930863850000001</v>
      </c>
      <c r="AC50" s="746">
        <f t="shared" si="18"/>
        <v>2.3713662285000003</v>
      </c>
      <c r="AD50" s="746">
        <f>AA50*AD8</f>
        <v>2.1903175720980004</v>
      </c>
      <c r="AE50" s="713">
        <f t="shared" si="19"/>
        <v>0.32854763581470003</v>
      </c>
      <c r="AF50" s="747">
        <f>AD50+AE50</f>
        <v>2.5188652079127003</v>
      </c>
      <c r="AG50" s="740"/>
      <c r="AH50" s="747">
        <v>2.6814</v>
      </c>
      <c r="AI50" s="742">
        <f>AH50*AJ9</f>
        <v>0.40221000000000001</v>
      </c>
      <c r="AJ50" s="539">
        <f>AH50+AI50</f>
        <v>3.0836100000000002</v>
      </c>
      <c r="AK50" s="707"/>
      <c r="AL50" s="676">
        <v>2.88170058</v>
      </c>
      <c r="AM50" s="655">
        <v>3.3168000000000002</v>
      </c>
      <c r="AN50" s="655">
        <f>AL50*AN12</f>
        <v>0.43225508699999998</v>
      </c>
      <c r="AO50" s="656">
        <f t="shared" si="20"/>
        <v>6.6307556669999999</v>
      </c>
      <c r="AP50" s="364">
        <v>288.17227080729998</v>
      </c>
      <c r="AQ50" s="700">
        <f t="shared" si="21"/>
        <v>3.6988953600000003</v>
      </c>
      <c r="AR50" s="708">
        <f>AQ50*1.15</f>
        <v>4.2537296639999997</v>
      </c>
      <c r="AS50" s="802">
        <f>SUM(AQ50-AM50)/AM50</f>
        <v>0.11520000000000002</v>
      </c>
    </row>
    <row r="51" spans="1:45" ht="15.75" x14ac:dyDescent="0.25">
      <c r="A51" s="479"/>
      <c r="B51" s="480"/>
      <c r="C51" s="481"/>
      <c r="D51" s="481"/>
      <c r="E51" s="481"/>
      <c r="F51" s="481"/>
      <c r="G51" s="455"/>
      <c r="H51" s="485"/>
      <c r="I51" s="513"/>
      <c r="J51" s="514"/>
      <c r="K51" s="515"/>
      <c r="L51" s="483"/>
      <c r="M51" s="483"/>
      <c r="N51" s="488"/>
      <c r="O51" s="394"/>
      <c r="P51" s="483"/>
      <c r="Q51" s="483"/>
      <c r="R51" s="483"/>
      <c r="S51" s="483"/>
      <c r="T51" s="483"/>
      <c r="U51" s="480"/>
      <c r="V51" s="480"/>
      <c r="W51" s="538"/>
      <c r="X51" s="483"/>
      <c r="Y51" s="480"/>
      <c r="Z51" s="711"/>
      <c r="AA51" s="712"/>
      <c r="AB51" s="712"/>
      <c r="AC51" s="713"/>
      <c r="AD51" s="713"/>
      <c r="AE51" s="713"/>
      <c r="AF51" s="714"/>
      <c r="AG51" s="740"/>
      <c r="AH51" s="714"/>
      <c r="AI51" s="483"/>
      <c r="AJ51" s="483"/>
      <c r="AK51" s="707"/>
      <c r="AL51" s="455"/>
      <c r="AM51" s="455"/>
      <c r="AN51" s="455"/>
      <c r="AO51" s="456"/>
      <c r="AP51" s="364"/>
      <c r="AQ51" s="708"/>
      <c r="AR51" s="709"/>
      <c r="AS51" s="802"/>
    </row>
    <row r="52" spans="1:45" ht="15.75" x14ac:dyDescent="0.25">
      <c r="A52" s="499" t="s">
        <v>45</v>
      </c>
      <c r="B52" s="480"/>
      <c r="C52" s="481"/>
      <c r="D52" s="481"/>
      <c r="E52" s="481"/>
      <c r="F52" s="481"/>
      <c r="G52" s="455"/>
      <c r="H52" s="485"/>
      <c r="I52" s="513"/>
      <c r="J52" s="514"/>
      <c r="K52" s="515"/>
      <c r="L52" s="483"/>
      <c r="M52" s="483"/>
      <c r="N52" s="488"/>
      <c r="O52" s="394"/>
      <c r="P52" s="483"/>
      <c r="Q52" s="483"/>
      <c r="R52" s="483"/>
      <c r="S52" s="483"/>
      <c r="T52" s="483"/>
      <c r="U52" s="480"/>
      <c r="V52" s="483"/>
      <c r="W52" s="502"/>
      <c r="X52" s="483"/>
      <c r="Y52" s="480"/>
      <c r="Z52" s="711"/>
      <c r="AA52" s="712"/>
      <c r="AB52" s="712"/>
      <c r="AC52" s="713"/>
      <c r="AD52" s="713"/>
      <c r="AE52" s="713"/>
      <c r="AF52" s="714"/>
      <c r="AG52" s="740"/>
      <c r="AH52" s="714"/>
      <c r="AI52" s="483"/>
      <c r="AJ52" s="483"/>
      <c r="AK52" s="707"/>
      <c r="AL52" s="455"/>
      <c r="AM52" s="455"/>
      <c r="AN52" s="455"/>
      <c r="AO52" s="456"/>
      <c r="AP52" s="364"/>
      <c r="AQ52" s="708"/>
      <c r="AR52" s="709"/>
      <c r="AS52" s="802"/>
    </row>
    <row r="53" spans="1:45" ht="15.75" x14ac:dyDescent="0.25">
      <c r="A53" s="511" t="s">
        <v>35</v>
      </c>
      <c r="B53" s="537">
        <v>267</v>
      </c>
      <c r="C53" s="481">
        <v>322</v>
      </c>
      <c r="D53" s="481">
        <v>358</v>
      </c>
      <c r="E53" s="481">
        <f>+D53*$F$11</f>
        <v>0</v>
      </c>
      <c r="F53" s="481">
        <f>SUM(D53:E53)</f>
        <v>358</v>
      </c>
      <c r="G53" s="455">
        <f>F53</f>
        <v>358</v>
      </c>
      <c r="H53" s="485">
        <f>+D53+D53*$I$11</f>
        <v>358</v>
      </c>
      <c r="I53" s="513">
        <f>+H53*$I$8</f>
        <v>0</v>
      </c>
      <c r="J53" s="514">
        <f t="shared" si="3"/>
        <v>358</v>
      </c>
      <c r="K53" s="515">
        <f>+J53</f>
        <v>358</v>
      </c>
      <c r="L53" s="480">
        <v>416.37</v>
      </c>
      <c r="M53" s="480">
        <f>L53*L8</f>
        <v>58.291800000000009</v>
      </c>
      <c r="N53" s="363">
        <f>SUM(L53:M53)</f>
        <v>474.66180000000003</v>
      </c>
      <c r="O53" s="480">
        <f>L53+L53*$P$8</f>
        <v>416.37</v>
      </c>
      <c r="P53" s="480" t="e">
        <f>O53*$Q$9</f>
        <v>#VALUE!</v>
      </c>
      <c r="Q53" s="480" t="e">
        <f>SUM(O53:P53)</f>
        <v>#VALUE!</v>
      </c>
      <c r="R53" s="480">
        <v>502.86</v>
      </c>
      <c r="S53" s="480">
        <f>R53*S9</f>
        <v>70.400400000000005</v>
      </c>
      <c r="T53" s="480">
        <f>R53+S53</f>
        <v>573.2604</v>
      </c>
      <c r="U53" s="480">
        <f>R53+(R53*R11)+0.01</f>
        <v>512.32376799999997</v>
      </c>
      <c r="V53" s="480">
        <f>U53*V9</f>
        <v>76.848565199999996</v>
      </c>
      <c r="W53" s="538">
        <f>SUM(U53:V53)</f>
        <v>589.17233319999991</v>
      </c>
      <c r="X53" s="480">
        <f>U53*$Z$8+U53</f>
        <v>512.32376799999997</v>
      </c>
      <c r="Y53" s="480">
        <f>X53*Y7</f>
        <v>76.848565199999996</v>
      </c>
      <c r="Z53" s="758">
        <f ca="1">SUM(X53:Z53)</f>
        <v>629.47172079088</v>
      </c>
      <c r="AA53" s="712">
        <f>X53+(X53*AA$8)</f>
        <v>579.28448447760002</v>
      </c>
      <c r="AB53" s="712">
        <f t="shared" si="6"/>
        <v>86.89267267164</v>
      </c>
      <c r="AC53" s="759">
        <f>AA53+AB53</f>
        <v>666.17715714923997</v>
      </c>
      <c r="AD53" s="713">
        <v>657.42</v>
      </c>
      <c r="AE53" s="713">
        <f>AD53*AF9</f>
        <v>98.612999999999985</v>
      </c>
      <c r="AF53" s="714">
        <f>AD53+AE53</f>
        <v>756.0329999999999</v>
      </c>
      <c r="AG53" s="760"/>
      <c r="AH53" s="714">
        <v>753.34</v>
      </c>
      <c r="AI53" s="742">
        <f>AH53*AJ9</f>
        <v>113.001</v>
      </c>
      <c r="AJ53" s="761">
        <f>AH53+AI53</f>
        <v>866.34100000000001</v>
      </c>
      <c r="AK53" s="707"/>
      <c r="AL53" s="675">
        <v>809.61449800000003</v>
      </c>
      <c r="AM53" s="455">
        <v>931.86</v>
      </c>
      <c r="AN53" s="455">
        <f>AL53*AN12</f>
        <v>121.4421747</v>
      </c>
      <c r="AO53" s="456">
        <f>SUM(AL53:AN53)</f>
        <v>1862.9166726999999</v>
      </c>
      <c r="AP53" s="364">
        <v>809.61032708929997</v>
      </c>
      <c r="AQ53" s="481">
        <f>AM53*1.1152</f>
        <v>1039.210272</v>
      </c>
      <c r="AR53" s="709">
        <f>AQ53*1.15</f>
        <v>1195.0918127999998</v>
      </c>
      <c r="AS53" s="802">
        <f>SUM(AQ53-AM53)/AM53</f>
        <v>0.11520000000000002</v>
      </c>
    </row>
    <row r="54" spans="1:45" ht="15.75" x14ac:dyDescent="0.25">
      <c r="A54" s="511" t="s">
        <v>46</v>
      </c>
      <c r="B54" s="480">
        <v>0.82</v>
      </c>
      <c r="C54" s="481">
        <v>0.99</v>
      </c>
      <c r="D54" s="481">
        <v>1.1000000000000001</v>
      </c>
      <c r="E54" s="481">
        <f>+D54*$F$11</f>
        <v>0</v>
      </c>
      <c r="F54" s="481">
        <f>SUM(D54:E54)</f>
        <v>1.1000000000000001</v>
      </c>
      <c r="G54" s="455">
        <f>F54</f>
        <v>1.1000000000000001</v>
      </c>
      <c r="H54" s="485">
        <f>+D54+D54*$I$11</f>
        <v>1.1000000000000001</v>
      </c>
      <c r="I54" s="513">
        <f>+H54*$I$8</f>
        <v>0</v>
      </c>
      <c r="J54" s="514">
        <f t="shared" si="3"/>
        <v>1.1000000000000001</v>
      </c>
      <c r="K54" s="515">
        <f>+J54</f>
        <v>1.1000000000000001</v>
      </c>
      <c r="L54" s="483">
        <v>1.2793000000000001</v>
      </c>
      <c r="M54" s="480">
        <f>L54*L8</f>
        <v>0.17910200000000004</v>
      </c>
      <c r="N54" s="491">
        <f>SUM(L54:M54)</f>
        <v>1.4584020000000002</v>
      </c>
      <c r="O54" s="490">
        <v>1.4354</v>
      </c>
      <c r="P54" s="480" t="e">
        <f>O54*$Q$9</f>
        <v>#VALUE!</v>
      </c>
      <c r="Q54" s="490" t="e">
        <f>SUM(O54:P54)</f>
        <v>#VALUE!</v>
      </c>
      <c r="R54" s="539">
        <v>1.5450999999999999</v>
      </c>
      <c r="S54" s="480">
        <f>R54*S9</f>
        <v>0.21631400000000001</v>
      </c>
      <c r="T54" s="490">
        <f>R54+S54</f>
        <v>1.7614139999999998</v>
      </c>
      <c r="U54" s="539">
        <f>R54+(R54*R11)</f>
        <v>1.5741478799999999</v>
      </c>
      <c r="V54" s="480">
        <f>U54*V9</f>
        <v>0.23612218199999999</v>
      </c>
      <c r="W54" s="540">
        <f>SUM(U54:V54)</f>
        <v>1.8102700619999998</v>
      </c>
      <c r="X54" s="539">
        <f>U54*$Z$8+U54</f>
        <v>1.5741478799999999</v>
      </c>
      <c r="Y54" s="480">
        <f>X54*Y7</f>
        <v>0.23612218199999999</v>
      </c>
      <c r="Z54" s="744">
        <f>SUM(X54:Y54)</f>
        <v>1.8102700619999998</v>
      </c>
      <c r="AA54" s="745">
        <f>X54+(X54*AA$8)</f>
        <v>1.7798890079159999</v>
      </c>
      <c r="AB54" s="712">
        <f t="shared" si="6"/>
        <v>0.26698335118739996</v>
      </c>
      <c r="AC54" s="746">
        <f>AA54+AB54</f>
        <v>2.0468723591033999</v>
      </c>
      <c r="AD54" s="746">
        <f>AA54*AD8</f>
        <v>1.8905981042083753</v>
      </c>
      <c r="AE54" s="713">
        <f>AD54*15%</f>
        <v>0.28358971563125629</v>
      </c>
      <c r="AF54" s="747">
        <f>AD54+AE54</f>
        <v>2.1741878198396316</v>
      </c>
      <c r="AG54" s="740"/>
      <c r="AH54" s="747">
        <v>2.3146</v>
      </c>
      <c r="AI54" s="742">
        <f>AH54*AJ9</f>
        <v>0.34719</v>
      </c>
      <c r="AJ54" s="762">
        <f>AH54+AI54</f>
        <v>2.6617899999999999</v>
      </c>
      <c r="AK54" s="707"/>
      <c r="AL54" s="676">
        <v>2.4875006199999996</v>
      </c>
      <c r="AM54" s="655">
        <v>2.8631000000000002</v>
      </c>
      <c r="AN54" s="655">
        <f>AL54*AN12</f>
        <v>0.37312509299999991</v>
      </c>
      <c r="AO54" s="656">
        <f>SUM(AL54:AN54)</f>
        <v>5.7237257129999994</v>
      </c>
      <c r="AP54" s="364">
        <v>248.75042847270001</v>
      </c>
      <c r="AQ54" s="700">
        <f>AM54*1.1152</f>
        <v>3.1929291200000001</v>
      </c>
      <c r="AR54" s="708">
        <f>AQ54*1.15</f>
        <v>3.6718684879999999</v>
      </c>
      <c r="AS54" s="802">
        <f>SUM(AQ54-AM54)/AM54</f>
        <v>0.11519999999999994</v>
      </c>
    </row>
    <row r="55" spans="1:45" ht="15.75" x14ac:dyDescent="0.25">
      <c r="A55" s="479"/>
      <c r="B55" s="480"/>
      <c r="C55" s="481"/>
      <c r="D55" s="481"/>
      <c r="E55" s="481"/>
      <c r="F55" s="481"/>
      <c r="G55" s="455"/>
      <c r="H55" s="485"/>
      <c r="I55" s="513"/>
      <c r="J55" s="514"/>
      <c r="K55" s="515"/>
      <c r="L55" s="483"/>
      <c r="M55" s="483"/>
      <c r="N55" s="488"/>
      <c r="O55" s="394"/>
      <c r="P55" s="483"/>
      <c r="Q55" s="483"/>
      <c r="R55" s="483"/>
      <c r="S55" s="483"/>
      <c r="T55" s="483"/>
      <c r="U55" s="483"/>
      <c r="V55" s="483"/>
      <c r="W55" s="502"/>
      <c r="X55" s="483"/>
      <c r="Y55" s="480"/>
      <c r="Z55" s="711"/>
      <c r="AA55" s="712"/>
      <c r="AB55" s="712"/>
      <c r="AC55" s="713"/>
      <c r="AD55" s="713"/>
      <c r="AE55" s="713"/>
      <c r="AF55" s="714"/>
      <c r="AG55" s="740"/>
      <c r="AH55" s="714"/>
      <c r="AI55" s="742"/>
      <c r="AJ55" s="483"/>
      <c r="AK55" s="707"/>
      <c r="AL55" s="455"/>
      <c r="AM55" s="455"/>
      <c r="AN55" s="455"/>
      <c r="AO55" s="456"/>
      <c r="AP55" s="364"/>
      <c r="AQ55" s="708"/>
      <c r="AR55" s="709"/>
      <c r="AS55" s="802"/>
    </row>
    <row r="56" spans="1:45" ht="15.75" x14ac:dyDescent="0.25">
      <c r="A56" s="499" t="s">
        <v>47</v>
      </c>
      <c r="B56" s="480"/>
      <c r="C56" s="481"/>
      <c r="D56" s="481"/>
      <c r="E56" s="481"/>
      <c r="F56" s="481"/>
      <c r="G56" s="455"/>
      <c r="H56" s="485"/>
      <c r="I56" s="513"/>
      <c r="J56" s="514"/>
      <c r="K56" s="515"/>
      <c r="L56" s="483"/>
      <c r="M56" s="483"/>
      <c r="N56" s="488"/>
      <c r="O56" s="394"/>
      <c r="P56" s="483"/>
      <c r="Q56" s="483"/>
      <c r="R56" s="483"/>
      <c r="S56" s="483"/>
      <c r="T56" s="483"/>
      <c r="U56" s="483"/>
      <c r="V56" s="483"/>
      <c r="W56" s="502"/>
      <c r="X56" s="483"/>
      <c r="Y56" s="480"/>
      <c r="Z56" s="711"/>
      <c r="AA56" s="712"/>
      <c r="AB56" s="712"/>
      <c r="AC56" s="713"/>
      <c r="AD56" s="713"/>
      <c r="AE56" s="713"/>
      <c r="AF56" s="714"/>
      <c r="AG56" s="740"/>
      <c r="AH56" s="714"/>
      <c r="AI56" s="742"/>
      <c r="AJ56" s="483"/>
      <c r="AK56" s="707"/>
      <c r="AL56" s="455"/>
      <c r="AM56" s="455"/>
      <c r="AN56" s="455"/>
      <c r="AO56" s="456"/>
      <c r="AP56" s="364"/>
      <c r="AQ56" s="708"/>
      <c r="AR56" s="709"/>
      <c r="AS56" s="802"/>
    </row>
    <row r="57" spans="1:45" ht="15.75" x14ac:dyDescent="0.25">
      <c r="A57" s="511" t="s">
        <v>35</v>
      </c>
      <c r="B57" s="537">
        <v>600</v>
      </c>
      <c r="C57" s="481">
        <v>729</v>
      </c>
      <c r="D57" s="481">
        <v>810</v>
      </c>
      <c r="E57" s="481">
        <f>+D57*$F$11</f>
        <v>0</v>
      </c>
      <c r="F57" s="481">
        <f>SUM(D57:E57)</f>
        <v>810</v>
      </c>
      <c r="G57" s="455">
        <f>F57</f>
        <v>810</v>
      </c>
      <c r="H57" s="485">
        <v>877.23</v>
      </c>
      <c r="I57" s="513">
        <f>+H57*$I$8</f>
        <v>0</v>
      </c>
      <c r="J57" s="514">
        <f t="shared" si="3"/>
        <v>877.23</v>
      </c>
      <c r="K57" s="515">
        <f>+J57</f>
        <v>877.23</v>
      </c>
      <c r="L57" s="480">
        <v>942.06</v>
      </c>
      <c r="M57" s="480">
        <f>L57*L8</f>
        <v>131.88840000000002</v>
      </c>
      <c r="N57" s="363">
        <f>SUM(L57:M57)</f>
        <v>1073.9484</v>
      </c>
      <c r="O57" s="480">
        <f>L57+L57*$P$8</f>
        <v>942.06</v>
      </c>
      <c r="P57" s="480" t="e">
        <f>O57*$Q$9</f>
        <v>#VALUE!</v>
      </c>
      <c r="Q57" s="480" t="e">
        <f>SUM(O57:P57)</f>
        <v>#VALUE!</v>
      </c>
      <c r="R57" s="480">
        <v>1137.74</v>
      </c>
      <c r="S57" s="480">
        <f>R57*S9</f>
        <v>159.28360000000001</v>
      </c>
      <c r="T57" s="480">
        <f>SUM(R57:S57)</f>
        <v>1297.0236</v>
      </c>
      <c r="U57" s="480">
        <f>R57+(R57*R11)</f>
        <v>1159.129512</v>
      </c>
      <c r="V57" s="480">
        <f>U57*V9</f>
        <v>173.86942679999999</v>
      </c>
      <c r="W57" s="538">
        <f>SUM(U57:V57)</f>
        <v>1332.9989387999999</v>
      </c>
      <c r="X57" s="480">
        <v>1251.8599999999999</v>
      </c>
      <c r="Y57" s="480">
        <f>X57*Y7</f>
        <v>187.77899999999997</v>
      </c>
      <c r="Z57" s="711">
        <f>SUM(X57:Y57)</f>
        <v>1439.6389999999999</v>
      </c>
      <c r="AA57" s="712">
        <f>X57+(X57*AA$8)</f>
        <v>1415.4781019999998</v>
      </c>
      <c r="AB57" s="712">
        <f t="shared" si="6"/>
        <v>212.32171529999997</v>
      </c>
      <c r="AC57" s="713">
        <f>AA57+AB57</f>
        <v>1627.7998172999999</v>
      </c>
      <c r="AD57" s="713">
        <f>AA57*AD8</f>
        <v>1503.5208399443998</v>
      </c>
      <c r="AE57" s="713">
        <f>AD57*AF9</f>
        <v>225.52812599165995</v>
      </c>
      <c r="AF57" s="714">
        <f>SUM(AD57:AE57)</f>
        <v>1729.0489659360596</v>
      </c>
      <c r="AG57" s="740"/>
      <c r="AH57" s="714">
        <v>1722.88</v>
      </c>
      <c r="AI57" s="742">
        <f>AH57*AJ9</f>
        <v>258.43200000000002</v>
      </c>
      <c r="AJ57" s="481">
        <f>SUM(AH57:AI57)</f>
        <v>1981.3120000000001</v>
      </c>
      <c r="AK57" s="707"/>
      <c r="AL57" s="675">
        <v>1851.5791360000001</v>
      </c>
      <c r="AM57" s="455">
        <v>2131.17</v>
      </c>
      <c r="AN57" s="455">
        <f>AL57*AN12</f>
        <v>277.73687039999999</v>
      </c>
      <c r="AO57" s="456">
        <f>SUM(AL57:AN57)</f>
        <v>4260.4860064000004</v>
      </c>
      <c r="AP57" s="364">
        <v>1851.5829705295998</v>
      </c>
      <c r="AQ57" s="481">
        <f>AM57*1.1152</f>
        <v>2376.6807840000001</v>
      </c>
      <c r="AR57" s="709">
        <f>AQ57*1.15</f>
        <v>2733.1829016000002</v>
      </c>
      <c r="AS57" s="802">
        <f>SUM(AQ57-AM57)/AM57</f>
        <v>0.11520000000000002</v>
      </c>
    </row>
    <row r="58" spans="1:45" ht="15.75" x14ac:dyDescent="0.25">
      <c r="A58" s="511" t="s">
        <v>48</v>
      </c>
      <c r="B58" s="480">
        <v>0.40260000000000001</v>
      </c>
      <c r="C58" s="481">
        <v>0.53</v>
      </c>
      <c r="D58" s="481">
        <v>0.59</v>
      </c>
      <c r="E58" s="481">
        <f>+D58*$F$11</f>
        <v>0</v>
      </c>
      <c r="F58" s="481">
        <f>SUM(D58:E58)</f>
        <v>0.59</v>
      </c>
      <c r="G58" s="455">
        <f>F58</f>
        <v>0.59</v>
      </c>
      <c r="H58" s="485">
        <v>0.63900000000000001</v>
      </c>
      <c r="I58" s="513">
        <f>+H58*$I$8</f>
        <v>0</v>
      </c>
      <c r="J58" s="514">
        <f t="shared" si="3"/>
        <v>0.63900000000000001</v>
      </c>
      <c r="K58" s="515">
        <f>+J58</f>
        <v>0.63900000000000001</v>
      </c>
      <c r="L58" s="483">
        <v>0.68620000000000003</v>
      </c>
      <c r="M58" s="480">
        <f>L58*L8</f>
        <v>9.6068000000000014E-2</v>
      </c>
      <c r="N58" s="491">
        <f>SUM(L58:M58)</f>
        <v>0.78226800000000007</v>
      </c>
      <c r="O58" s="490">
        <v>0.76990000000000003</v>
      </c>
      <c r="P58" s="480" t="e">
        <f>O58*$Q$9</f>
        <v>#VALUE!</v>
      </c>
      <c r="Q58" s="490" t="e">
        <f>SUM(O58:P58)</f>
        <v>#VALUE!</v>
      </c>
      <c r="R58" s="539">
        <v>0.82869999999999999</v>
      </c>
      <c r="S58" s="480">
        <f>R58*S9</f>
        <v>0.11601800000000001</v>
      </c>
      <c r="T58" s="490">
        <f>SUM(R58:S58)</f>
        <v>0.94471799999999995</v>
      </c>
      <c r="U58" s="539">
        <f>R58+(R58*R11)</f>
        <v>0.84427956000000004</v>
      </c>
      <c r="V58" s="480">
        <f>U58*V9</f>
        <v>0.12664193400000001</v>
      </c>
      <c r="W58" s="540">
        <f>SUM(U58:V58)</f>
        <v>0.97092149400000005</v>
      </c>
      <c r="X58" s="539">
        <v>0.91180000000000005</v>
      </c>
      <c r="Y58" s="480">
        <f>X58*Y7</f>
        <v>0.13677</v>
      </c>
      <c r="Z58" s="744">
        <f>SUM(X58:Y58)</f>
        <v>1.04857</v>
      </c>
      <c r="AA58" s="745">
        <f>X58+(X58*AA$8)</f>
        <v>1.03097226</v>
      </c>
      <c r="AB58" s="712">
        <f t="shared" si="6"/>
        <v>0.15464583899999998</v>
      </c>
      <c r="AC58" s="746">
        <f>AA58+AB58</f>
        <v>1.185618099</v>
      </c>
      <c r="AD58" s="746">
        <f>AA58*AD8</f>
        <v>1.095098734572</v>
      </c>
      <c r="AE58" s="713">
        <f>AD58*15%</f>
        <v>0.1642648101858</v>
      </c>
      <c r="AF58" s="747">
        <f>SUM(AD58:AE58)</f>
        <v>1.2593635447578</v>
      </c>
      <c r="AG58" s="740"/>
      <c r="AH58" s="747">
        <v>1.2548999999999999</v>
      </c>
      <c r="AI58" s="742">
        <f>AH58*0.15</f>
        <v>0.18823499999999999</v>
      </c>
      <c r="AJ58" s="481">
        <f>AI58+AH58</f>
        <v>1.4431349999999998</v>
      </c>
      <c r="AK58" s="707"/>
      <c r="AL58" s="676">
        <v>1.3486410299999998</v>
      </c>
      <c r="AM58" s="655">
        <v>1.5522</v>
      </c>
      <c r="AN58" s="655">
        <f>AL58*AN12</f>
        <v>0.20229615449999996</v>
      </c>
      <c r="AO58" s="656">
        <f>SUM(AL58:AN58)</f>
        <v>3.1031371844999995</v>
      </c>
      <c r="AP58" s="364">
        <v>134.86142592230001</v>
      </c>
      <c r="AQ58" s="700">
        <f>AM58*1.1152</f>
        <v>1.7310134399999999</v>
      </c>
      <c r="AR58" s="708">
        <f>AQ58*1.15</f>
        <v>1.9906654559999997</v>
      </c>
      <c r="AS58" s="802">
        <f>SUM(AQ58-AM58)/AM58</f>
        <v>0.11519999999999991</v>
      </c>
    </row>
    <row r="59" spans="1:45" ht="15.75" x14ac:dyDescent="0.25">
      <c r="A59" s="511" t="s">
        <v>49</v>
      </c>
      <c r="B59" s="480">
        <v>109.8</v>
      </c>
      <c r="C59" s="481">
        <v>133</v>
      </c>
      <c r="D59" s="481">
        <v>148</v>
      </c>
      <c r="E59" s="481">
        <f>+D59*$F$11</f>
        <v>0</v>
      </c>
      <c r="F59" s="481">
        <f>SUM(D59:E59)</f>
        <v>148</v>
      </c>
      <c r="G59" s="455">
        <f>F59</f>
        <v>148</v>
      </c>
      <c r="H59" s="485">
        <v>160.28</v>
      </c>
      <c r="I59" s="513">
        <f>+H59*$I$8</f>
        <v>0</v>
      </c>
      <c r="J59" s="514">
        <f t="shared" si="3"/>
        <v>160.28</v>
      </c>
      <c r="K59" s="515">
        <f>+J59</f>
        <v>160.28</v>
      </c>
      <c r="L59" s="480">
        <v>172.13</v>
      </c>
      <c r="M59" s="480">
        <f>L59*L8</f>
        <v>24.098200000000002</v>
      </c>
      <c r="N59" s="363">
        <f>SUM(L59:M59)</f>
        <v>196.22819999999999</v>
      </c>
      <c r="O59" s="480">
        <v>193.13</v>
      </c>
      <c r="P59" s="480" t="e">
        <f>O59*$Q$9</f>
        <v>#VALUE!</v>
      </c>
      <c r="Q59" s="480" t="e">
        <f>SUM(O59:P59)</f>
        <v>#VALUE!</v>
      </c>
      <c r="R59" s="480">
        <v>207.89</v>
      </c>
      <c r="S59" s="480">
        <f>R59*S9</f>
        <v>29.104600000000001</v>
      </c>
      <c r="T59" s="480">
        <f>R59+S59</f>
        <v>236.99459999999999</v>
      </c>
      <c r="U59" s="480">
        <f>R59+(R59*R11)-0.01</f>
        <v>211.788332</v>
      </c>
      <c r="V59" s="480">
        <f>U59*V9</f>
        <v>31.7682498</v>
      </c>
      <c r="W59" s="538">
        <f>SUM(U59:V59)</f>
        <v>243.5565818</v>
      </c>
      <c r="X59" s="480">
        <v>228.73</v>
      </c>
      <c r="Y59" s="480">
        <f>X59*Y7</f>
        <v>34.3095</v>
      </c>
      <c r="Z59" s="711">
        <f>SUM(X59:Y59)</f>
        <v>263.03949999999998</v>
      </c>
      <c r="AA59" s="712">
        <f>X59+(X59*AA$8)</f>
        <v>258.62501099999997</v>
      </c>
      <c r="AB59" s="712">
        <f t="shared" si="6"/>
        <v>38.793751649999997</v>
      </c>
      <c r="AC59" s="713">
        <f>AA59+AB59</f>
        <v>297.41876264999996</v>
      </c>
      <c r="AD59" s="713">
        <v>274.72000000000003</v>
      </c>
      <c r="AE59" s="713">
        <f>AD59*15%</f>
        <v>41.208000000000006</v>
      </c>
      <c r="AF59" s="747">
        <f>SUM(AD59:AE59)</f>
        <v>315.92800000000005</v>
      </c>
      <c r="AG59" s="760"/>
      <c r="AH59" s="714">
        <v>314.8</v>
      </c>
      <c r="AI59" s="742">
        <f>AH59*AJ9</f>
        <v>47.22</v>
      </c>
      <c r="AJ59" s="480">
        <f>AH59+AI59</f>
        <v>362.02</v>
      </c>
      <c r="AK59" s="707"/>
      <c r="AL59" s="675">
        <v>338.31556</v>
      </c>
      <c r="AM59" s="455">
        <v>389.41</v>
      </c>
      <c r="AN59" s="455">
        <f>AL59*AN12</f>
        <v>50.747334000000002</v>
      </c>
      <c r="AO59" s="456">
        <f>SUM(AL59:AN59)</f>
        <v>778.47289400000011</v>
      </c>
      <c r="AP59" s="364">
        <v>338.31733110559998</v>
      </c>
      <c r="AQ59" s="481">
        <f>AM59*1.1152</f>
        <v>434.27003200000001</v>
      </c>
      <c r="AR59" s="709">
        <f>AQ59*1.15</f>
        <v>499.41053679999999</v>
      </c>
      <c r="AS59" s="802">
        <f>SUM(AQ59-AM59)/AM59</f>
        <v>0.11519999999999997</v>
      </c>
    </row>
    <row r="60" spans="1:45" ht="15.75" x14ac:dyDescent="0.25">
      <c r="A60" s="479"/>
      <c r="B60" s="480"/>
      <c r="C60" s="481"/>
      <c r="D60" s="481"/>
      <c r="E60" s="481"/>
      <c r="F60" s="481"/>
      <c r="G60" s="455"/>
      <c r="H60" s="485"/>
      <c r="I60" s="513"/>
      <c r="J60" s="514"/>
      <c r="K60" s="515"/>
      <c r="L60" s="483"/>
      <c r="M60" s="483"/>
      <c r="N60" s="488"/>
      <c r="O60" s="394"/>
      <c r="P60" s="483"/>
      <c r="Q60" s="483"/>
      <c r="R60" s="483"/>
      <c r="S60" s="483"/>
      <c r="T60" s="483"/>
      <c r="U60" s="483"/>
      <c r="V60" s="483"/>
      <c r="W60" s="502"/>
      <c r="X60" s="483"/>
      <c r="Y60" s="480"/>
      <c r="Z60" s="711" t="s">
        <v>609</v>
      </c>
      <c r="AA60" s="712"/>
      <c r="AB60" s="712"/>
      <c r="AC60" s="713"/>
      <c r="AD60" s="713"/>
      <c r="AE60" s="713"/>
      <c r="AF60" s="714"/>
      <c r="AG60" s="740"/>
      <c r="AH60" s="714"/>
      <c r="AI60" s="742"/>
      <c r="AJ60" s="483"/>
      <c r="AK60" s="707"/>
      <c r="AL60" s="455"/>
      <c r="AM60" s="455"/>
      <c r="AN60" s="455"/>
      <c r="AO60" s="456"/>
      <c r="AP60" s="364"/>
      <c r="AQ60" s="708"/>
      <c r="AR60" s="709"/>
      <c r="AS60" s="802"/>
    </row>
    <row r="61" spans="1:45" ht="15.75" x14ac:dyDescent="0.25">
      <c r="A61" s="499" t="s">
        <v>50</v>
      </c>
      <c r="B61" s="480"/>
      <c r="C61" s="481"/>
      <c r="D61" s="481"/>
      <c r="E61" s="481"/>
      <c r="F61" s="481"/>
      <c r="G61" s="455"/>
      <c r="H61" s="485"/>
      <c r="I61" s="513"/>
      <c r="J61" s="514"/>
      <c r="K61" s="515"/>
      <c r="L61" s="483"/>
      <c r="M61" s="483"/>
      <c r="N61" s="488"/>
      <c r="O61" s="394"/>
      <c r="P61" s="483"/>
      <c r="Q61" s="483"/>
      <c r="R61" s="483"/>
      <c r="S61" s="483"/>
      <c r="T61" s="483"/>
      <c r="U61" s="483"/>
      <c r="V61" s="483"/>
      <c r="W61" s="502"/>
      <c r="X61" s="483"/>
      <c r="Y61" s="480"/>
      <c r="Z61" s="711"/>
      <c r="AA61" s="712"/>
      <c r="AB61" s="712"/>
      <c r="AC61" s="713"/>
      <c r="AD61" s="713"/>
      <c r="AE61" s="713"/>
      <c r="AF61" s="714"/>
      <c r="AG61" s="740"/>
      <c r="AH61" s="714"/>
      <c r="AI61" s="742"/>
      <c r="AJ61" s="483"/>
      <c r="AK61" s="707"/>
      <c r="AL61" s="455"/>
      <c r="AM61" s="455"/>
      <c r="AN61" s="455"/>
      <c r="AO61" s="456"/>
      <c r="AP61" s="364"/>
      <c r="AQ61" s="708"/>
      <c r="AR61" s="709"/>
      <c r="AS61" s="802"/>
    </row>
    <row r="62" spans="1:45" ht="15.75" x14ac:dyDescent="0.25">
      <c r="A62" s="511" t="s">
        <v>51</v>
      </c>
      <c r="B62" s="537">
        <v>305</v>
      </c>
      <c r="C62" s="481">
        <v>360</v>
      </c>
      <c r="D62" s="481">
        <v>410</v>
      </c>
      <c r="E62" s="481">
        <f>+D62*$F$11</f>
        <v>0</v>
      </c>
      <c r="F62" s="481">
        <f>SUM(D62:E62)</f>
        <v>410</v>
      </c>
      <c r="G62" s="455">
        <f>F62</f>
        <v>410</v>
      </c>
      <c r="H62" s="485">
        <v>444.03</v>
      </c>
      <c r="I62" s="513">
        <f>+H62*$I$8</f>
        <v>0</v>
      </c>
      <c r="J62" s="514">
        <f t="shared" si="3"/>
        <v>444.03</v>
      </c>
      <c r="K62" s="515">
        <f>+J62</f>
        <v>444.03</v>
      </c>
      <c r="L62" s="480">
        <f>H62+H62*L11</f>
        <v>476.84381699999994</v>
      </c>
      <c r="M62" s="480">
        <f>L62*L8</f>
        <v>66.758134380000001</v>
      </c>
      <c r="N62" s="363">
        <f>SUM(L62:M62)</f>
        <v>543.60195137999995</v>
      </c>
      <c r="O62" s="480">
        <f>L62+L62*$P$8-0.01</f>
        <v>476.83381699999995</v>
      </c>
      <c r="P62" s="480" t="e">
        <f>O62*$Q$9</f>
        <v>#VALUE!</v>
      </c>
      <c r="Q62" s="480" t="e">
        <f>SUM(O62:P62)</f>
        <v>#VALUE!</v>
      </c>
      <c r="R62" s="480">
        <v>575.88</v>
      </c>
      <c r="S62" s="480">
        <f>R62*S9</f>
        <v>80.623200000000011</v>
      </c>
      <c r="T62" s="480">
        <f>R62+S62</f>
        <v>656.50319999999999</v>
      </c>
      <c r="U62" s="480">
        <f>R62+(R62*R11)</f>
        <v>586.70654400000001</v>
      </c>
      <c r="V62" s="480">
        <f>U62*V9</f>
        <v>88.005981599999998</v>
      </c>
      <c r="W62" s="538">
        <f>SUM(U62:V62)</f>
        <v>674.71252560000005</v>
      </c>
      <c r="X62" s="480">
        <v>633.65</v>
      </c>
      <c r="Y62" s="480">
        <f>X62*Y7</f>
        <v>95.047499999999999</v>
      </c>
      <c r="Z62" s="711">
        <f>SUM(X62:Y62)</f>
        <v>728.69749999999999</v>
      </c>
      <c r="AA62" s="712">
        <f>X62+(X62*AA$8)</f>
        <v>716.46805499999994</v>
      </c>
      <c r="AB62" s="712">
        <f t="shared" si="6"/>
        <v>107.47020824999998</v>
      </c>
      <c r="AC62" s="713">
        <f>AA62+AB62</f>
        <v>823.93826324999986</v>
      </c>
      <c r="AD62" s="713">
        <f>AA62*AD8</f>
        <v>761.03236802099991</v>
      </c>
      <c r="AE62" s="713">
        <f>AD62*AF9</f>
        <v>114.15485520314998</v>
      </c>
      <c r="AF62" s="714">
        <f>AD62+AE62</f>
        <v>875.18722322414988</v>
      </c>
      <c r="AG62" s="740"/>
      <c r="AH62" s="714">
        <v>872.07</v>
      </c>
      <c r="AI62" s="742">
        <f>AH62*AJ9</f>
        <v>130.81049999999999</v>
      </c>
      <c r="AJ62" s="481">
        <f>SUM(AH62:AI62)</f>
        <v>1002.8805</v>
      </c>
      <c r="AK62" s="707"/>
      <c r="AL62" s="675">
        <v>937.21362900000008</v>
      </c>
      <c r="AM62" s="455">
        <v>1078.74</v>
      </c>
      <c r="AN62" s="455">
        <f>AL62*AN12</f>
        <v>140.58204435000002</v>
      </c>
      <c r="AO62" s="456">
        <f>SUM(AL62:AN62)</f>
        <v>2156.5356733500003</v>
      </c>
      <c r="AP62" s="364">
        <v>937.21822549189994</v>
      </c>
      <c r="AQ62" s="481">
        <f>AM62*1.1152</f>
        <v>1203.0108479999999</v>
      </c>
      <c r="AR62" s="709">
        <f>AQ62*1.15</f>
        <v>1383.4624751999997</v>
      </c>
      <c r="AS62" s="802">
        <f>SUM(AQ62-AM62)/AM62</f>
        <v>0.1151999999999999</v>
      </c>
    </row>
    <row r="63" spans="1:45" ht="15.75" x14ac:dyDescent="0.25">
      <c r="A63" s="511" t="s">
        <v>56</v>
      </c>
      <c r="B63" s="537"/>
      <c r="C63" s="481"/>
      <c r="D63" s="481"/>
      <c r="E63" s="481"/>
      <c r="F63" s="481"/>
      <c r="G63" s="455"/>
      <c r="H63" s="485"/>
      <c r="I63" s="513"/>
      <c r="J63" s="514"/>
      <c r="K63" s="515"/>
      <c r="L63" s="483">
        <v>1.2513000000000001</v>
      </c>
      <c r="M63" s="480">
        <f>L63*L8</f>
        <v>0.17518200000000003</v>
      </c>
      <c r="N63" s="491">
        <f>SUM(L63:M63)</f>
        <v>1.426482</v>
      </c>
      <c r="O63" s="490">
        <v>1.4039999999999999</v>
      </c>
      <c r="P63" s="480" t="e">
        <f>O63*$Q$9</f>
        <v>#VALUE!</v>
      </c>
      <c r="Q63" s="490" t="e">
        <f>SUM(O63:P63)</f>
        <v>#VALUE!</v>
      </c>
      <c r="R63" s="539">
        <v>1.5113000000000001</v>
      </c>
      <c r="S63" s="480">
        <f>R63*S9</f>
        <v>0.21158200000000002</v>
      </c>
      <c r="T63" s="490">
        <f>R63+S63</f>
        <v>1.722882</v>
      </c>
      <c r="U63" s="539">
        <f>R63+(R63*R11)</f>
        <v>1.5397124400000002</v>
      </c>
      <c r="V63" s="480">
        <f>U63*V9</f>
        <v>0.23095686600000001</v>
      </c>
      <c r="W63" s="540">
        <f>SUM(U63:V63)</f>
        <v>1.7706693060000003</v>
      </c>
      <c r="X63" s="539">
        <v>1.6629</v>
      </c>
      <c r="Y63" s="480">
        <f>X63*Y7</f>
        <v>0.24943499999999999</v>
      </c>
      <c r="Z63" s="744">
        <f>SUM(X63:Y63)</f>
        <v>1.9123350000000001</v>
      </c>
      <c r="AA63" s="745">
        <f>X63+(X63*AA$8)</f>
        <v>1.8802410300000001</v>
      </c>
      <c r="AB63" s="712">
        <f t="shared" si="6"/>
        <v>0.28203615450000002</v>
      </c>
      <c r="AC63" s="746">
        <f>AA63+AB63</f>
        <v>2.1622771845000002</v>
      </c>
      <c r="AD63" s="746">
        <v>1.9971000000000001</v>
      </c>
      <c r="AE63" s="713">
        <f>AD63*AF9</f>
        <v>0.29956500000000003</v>
      </c>
      <c r="AF63" s="747">
        <f>AD63+AE63</f>
        <v>2.296665</v>
      </c>
      <c r="AG63" s="740"/>
      <c r="AH63" s="747">
        <v>2.2885</v>
      </c>
      <c r="AI63" s="742">
        <f>AH63*AJ9</f>
        <v>0.343275</v>
      </c>
      <c r="AJ63" s="539">
        <f>SUM(AH63:AI63)</f>
        <v>2.6317750000000002</v>
      </c>
      <c r="AK63" s="707"/>
      <c r="AL63" s="676">
        <v>2.4594509499999999</v>
      </c>
      <c r="AM63" s="655">
        <v>2.8308</v>
      </c>
      <c r="AN63" s="655">
        <f>AL63*AN12</f>
        <v>0.36891764249999998</v>
      </c>
      <c r="AO63" s="656">
        <f>SUM(AL63:AN63)</f>
        <v>5.6591685924999995</v>
      </c>
      <c r="AP63" s="364">
        <v>245.94261136829999</v>
      </c>
      <c r="AQ63" s="700">
        <f>AM63*1.1152</f>
        <v>3.15690816</v>
      </c>
      <c r="AR63" s="708">
        <f>AQ63*1.15</f>
        <v>3.6304443839999996</v>
      </c>
      <c r="AS63" s="802">
        <f>SUM(AQ63-AM63)/AM63</f>
        <v>0.1152</v>
      </c>
    </row>
    <row r="64" spans="1:45" ht="15.75" x14ac:dyDescent="0.25">
      <c r="A64" s="511" t="s">
        <v>709</v>
      </c>
      <c r="B64" s="480">
        <v>488</v>
      </c>
      <c r="C64" s="481">
        <v>580</v>
      </c>
      <c r="D64" s="481">
        <v>660</v>
      </c>
      <c r="E64" s="481">
        <f>+D64*$F$11</f>
        <v>0</v>
      </c>
      <c r="F64" s="481">
        <f>SUM(D64:E64)</f>
        <v>660</v>
      </c>
      <c r="G64" s="455">
        <f>F64</f>
        <v>660</v>
      </c>
      <c r="H64" s="485">
        <v>714.78</v>
      </c>
      <c r="I64" s="513">
        <f>+H64*$I$8</f>
        <v>0</v>
      </c>
      <c r="J64" s="514">
        <f t="shared" si="3"/>
        <v>714.78</v>
      </c>
      <c r="K64" s="515">
        <f>+J64</f>
        <v>714.78</v>
      </c>
      <c r="L64" s="480">
        <f>H64+H64*L11</f>
        <v>767.60224199999993</v>
      </c>
      <c r="M64" s="480">
        <f>L64*L8</f>
        <v>107.46431388000001</v>
      </c>
      <c r="N64" s="363">
        <f>SUM(L64:M64)</f>
        <v>875.0665558799999</v>
      </c>
      <c r="O64" s="480">
        <f>L64+L64*$P$8</f>
        <v>767.60224199999993</v>
      </c>
      <c r="P64" s="480" t="e">
        <f>O64*$Q$9</f>
        <v>#VALUE!</v>
      </c>
      <c r="Q64" s="480" t="e">
        <f>SUM(O64:P64)</f>
        <v>#VALUE!</v>
      </c>
      <c r="R64" s="480">
        <v>927.05</v>
      </c>
      <c r="S64" s="480">
        <f>R64*S9</f>
        <v>129.78700000000001</v>
      </c>
      <c r="T64" s="480">
        <f>R64+S64</f>
        <v>1056.837</v>
      </c>
      <c r="U64" s="480">
        <f>R64+(R64*R11)</f>
        <v>944.47853999999995</v>
      </c>
      <c r="V64" s="480">
        <f>U64*V9</f>
        <v>141.67178099999998</v>
      </c>
      <c r="W64" s="538">
        <f>SUM(U64:V64)</f>
        <v>1086.1503209999998</v>
      </c>
      <c r="X64" s="480">
        <f>U64*$Z$8+U64</f>
        <v>944.47853999999995</v>
      </c>
      <c r="Y64" s="480">
        <f>X64*Y7</f>
        <v>141.67178099999998</v>
      </c>
      <c r="Z64" s="711">
        <f>SUM(X64:Y64)</f>
        <v>1086.1503209999998</v>
      </c>
      <c r="AA64" s="712">
        <f>X64+(X64*AA$8)</f>
        <v>1067.9218851779999</v>
      </c>
      <c r="AB64" s="712">
        <f t="shared" si="6"/>
        <v>160.18828277669999</v>
      </c>
      <c r="AC64" s="713">
        <f>AA64+AB64</f>
        <v>1228.1101679546998</v>
      </c>
      <c r="AD64" s="713">
        <f>AA64*AD8</f>
        <v>1134.3466264360716</v>
      </c>
      <c r="AE64" s="713">
        <f>AD64*AF9</f>
        <v>170.15199396541072</v>
      </c>
      <c r="AF64" s="714">
        <f>AD64+AE64</f>
        <v>1304.4986204014822</v>
      </c>
      <c r="AG64" s="740"/>
      <c r="AH64" s="714">
        <v>1388.76</v>
      </c>
      <c r="AI64" s="742">
        <f>AH64*AJ9</f>
        <v>208.31399999999999</v>
      </c>
      <c r="AJ64" s="481">
        <f>SUM(AH64:AI64)</f>
        <v>1597.0740000000001</v>
      </c>
      <c r="AK64" s="707"/>
      <c r="AL64" s="675">
        <v>1492.500372</v>
      </c>
      <c r="AM64" s="455">
        <v>1717.87</v>
      </c>
      <c r="AN64" s="455">
        <f>AL64*AN12</f>
        <v>223.87505579999998</v>
      </c>
      <c r="AO64" s="456">
        <f>SUM(AL64:AN64)</f>
        <v>3434.2454278</v>
      </c>
      <c r="AP64" s="364">
        <v>1492.5025708362</v>
      </c>
      <c r="AQ64" s="481">
        <f>AM64*1.1152</f>
        <v>1915.7686239999998</v>
      </c>
      <c r="AR64" s="709">
        <f>AQ64*1.15</f>
        <v>2203.1339175999997</v>
      </c>
      <c r="AS64" s="802">
        <f>SUM(AQ64-AM64)/AM64</f>
        <v>0.11519999999999997</v>
      </c>
    </row>
    <row r="65" spans="1:45" ht="15.75" x14ac:dyDescent="0.25">
      <c r="A65" s="511" t="s">
        <v>56</v>
      </c>
      <c r="B65" s="480">
        <v>0.7198</v>
      </c>
      <c r="C65" s="481">
        <v>0.9</v>
      </c>
      <c r="D65" s="481">
        <v>0.99</v>
      </c>
      <c r="E65" s="481">
        <f>+D65*$F$11</f>
        <v>0</v>
      </c>
      <c r="F65" s="481">
        <f>SUM(D65:E65)</f>
        <v>0.99</v>
      </c>
      <c r="G65" s="455">
        <f>F65</f>
        <v>0.99</v>
      </c>
      <c r="H65" s="485">
        <v>1.07</v>
      </c>
      <c r="I65" s="513">
        <f>+H65*$I$8</f>
        <v>0</v>
      </c>
      <c r="J65" s="514">
        <f t="shared" si="3"/>
        <v>1.07</v>
      </c>
      <c r="K65" s="515">
        <f>+J65</f>
        <v>1.07</v>
      </c>
      <c r="L65" s="483">
        <v>1.3007</v>
      </c>
      <c r="M65" s="480">
        <f>L65*L8</f>
        <v>0.18209800000000001</v>
      </c>
      <c r="N65" s="491">
        <f>SUM(L65:M65)</f>
        <v>1.4827980000000001</v>
      </c>
      <c r="O65" s="490">
        <v>1.4594</v>
      </c>
      <c r="P65" s="480" t="e">
        <f>O65*$Q$9</f>
        <v>#VALUE!</v>
      </c>
      <c r="Q65" s="490" t="e">
        <f>SUM(O65:P65)</f>
        <v>#VALUE!</v>
      </c>
      <c r="R65" s="539">
        <v>1.5709</v>
      </c>
      <c r="S65" s="480">
        <f>R65*S9</f>
        <v>0.21992600000000001</v>
      </c>
      <c r="T65" s="490">
        <f>R65+S65</f>
        <v>1.790826</v>
      </c>
      <c r="U65" s="539">
        <f>R65+(R65*R11)</f>
        <v>1.60043292</v>
      </c>
      <c r="V65" s="480">
        <f>U65*V9</f>
        <v>0.24006493800000001</v>
      </c>
      <c r="W65" s="540">
        <f>SUM(U65:V65)</f>
        <v>1.840497858</v>
      </c>
      <c r="X65" s="539">
        <f>U65*$Z$8+U65</f>
        <v>1.60043292</v>
      </c>
      <c r="Y65" s="480">
        <f>X65*Y7</f>
        <v>0.24006493800000001</v>
      </c>
      <c r="Z65" s="744">
        <f>SUM(X65:Y65)</f>
        <v>1.840497858</v>
      </c>
      <c r="AA65" s="745">
        <f>X65+(X65*AA$8)</f>
        <v>1.809609502644</v>
      </c>
      <c r="AB65" s="712">
        <f t="shared" si="6"/>
        <v>0.27144142539659999</v>
      </c>
      <c r="AC65" s="746">
        <f>AA65+AB65</f>
        <v>2.0810509280406002</v>
      </c>
      <c r="AD65" s="746">
        <v>2.0537000000000001</v>
      </c>
      <c r="AE65" s="713">
        <f>AD65*AF9</f>
        <v>0.30805500000000002</v>
      </c>
      <c r="AF65" s="747">
        <f>AD65+AE65</f>
        <v>2.361755</v>
      </c>
      <c r="AG65" s="740"/>
      <c r="AH65" s="747">
        <v>2.3532999999999999</v>
      </c>
      <c r="AI65" s="742">
        <f>AH65*AJ9</f>
        <v>0.352995</v>
      </c>
      <c r="AJ65" s="539">
        <f>SUM(AH65:AI65)</f>
        <v>2.7062949999999999</v>
      </c>
      <c r="AK65" s="707"/>
      <c r="AL65" s="676">
        <v>2.5290915099999998</v>
      </c>
      <c r="AM65" s="655">
        <v>2.911</v>
      </c>
      <c r="AN65" s="655">
        <f>AL65*AN12</f>
        <v>0.37936372649999994</v>
      </c>
      <c r="AO65" s="656">
        <f>SUM(AL65:AN65)</f>
        <v>5.8194552365000005</v>
      </c>
      <c r="AP65" s="364">
        <v>252.91289418010001</v>
      </c>
      <c r="AQ65" s="700">
        <f>AM65*1.1152</f>
        <v>3.2463471999999998</v>
      </c>
      <c r="AR65" s="708">
        <f>AQ65*1.15</f>
        <v>3.7332992799999993</v>
      </c>
      <c r="AS65" s="802">
        <f>SUM(AQ65-AM65)/AM65</f>
        <v>0.11519999999999991</v>
      </c>
    </row>
    <row r="66" spans="1:45" ht="15.75" x14ac:dyDescent="0.25">
      <c r="A66" s="511"/>
      <c r="B66" s="480"/>
      <c r="C66" s="481"/>
      <c r="D66" s="481"/>
      <c r="E66" s="481"/>
      <c r="F66" s="481"/>
      <c r="G66" s="455"/>
      <c r="H66" s="485"/>
      <c r="I66" s="513"/>
      <c r="J66" s="514"/>
      <c r="K66" s="515"/>
      <c r="L66" s="483"/>
      <c r="M66" s="483"/>
      <c r="N66" s="488"/>
      <c r="O66" s="394"/>
      <c r="P66" s="483"/>
      <c r="Q66" s="483"/>
      <c r="R66" s="483"/>
      <c r="S66" s="483"/>
      <c r="T66" s="483"/>
      <c r="U66" s="483"/>
      <c r="V66" s="483"/>
      <c r="W66" s="502"/>
      <c r="X66" s="483"/>
      <c r="Y66" s="480"/>
      <c r="Z66" s="711"/>
      <c r="AA66" s="712"/>
      <c r="AB66" s="712"/>
      <c r="AC66" s="713"/>
      <c r="AD66" s="713"/>
      <c r="AE66" s="713"/>
      <c r="AF66" s="714"/>
      <c r="AG66" s="740"/>
      <c r="AH66" s="714"/>
      <c r="AI66" s="742"/>
      <c r="AJ66" s="483"/>
      <c r="AK66" s="707"/>
      <c r="AL66" s="455"/>
      <c r="AM66" s="455"/>
      <c r="AN66" s="455"/>
      <c r="AO66" s="456"/>
      <c r="AP66" s="364"/>
      <c r="AQ66" s="708"/>
      <c r="AR66" s="709"/>
      <c r="AS66" s="802"/>
    </row>
    <row r="67" spans="1:45" ht="15.75" x14ac:dyDescent="0.25">
      <c r="A67" s="479"/>
      <c r="B67" s="480"/>
      <c r="C67" s="481"/>
      <c r="D67" s="481"/>
      <c r="E67" s="481"/>
      <c r="F67" s="481"/>
      <c r="G67" s="455"/>
      <c r="H67" s="485"/>
      <c r="I67" s="513"/>
      <c r="J67" s="514"/>
      <c r="K67" s="515"/>
      <c r="L67" s="483"/>
      <c r="M67" s="483"/>
      <c r="N67" s="488"/>
      <c r="O67" s="394"/>
      <c r="P67" s="483"/>
      <c r="Q67" s="483"/>
      <c r="R67" s="483"/>
      <c r="S67" s="483"/>
      <c r="T67" s="483"/>
      <c r="U67" s="483"/>
      <c r="V67" s="483"/>
      <c r="W67" s="502"/>
      <c r="X67" s="483"/>
      <c r="Y67" s="480"/>
      <c r="Z67" s="711"/>
      <c r="AA67" s="712"/>
      <c r="AB67" s="712"/>
      <c r="AC67" s="713"/>
      <c r="AD67" s="713"/>
      <c r="AE67" s="713"/>
      <c r="AF67" s="714"/>
      <c r="AG67" s="740"/>
      <c r="AH67" s="714"/>
      <c r="AI67" s="742"/>
      <c r="AJ67" s="483"/>
      <c r="AK67" s="707"/>
      <c r="AL67" s="455"/>
      <c r="AM67" s="455"/>
      <c r="AN67" s="455"/>
      <c r="AO67" s="456"/>
      <c r="AP67" s="364"/>
      <c r="AQ67" s="708"/>
      <c r="AR67" s="709"/>
      <c r="AS67" s="802"/>
    </row>
    <row r="68" spans="1:45" ht="15.75" x14ac:dyDescent="0.25">
      <c r="A68" s="499" t="s">
        <v>55</v>
      </c>
      <c r="B68" s="480"/>
      <c r="C68" s="481"/>
      <c r="D68" s="481"/>
      <c r="E68" s="481"/>
      <c r="F68" s="481"/>
      <c r="G68" s="455"/>
      <c r="H68" s="485"/>
      <c r="I68" s="513"/>
      <c r="J68" s="514"/>
      <c r="K68" s="515"/>
      <c r="L68" s="483"/>
      <c r="M68" s="483"/>
      <c r="N68" s="488"/>
      <c r="O68" s="394"/>
      <c r="P68" s="483"/>
      <c r="Q68" s="483"/>
      <c r="R68" s="483"/>
      <c r="S68" s="483"/>
      <c r="T68" s="483"/>
      <c r="U68" s="483"/>
      <c r="V68" s="483"/>
      <c r="W68" s="502"/>
      <c r="X68" s="483"/>
      <c r="Y68" s="480"/>
      <c r="Z68" s="711"/>
      <c r="AA68" s="712"/>
      <c r="AB68" s="712"/>
      <c r="AC68" s="713"/>
      <c r="AD68" s="713"/>
      <c r="AE68" s="713"/>
      <c r="AF68" s="714"/>
      <c r="AG68" s="740"/>
      <c r="AH68" s="714"/>
      <c r="AI68" s="742"/>
      <c r="AJ68" s="483"/>
      <c r="AK68" s="707"/>
      <c r="AL68" s="455"/>
      <c r="AM68" s="455"/>
      <c r="AN68" s="455"/>
      <c r="AO68" s="456"/>
      <c r="AP68" s="364"/>
      <c r="AQ68" s="708"/>
      <c r="AR68" s="709"/>
      <c r="AS68" s="802"/>
    </row>
    <row r="69" spans="1:45" ht="15.75" x14ac:dyDescent="0.25">
      <c r="A69" s="511" t="s">
        <v>35</v>
      </c>
      <c r="B69" s="480">
        <v>605</v>
      </c>
      <c r="C69" s="481">
        <v>700</v>
      </c>
      <c r="D69" s="481">
        <v>800</v>
      </c>
      <c r="E69" s="481">
        <f>+D69*$F$11</f>
        <v>0</v>
      </c>
      <c r="F69" s="481">
        <f>SUM(D69:E69)</f>
        <v>800</v>
      </c>
      <c r="G69" s="455">
        <f>F69</f>
        <v>800</v>
      </c>
      <c r="H69" s="485">
        <v>866.4</v>
      </c>
      <c r="I69" s="513">
        <f>+H69*$I$8</f>
        <v>0</v>
      </c>
      <c r="J69" s="514">
        <f t="shared" si="3"/>
        <v>866.4</v>
      </c>
      <c r="K69" s="515">
        <f>+J69</f>
        <v>866.4</v>
      </c>
      <c r="L69" s="480">
        <f>H69+H69*L11</f>
        <v>930.42696000000001</v>
      </c>
      <c r="M69" s="480">
        <f>L69*L8</f>
        <v>130.25977440000003</v>
      </c>
      <c r="N69" s="363">
        <f>L69+M69</f>
        <v>1060.6867344</v>
      </c>
      <c r="O69" s="480">
        <f>L69+L69*$P$8</f>
        <v>930.42696000000001</v>
      </c>
      <c r="P69" s="480">
        <f>O69*P9</f>
        <v>130.25977440000003</v>
      </c>
      <c r="Q69" s="480">
        <f>SUM(O69:P69)</f>
        <v>1060.6867344</v>
      </c>
      <c r="R69" s="480">
        <v>1123.7</v>
      </c>
      <c r="S69" s="480">
        <f>R69*S9</f>
        <v>157.31800000000001</v>
      </c>
      <c r="T69" s="480">
        <f>R69+S69-0.01</f>
        <v>1281.008</v>
      </c>
      <c r="U69" s="480">
        <f>R69+(R69*R11)-0.01</f>
        <v>1144.81556</v>
      </c>
      <c r="V69" s="480">
        <f>U69*V9</f>
        <v>171.72233399999999</v>
      </c>
      <c r="W69" s="538">
        <f>SUM(U69:V69)</f>
        <v>1316.5378940000001</v>
      </c>
      <c r="X69" s="480">
        <v>1239.4100000000001</v>
      </c>
      <c r="Y69" s="480">
        <f>X69*Y7</f>
        <v>185.91150000000002</v>
      </c>
      <c r="Z69" s="711">
        <f>SUM(X69:Y69)</f>
        <v>1425.3215</v>
      </c>
      <c r="AA69" s="712">
        <f>X69+(X69*AA$8)</f>
        <v>1401.400887</v>
      </c>
      <c r="AB69" s="712">
        <f t="shared" si="6"/>
        <v>210.21013305</v>
      </c>
      <c r="AC69" s="713">
        <f>AA69+AB69</f>
        <v>1611.61102005</v>
      </c>
      <c r="AD69" s="713">
        <f>AA69*AD8</f>
        <v>1488.5680221714001</v>
      </c>
      <c r="AE69" s="713">
        <f>AD69*AF9</f>
        <v>223.28520332571</v>
      </c>
      <c r="AF69" s="714">
        <f>AD69+AE69</f>
        <v>1711.8532254971101</v>
      </c>
      <c r="AG69" s="740"/>
      <c r="AH69" s="714">
        <v>1705.75</v>
      </c>
      <c r="AI69" s="742">
        <f>AH69*AJ9</f>
        <v>255.86249999999998</v>
      </c>
      <c r="AJ69" s="481">
        <f>SUM(AH69:AI69)</f>
        <v>1961.6125</v>
      </c>
      <c r="AK69" s="707"/>
      <c r="AL69" s="675">
        <v>1833.169525</v>
      </c>
      <c r="AM69" s="455">
        <v>2109.98</v>
      </c>
      <c r="AN69" s="455">
        <f>AL69*AN12</f>
        <v>274.97542874999999</v>
      </c>
      <c r="AO69" s="456">
        <f>SUM(AL69:AN69)</f>
        <v>4218.1249537499998</v>
      </c>
      <c r="AP69" s="364">
        <v>1833.1720645160999</v>
      </c>
      <c r="AQ69" s="481">
        <f>AM69*1.1152</f>
        <v>2353.049696</v>
      </c>
      <c r="AR69" s="709">
        <f>AQ69*1.15</f>
        <v>2706.0071503999998</v>
      </c>
      <c r="AS69" s="802">
        <f>SUM(AQ69-AM69)/AM69</f>
        <v>0.11520000000000001</v>
      </c>
    </row>
    <row r="70" spans="1:45" ht="15.75" x14ac:dyDescent="0.25">
      <c r="A70" s="511" t="s">
        <v>56</v>
      </c>
      <c r="B70" s="480">
        <v>0.44</v>
      </c>
      <c r="C70" s="481">
        <v>0.52</v>
      </c>
      <c r="D70" s="481">
        <v>0.57999999999999996</v>
      </c>
      <c r="E70" s="481">
        <f>+D70*$F$11</f>
        <v>0</v>
      </c>
      <c r="F70" s="481">
        <f>SUM(D70:E70)</f>
        <v>0.57999999999999996</v>
      </c>
      <c r="G70" s="455">
        <f>F70</f>
        <v>0.57999999999999996</v>
      </c>
      <c r="H70" s="485">
        <v>0.62809999999999999</v>
      </c>
      <c r="I70" s="513">
        <f>+H70*$I$8</f>
        <v>0</v>
      </c>
      <c r="J70" s="514">
        <f t="shared" si="3"/>
        <v>0.62809999999999999</v>
      </c>
      <c r="K70" s="515">
        <f>+J70</f>
        <v>0.62809999999999999</v>
      </c>
      <c r="L70" s="483">
        <v>0.67449999999999999</v>
      </c>
      <c r="M70" s="480">
        <f>L70*L8</f>
        <v>9.4430000000000014E-2</v>
      </c>
      <c r="N70" s="491">
        <f>SUM(L70:M70)</f>
        <v>0.76893</v>
      </c>
      <c r="O70" s="490">
        <v>0.75680000000000003</v>
      </c>
      <c r="P70" s="480" t="e">
        <f>O70*$Q$9</f>
        <v>#VALUE!</v>
      </c>
      <c r="Q70" s="490" t="e">
        <f>SUM(O70:P70)</f>
        <v>#VALUE!</v>
      </c>
      <c r="R70" s="539">
        <v>0.81459999999999999</v>
      </c>
      <c r="S70" s="480">
        <f>R70*S9</f>
        <v>0.11404400000000001</v>
      </c>
      <c r="T70" s="490">
        <f>R70+S70</f>
        <v>0.92864400000000002</v>
      </c>
      <c r="U70" s="539">
        <f>R70+(R70*R11)</f>
        <v>0.82991448000000001</v>
      </c>
      <c r="V70" s="480">
        <f>U70*V9</f>
        <v>0.12448717199999999</v>
      </c>
      <c r="W70" s="540">
        <f>SUM(U70:V70)</f>
        <v>0.95440165200000004</v>
      </c>
      <c r="X70" s="539">
        <v>0.89629999999999999</v>
      </c>
      <c r="Y70" s="480">
        <f>X70*Y7</f>
        <v>0.13444499999999998</v>
      </c>
      <c r="Z70" s="744">
        <f>SUM(X70:Y70)</f>
        <v>1.030745</v>
      </c>
      <c r="AA70" s="745">
        <f>X70+(X70*AA$8)</f>
        <v>1.01344641</v>
      </c>
      <c r="AB70" s="712">
        <f t="shared" si="6"/>
        <v>0.15201696149999999</v>
      </c>
      <c r="AC70" s="746">
        <f>AA70+AB70</f>
        <v>1.1654633715</v>
      </c>
      <c r="AD70" s="746">
        <v>1.0764</v>
      </c>
      <c r="AE70" s="746">
        <f>AD70*AF9</f>
        <v>0.16145999999999999</v>
      </c>
      <c r="AF70" s="747">
        <f>AD70+AE70</f>
        <v>1.23786</v>
      </c>
      <c r="AG70" s="740"/>
      <c r="AH70" s="747">
        <v>1.2334000000000001</v>
      </c>
      <c r="AI70" s="742">
        <f>AH70*AJ9</f>
        <v>0.18501000000000001</v>
      </c>
      <c r="AJ70" s="762">
        <f>AH70+AI70</f>
        <v>1.4184100000000002</v>
      </c>
      <c r="AK70" s="707"/>
      <c r="AL70" s="676">
        <v>1.32553498</v>
      </c>
      <c r="AM70" s="655">
        <v>1.5258</v>
      </c>
      <c r="AN70" s="655">
        <f>AL70*AN12</f>
        <v>0.19883024699999999</v>
      </c>
      <c r="AO70" s="656">
        <f>SUM(AL70:AN70)</f>
        <v>3.0501652269999999</v>
      </c>
      <c r="AP70" s="364">
        <v>132.5585232972</v>
      </c>
      <c r="AQ70" s="700">
        <f>AM70*1.1152</f>
        <v>1.70157216</v>
      </c>
      <c r="AR70" s="708">
        <f>AQ70*1.15</f>
        <v>1.9568079839999999</v>
      </c>
      <c r="AS70" s="802">
        <f>SUM(AQ70-AM70)/AM70</f>
        <v>0.11519999999999997</v>
      </c>
    </row>
    <row r="71" spans="1:45" ht="15.75" x14ac:dyDescent="0.25">
      <c r="A71" s="511" t="s">
        <v>49</v>
      </c>
      <c r="B71" s="480">
        <v>110</v>
      </c>
      <c r="C71" s="481">
        <v>130</v>
      </c>
      <c r="D71" s="481">
        <v>145</v>
      </c>
      <c r="E71" s="481">
        <f>+D71*$F$11</f>
        <v>0</v>
      </c>
      <c r="F71" s="481">
        <f>SUM(D71:E71)</f>
        <v>145</v>
      </c>
      <c r="G71" s="455">
        <f>F71</f>
        <v>145</v>
      </c>
      <c r="H71" s="485">
        <v>157.04</v>
      </c>
      <c r="I71" s="513">
        <f>+H71*$I$8</f>
        <v>0</v>
      </c>
      <c r="J71" s="514">
        <f t="shared" si="3"/>
        <v>157.04</v>
      </c>
      <c r="K71" s="515">
        <f>+J71</f>
        <v>157.04</v>
      </c>
      <c r="L71" s="480">
        <v>168.64</v>
      </c>
      <c r="M71" s="480">
        <f>L71*L8</f>
        <v>23.6096</v>
      </c>
      <c r="N71" s="363">
        <f>L71+M71</f>
        <v>192.24959999999999</v>
      </c>
      <c r="O71" s="480">
        <v>189.21</v>
      </c>
      <c r="P71" s="480" t="e">
        <f>O71*$Q$9</f>
        <v>#VALUE!</v>
      </c>
      <c r="Q71" s="480" t="e">
        <f>SUM(O71:P71)</f>
        <v>#VALUE!</v>
      </c>
      <c r="R71" s="480">
        <v>203.67</v>
      </c>
      <c r="S71" s="480">
        <f>R71*S9</f>
        <v>28.5138</v>
      </c>
      <c r="T71" s="480">
        <f>R71+S71</f>
        <v>232.18379999999999</v>
      </c>
      <c r="U71" s="480">
        <f>R71+(R71*R11)-0.01</f>
        <v>207.48899599999999</v>
      </c>
      <c r="V71" s="480">
        <f>U71*V9</f>
        <v>31.123349399999995</v>
      </c>
      <c r="W71" s="538">
        <f>SUM(U71:V71)</f>
        <v>238.61234539999998</v>
      </c>
      <c r="X71" s="480">
        <v>224.09</v>
      </c>
      <c r="Y71" s="480">
        <f>X71*Y7</f>
        <v>33.613500000000002</v>
      </c>
      <c r="Z71" s="711">
        <f>SUM(X71:Y71)</f>
        <v>257.70350000000002</v>
      </c>
      <c r="AA71" s="712">
        <f>X71+(X71*AA$8)</f>
        <v>253.37856300000001</v>
      </c>
      <c r="AB71" s="712">
        <f t="shared" si="6"/>
        <v>38.006784449999998</v>
      </c>
      <c r="AC71" s="713">
        <f>AA71+AB71</f>
        <v>291.38534745000004</v>
      </c>
      <c r="AD71" s="713">
        <f>AA71*AD8</f>
        <v>269.13870961860005</v>
      </c>
      <c r="AE71" s="713">
        <f>AD71*AF9</f>
        <v>40.370806442790006</v>
      </c>
      <c r="AF71" s="714">
        <f>AD71+AE71</f>
        <v>309.50951606139006</v>
      </c>
      <c r="AG71" s="740"/>
      <c r="AH71" s="714">
        <v>308.41000000000003</v>
      </c>
      <c r="AI71" s="742">
        <f>AH71*AJ9</f>
        <v>46.261500000000005</v>
      </c>
      <c r="AJ71" s="481">
        <f>SUM(AH71:AI71)</f>
        <v>354.67150000000004</v>
      </c>
      <c r="AK71" s="707"/>
      <c r="AL71" s="675">
        <v>331.44822700000003</v>
      </c>
      <c r="AM71" s="455">
        <v>381.5</v>
      </c>
      <c r="AN71" s="455">
        <f>AL71*AN12</f>
        <v>49.717234050000002</v>
      </c>
      <c r="AO71" s="456">
        <f>SUM(AL71:AN71)</f>
        <v>762.66546105000009</v>
      </c>
      <c r="AP71" s="364">
        <v>331.44556819219997</v>
      </c>
      <c r="AQ71" s="481">
        <f>AM71*1.1152</f>
        <v>425.44880000000001</v>
      </c>
      <c r="AR71" s="709">
        <f>AQ71*1.15</f>
        <v>489.26611999999994</v>
      </c>
      <c r="AS71" s="802">
        <f>SUM(AQ71-AM71)/AM71</f>
        <v>0.11520000000000001</v>
      </c>
    </row>
    <row r="72" spans="1:45" ht="15.75" x14ac:dyDescent="0.25">
      <c r="A72" s="479"/>
      <c r="B72" s="480"/>
      <c r="C72" s="481"/>
      <c r="D72" s="481"/>
      <c r="E72" s="481"/>
      <c r="F72" s="481"/>
      <c r="G72" s="455"/>
      <c r="H72" s="485"/>
      <c r="I72" s="513"/>
      <c r="J72" s="514"/>
      <c r="K72" s="515"/>
      <c r="L72" s="483"/>
      <c r="M72" s="483"/>
      <c r="N72" s="488"/>
      <c r="O72" s="394"/>
      <c r="P72" s="483"/>
      <c r="Q72" s="483"/>
      <c r="R72" s="483"/>
      <c r="S72" s="483"/>
      <c r="T72" s="483"/>
      <c r="U72" s="483"/>
      <c r="V72" s="483"/>
      <c r="W72" s="502"/>
      <c r="X72" s="483"/>
      <c r="Y72" s="480"/>
      <c r="Z72" s="711"/>
      <c r="AA72" s="712"/>
      <c r="AB72" s="712"/>
      <c r="AC72" s="713"/>
      <c r="AD72" s="713"/>
      <c r="AE72" s="713"/>
      <c r="AF72" s="714"/>
      <c r="AG72" s="740"/>
      <c r="AH72" s="714"/>
      <c r="AI72" s="742"/>
      <c r="AJ72" s="483"/>
      <c r="AK72" s="707"/>
      <c r="AL72" s="455"/>
      <c r="AM72" s="455"/>
      <c r="AN72" s="455"/>
      <c r="AO72" s="456"/>
      <c r="AP72" s="364"/>
      <c r="AQ72" s="708"/>
      <c r="AR72" s="709"/>
      <c r="AS72" s="710"/>
    </row>
    <row r="73" spans="1:45" ht="15.75" x14ac:dyDescent="0.25">
      <c r="A73" s="499" t="s">
        <v>57</v>
      </c>
      <c r="B73" s="480"/>
      <c r="C73" s="481"/>
      <c r="D73" s="481"/>
      <c r="E73" s="481"/>
      <c r="F73" s="481"/>
      <c r="G73" s="455"/>
      <c r="H73" s="485"/>
      <c r="I73" s="513"/>
      <c r="J73" s="514"/>
      <c r="K73" s="515"/>
      <c r="L73" s="483"/>
      <c r="M73" s="483"/>
      <c r="N73" s="488"/>
      <c r="O73" s="394"/>
      <c r="P73" s="483"/>
      <c r="Q73" s="483"/>
      <c r="R73" s="483"/>
      <c r="S73" s="483"/>
      <c r="T73" s="483"/>
      <c r="U73" s="483"/>
      <c r="V73" s="483"/>
      <c r="W73" s="502"/>
      <c r="X73" s="483"/>
      <c r="Y73" s="480"/>
      <c r="Z73" s="711"/>
      <c r="AA73" s="712"/>
      <c r="AB73" s="712"/>
      <c r="AC73" s="713"/>
      <c r="AD73" s="713"/>
      <c r="AE73" s="713"/>
      <c r="AF73" s="714"/>
      <c r="AG73" s="740"/>
      <c r="AH73" s="714"/>
      <c r="AI73" s="483"/>
      <c r="AJ73" s="483"/>
      <c r="AK73" s="707"/>
      <c r="AL73" s="455"/>
      <c r="AM73" s="455"/>
      <c r="AN73" s="455"/>
      <c r="AO73" s="456"/>
      <c r="AP73" s="364"/>
      <c r="AQ73" s="708"/>
      <c r="AR73" s="709"/>
      <c r="AS73" s="710"/>
    </row>
    <row r="74" spans="1:45" ht="15.75" x14ac:dyDescent="0.25">
      <c r="A74" s="511" t="s">
        <v>845</v>
      </c>
      <c r="B74" s="480"/>
      <c r="C74" s="481"/>
      <c r="D74" s="481"/>
      <c r="E74" s="481"/>
      <c r="F74" s="481"/>
      <c r="G74" s="455"/>
      <c r="H74" s="485"/>
      <c r="I74" s="513"/>
      <c r="J74" s="514"/>
      <c r="K74" s="515"/>
      <c r="L74" s="483"/>
      <c r="M74" s="483"/>
      <c r="N74" s="488"/>
      <c r="O74" s="394"/>
      <c r="P74" s="483"/>
      <c r="Q74" s="483"/>
      <c r="R74" s="483"/>
      <c r="S74" s="483"/>
      <c r="T74" s="483"/>
      <c r="U74" s="483"/>
      <c r="V74" s="483"/>
      <c r="W74" s="502"/>
      <c r="X74" s="542">
        <v>152.88999999999999</v>
      </c>
      <c r="Y74" s="542">
        <f>X74*Y7</f>
        <v>22.933499999999999</v>
      </c>
      <c r="Z74" s="736">
        <f>SUM(X74:Y74)</f>
        <v>175.8235</v>
      </c>
      <c r="AA74" s="748">
        <v>0</v>
      </c>
      <c r="AB74" s="748">
        <v>0</v>
      </c>
      <c r="AC74" s="749">
        <v>0</v>
      </c>
      <c r="AD74" s="749"/>
      <c r="AE74" s="749"/>
      <c r="AF74" s="714">
        <f t="shared" ref="AF74:AF79" si="22">AD74+AE74</f>
        <v>0</v>
      </c>
      <c r="AG74" s="740"/>
      <c r="AH74" s="714"/>
      <c r="AI74" s="483"/>
      <c r="AJ74" s="483"/>
      <c r="AK74" s="707"/>
      <c r="AL74" s="455"/>
      <c r="AM74" s="455"/>
      <c r="AN74" s="455"/>
      <c r="AO74" s="456"/>
      <c r="AP74" s="364"/>
      <c r="AQ74" s="708"/>
      <c r="AR74" s="709"/>
      <c r="AS74" s="710"/>
    </row>
    <row r="75" spans="1:45" ht="15.75" x14ac:dyDescent="0.25">
      <c r="A75" s="511" t="s">
        <v>915</v>
      </c>
      <c r="B75" s="480">
        <v>0.6</v>
      </c>
      <c r="C75" s="481">
        <v>0.63</v>
      </c>
      <c r="D75" s="481">
        <v>0.66</v>
      </c>
      <c r="E75" s="481">
        <f>+D75*$F$11</f>
        <v>0</v>
      </c>
      <c r="F75" s="481">
        <f>SUM(D75:E75)</f>
        <v>0.66</v>
      </c>
      <c r="G75" s="455">
        <f>F75</f>
        <v>0.66</v>
      </c>
      <c r="H75" s="485">
        <v>0.71479999999999999</v>
      </c>
      <c r="I75" s="513">
        <f>+H75*$I$8</f>
        <v>0</v>
      </c>
      <c r="J75" s="514">
        <f t="shared" si="3"/>
        <v>0.71479999999999999</v>
      </c>
      <c r="K75" s="515">
        <f>+J75</f>
        <v>0.71479999999999999</v>
      </c>
      <c r="L75" s="483">
        <v>0.74050000000000005</v>
      </c>
      <c r="M75" s="480">
        <f>L75*L8</f>
        <v>0.10367000000000001</v>
      </c>
      <c r="N75" s="491">
        <f t="shared" ref="N75:N85" si="23">SUM(L75:M75)</f>
        <v>0.84417000000000009</v>
      </c>
      <c r="O75" s="490">
        <v>0.79</v>
      </c>
      <c r="P75" s="480" t="e">
        <f>O75*$Q$9</f>
        <v>#VALUE!</v>
      </c>
      <c r="Q75" s="490" t="e">
        <f>SUM(O75:P75)</f>
        <v>#VALUE!</v>
      </c>
      <c r="R75" s="539">
        <v>0.84</v>
      </c>
      <c r="S75" s="480">
        <f>R75*S9</f>
        <v>0.11760000000000001</v>
      </c>
      <c r="T75" s="490">
        <f>R75+S75</f>
        <v>0.95760000000000001</v>
      </c>
      <c r="U75" s="539">
        <f>R75+(R75*R11)</f>
        <v>0.855792</v>
      </c>
      <c r="V75" s="480">
        <f>U75*V9</f>
        <v>0.12836880000000001</v>
      </c>
      <c r="W75" s="540">
        <f>SUM(U75:V75)</f>
        <v>0.98416079999999995</v>
      </c>
      <c r="X75" s="539">
        <f>U75*$Z$8+U75</f>
        <v>0.855792</v>
      </c>
      <c r="Y75" s="480">
        <f>X75*Y7</f>
        <v>0.12836880000000001</v>
      </c>
      <c r="Z75" s="744">
        <f>SUM(X75:Y75)</f>
        <v>0.98416079999999995</v>
      </c>
      <c r="AA75" s="756">
        <f>X75+(X75*AA$8)+0.19</f>
        <v>1.1576440144</v>
      </c>
      <c r="AB75" s="748">
        <f t="shared" si="6"/>
        <v>0.17364660216</v>
      </c>
      <c r="AC75" s="757">
        <f>AA75+AB75</f>
        <v>1.33129061656</v>
      </c>
      <c r="AD75" s="757">
        <f>(AA75+0.17)*AD8</f>
        <v>1.4102234720956799</v>
      </c>
      <c r="AE75" s="749">
        <f>AD75*AF9</f>
        <v>0.21153352081435198</v>
      </c>
      <c r="AF75" s="747">
        <f t="shared" si="22"/>
        <v>1.6217569929100319</v>
      </c>
      <c r="AG75" s="763"/>
      <c r="AH75" s="747">
        <v>1.6964999999999999</v>
      </c>
      <c r="AI75" s="742">
        <f>AH75*AJ9</f>
        <v>0.25447499999999995</v>
      </c>
      <c r="AJ75" s="539">
        <f>SUM(AH75:AI75)</f>
        <v>1.9509749999999999</v>
      </c>
      <c r="AK75" s="707"/>
      <c r="AL75" s="676">
        <v>1.8232285499999996</v>
      </c>
      <c r="AM75" s="655">
        <v>2.0985</v>
      </c>
      <c r="AN75" s="655">
        <f>AL75*AN12</f>
        <v>0.27348428249999995</v>
      </c>
      <c r="AO75" s="656">
        <f>SUM(AL75:AN75)</f>
        <v>4.1952128324999993</v>
      </c>
      <c r="AP75" s="364">
        <v>182.32338697650002</v>
      </c>
      <c r="AQ75" s="700">
        <f>AM75*1.1152</f>
        <v>2.3402471999999999</v>
      </c>
      <c r="AR75" s="708">
        <f>AQ75*1.15</f>
        <v>2.6912842799999996</v>
      </c>
      <c r="AS75" s="802">
        <f>SUM(AQ75-AM75)/AM75</f>
        <v>0.11519999999999991</v>
      </c>
    </row>
    <row r="76" spans="1:45" ht="15.75" x14ac:dyDescent="0.25">
      <c r="A76" s="511" t="s">
        <v>916</v>
      </c>
      <c r="B76" s="480"/>
      <c r="C76" s="481"/>
      <c r="D76" s="481"/>
      <c r="E76" s="481"/>
      <c r="F76" s="481"/>
      <c r="G76" s="455"/>
      <c r="H76" s="485"/>
      <c r="I76" s="513"/>
      <c r="J76" s="514"/>
      <c r="K76" s="515"/>
      <c r="L76" s="483"/>
      <c r="M76" s="480"/>
      <c r="N76" s="491"/>
      <c r="O76" s="490"/>
      <c r="P76" s="480"/>
      <c r="Q76" s="490"/>
      <c r="R76" s="539"/>
      <c r="S76" s="480"/>
      <c r="T76" s="490"/>
      <c r="U76" s="539"/>
      <c r="V76" s="480"/>
      <c r="W76" s="540"/>
      <c r="X76" s="539"/>
      <c r="Y76" s="480"/>
      <c r="Z76" s="744">
        <v>1.3518945980000001</v>
      </c>
      <c r="AA76" s="756">
        <f>1.3292+0.19</f>
        <v>1.5191999999999999</v>
      </c>
      <c r="AB76" s="748">
        <f>AA76*AB$12</f>
        <v>0.22787999999999997</v>
      </c>
      <c r="AC76" s="757">
        <f>AA76+AB76</f>
        <v>1.74708</v>
      </c>
      <c r="AD76" s="757">
        <f>(AA76+0.17)*AD8</f>
        <v>1.7942682399999998</v>
      </c>
      <c r="AE76" s="749">
        <f>AD76*AF9</f>
        <v>0.26914023599999998</v>
      </c>
      <c r="AF76" s="747">
        <f t="shared" si="22"/>
        <v>2.0634084759999998</v>
      </c>
      <c r="AG76" s="763"/>
      <c r="AH76" s="747">
        <v>2.0560999999999998</v>
      </c>
      <c r="AI76" s="742">
        <f>AH76*AJ9</f>
        <v>0.30841499999999994</v>
      </c>
      <c r="AJ76" s="539">
        <f>SUM(AH76:AI76)</f>
        <v>2.3645149999999999</v>
      </c>
      <c r="AK76" s="707"/>
      <c r="AL76" s="676">
        <v>2.2096906699999996</v>
      </c>
      <c r="AM76" s="655">
        <v>2.5434000000000001</v>
      </c>
      <c r="AN76" s="655">
        <f>AL76*AN12</f>
        <v>0.33145360049999995</v>
      </c>
      <c r="AO76" s="656">
        <f>SUM(AL76:AN76)</f>
        <v>5.0845442704999995</v>
      </c>
      <c r="AP76" s="364">
        <v>220.96781712390001</v>
      </c>
      <c r="AQ76" s="700">
        <f>AM76*1.1152</f>
        <v>2.83639968</v>
      </c>
      <c r="AR76" s="708">
        <f>AQ76*1.15</f>
        <v>3.2618596319999997</v>
      </c>
      <c r="AS76" s="802">
        <f>SUM(AQ76-AM76)/AM76</f>
        <v>0.11519999999999994</v>
      </c>
    </row>
    <row r="77" spans="1:45" ht="15.75" x14ac:dyDescent="0.25">
      <c r="A77" s="511" t="s">
        <v>863</v>
      </c>
      <c r="B77" s="480">
        <v>0.64</v>
      </c>
      <c r="C77" s="481">
        <v>0.72</v>
      </c>
      <c r="D77" s="481">
        <v>0.82</v>
      </c>
      <c r="E77" s="481">
        <f>+D77*$F$11</f>
        <v>0</v>
      </c>
      <c r="F77" s="481">
        <f>SUM(D77:E77)</f>
        <v>0.82</v>
      </c>
      <c r="G77" s="455">
        <f>F77</f>
        <v>0.82</v>
      </c>
      <c r="H77" s="485">
        <f>+D77+D77*$I$11</f>
        <v>0.82</v>
      </c>
      <c r="I77" s="513">
        <f>+H77*$I$8</f>
        <v>0</v>
      </c>
      <c r="J77" s="514">
        <f t="shared" si="3"/>
        <v>0.82</v>
      </c>
      <c r="K77" s="515">
        <f>+J77</f>
        <v>0.82</v>
      </c>
      <c r="L77" s="483">
        <v>0.9325</v>
      </c>
      <c r="M77" s="480">
        <f>L77*L8</f>
        <v>0.13055</v>
      </c>
      <c r="N77" s="491">
        <f t="shared" si="23"/>
        <v>1.0630500000000001</v>
      </c>
      <c r="O77" s="490">
        <v>1</v>
      </c>
      <c r="P77" s="480" t="e">
        <f t="shared" ref="P77:P85" si="24">O77*$Q$9</f>
        <v>#VALUE!</v>
      </c>
      <c r="Q77" s="490" t="e">
        <f>SUM(O77:P77)</f>
        <v>#VALUE!</v>
      </c>
      <c r="R77" s="539">
        <v>1.0760000000000001</v>
      </c>
      <c r="S77" s="480">
        <f>R77*S9</f>
        <v>0.15064000000000002</v>
      </c>
      <c r="T77" s="490">
        <f>R77+S77</f>
        <v>1.2266400000000002</v>
      </c>
      <c r="U77" s="539">
        <v>1.1003000000000001</v>
      </c>
      <c r="V77" s="480">
        <f>U77*V9</f>
        <v>0.165045</v>
      </c>
      <c r="W77" s="540">
        <f>SUM(U77:V77)</f>
        <v>1.2653449999999999</v>
      </c>
      <c r="X77" s="539">
        <f>U77*$Z$8+U77</f>
        <v>1.1003000000000001</v>
      </c>
      <c r="Y77" s="480">
        <f>X77*Y7</f>
        <v>0.165045</v>
      </c>
      <c r="Z77" s="744">
        <f t="shared" ref="Z77:Z85" si="25">SUM(X77:Y77)</f>
        <v>1.2653449999999999</v>
      </c>
      <c r="AA77" s="756">
        <f>X77+(X77*AA$8)</f>
        <v>1.24410921</v>
      </c>
      <c r="AB77" s="748">
        <f t="shared" si="6"/>
        <v>0.18661638149999998</v>
      </c>
      <c r="AC77" s="757">
        <f>AA77+AB77</f>
        <v>1.4307255914999999</v>
      </c>
      <c r="AD77" s="757">
        <f>AA77*AD8</f>
        <v>1.3214928028620001</v>
      </c>
      <c r="AE77" s="749">
        <f>AD77*AF9</f>
        <v>0.19822392042930001</v>
      </c>
      <c r="AF77" s="747">
        <f t="shared" si="22"/>
        <v>1.5197167232913</v>
      </c>
      <c r="AG77" s="763"/>
      <c r="AH77" s="747">
        <v>1.6177999999999999</v>
      </c>
      <c r="AI77" s="742">
        <f>AH77*AJ9</f>
        <v>0.24266999999999997</v>
      </c>
      <c r="AJ77" s="539">
        <f>SUM(AH77:AI77)</f>
        <v>1.8604699999999998</v>
      </c>
      <c r="AK77" s="707"/>
      <c r="AL77" s="676">
        <v>1.7386496599999999</v>
      </c>
      <c r="AM77" s="655">
        <v>2.0011000000000001</v>
      </c>
      <c r="AN77" s="655">
        <f>AL77*AN12</f>
        <v>0.26079744899999996</v>
      </c>
      <c r="AO77" s="656">
        <f>SUM(AL77:AN77)</f>
        <v>4.0005471090000002</v>
      </c>
      <c r="AP77" s="364">
        <v>173.86455868869999</v>
      </c>
      <c r="AQ77" s="700">
        <f>AM77*1.1152</f>
        <v>2.23162672</v>
      </c>
      <c r="AR77" s="708">
        <f>AQ77*1.15</f>
        <v>2.5663707279999999</v>
      </c>
      <c r="AS77" s="802">
        <f>SUM(AQ77-AM77)/AM77</f>
        <v>0.11519999999999991</v>
      </c>
    </row>
    <row r="78" spans="1:45" ht="15.75" x14ac:dyDescent="0.25">
      <c r="A78" s="511" t="s">
        <v>38</v>
      </c>
      <c r="B78" s="480">
        <v>0.77</v>
      </c>
      <c r="C78" s="481">
        <v>0.98</v>
      </c>
      <c r="D78" s="481">
        <v>1.0900000000000001</v>
      </c>
      <c r="E78" s="481">
        <f>+D78*$F$11</f>
        <v>0</v>
      </c>
      <c r="F78" s="481">
        <f>SUM(D78:E78)</f>
        <v>1.0900000000000001</v>
      </c>
      <c r="G78" s="455">
        <f>F78</f>
        <v>1.0900000000000001</v>
      </c>
      <c r="H78" s="485">
        <v>1.1805000000000001</v>
      </c>
      <c r="I78" s="513">
        <f>+H78*$I$8</f>
        <v>0</v>
      </c>
      <c r="J78" s="514">
        <f t="shared" si="3"/>
        <v>1.1805000000000001</v>
      </c>
      <c r="K78" s="515">
        <f>+J78</f>
        <v>1.1805000000000001</v>
      </c>
      <c r="L78" s="483">
        <v>1.2607999999999999</v>
      </c>
      <c r="M78" s="480">
        <f>L78*L8</f>
        <v>0.176512</v>
      </c>
      <c r="N78" s="491">
        <f t="shared" si="23"/>
        <v>1.4373119999999999</v>
      </c>
      <c r="O78" s="490">
        <v>1.41</v>
      </c>
      <c r="P78" s="480" t="e">
        <f t="shared" si="24"/>
        <v>#VALUE!</v>
      </c>
      <c r="Q78" s="490" t="e">
        <f>SUM(O78:P78)</f>
        <v>#VALUE!</v>
      </c>
      <c r="R78" s="539">
        <v>1.5177</v>
      </c>
      <c r="S78" s="480">
        <f>R78*S9</f>
        <v>0.21247800000000003</v>
      </c>
      <c r="T78" s="490">
        <f>R78+S78</f>
        <v>1.730178</v>
      </c>
      <c r="U78" s="539">
        <v>1.5486</v>
      </c>
      <c r="V78" s="480">
        <f>U78*V9</f>
        <v>0.23229</v>
      </c>
      <c r="W78" s="540">
        <f>SUM(U78:V78)</f>
        <v>1.7808899999999999</v>
      </c>
      <c r="X78" s="539">
        <f>U78*$Z$8+U78</f>
        <v>1.5486</v>
      </c>
      <c r="Y78" s="480">
        <f>X78*Y7</f>
        <v>0.23229</v>
      </c>
      <c r="Z78" s="744">
        <f t="shared" si="25"/>
        <v>1.7808899999999999</v>
      </c>
      <c r="AA78" s="756">
        <f>X78+(X78*AA$8)</f>
        <v>1.75100202</v>
      </c>
      <c r="AB78" s="748">
        <f t="shared" si="6"/>
        <v>0.26265030299999997</v>
      </c>
      <c r="AC78" s="757">
        <f>AA78+AB78</f>
        <v>2.0136523230000001</v>
      </c>
      <c r="AD78" s="757">
        <v>1.9872000000000001</v>
      </c>
      <c r="AE78" s="749">
        <f>AD78*AF9</f>
        <v>0.29808000000000001</v>
      </c>
      <c r="AF78" s="747">
        <f t="shared" si="22"/>
        <v>2.2852800000000002</v>
      </c>
      <c r="AG78" s="763"/>
      <c r="AH78" s="747">
        <v>2.2768999999999999</v>
      </c>
      <c r="AI78" s="742">
        <f>AH78*AJ9</f>
        <v>0.34153499999999998</v>
      </c>
      <c r="AJ78" s="539">
        <f>SUM(AH78:AI78)</f>
        <v>2.6184349999999998</v>
      </c>
      <c r="AK78" s="707"/>
      <c r="AL78" s="676">
        <v>2.4469844299999997</v>
      </c>
      <c r="AM78" s="655">
        <v>2.8165</v>
      </c>
      <c r="AN78" s="655">
        <f>AL78*AN12</f>
        <v>0.36704766449999993</v>
      </c>
      <c r="AO78" s="656">
        <f>SUM(AL78:AN78)</f>
        <v>5.6305320945000004</v>
      </c>
      <c r="AP78" s="364">
        <v>244.70193362559999</v>
      </c>
      <c r="AQ78" s="700">
        <f>AM78*1.1152</f>
        <v>3.1409607999999998</v>
      </c>
      <c r="AR78" s="708">
        <f>AQ78*1.15</f>
        <v>3.6121049199999993</v>
      </c>
      <c r="AS78" s="802">
        <f>SUM(AQ78-AM78)/AM78</f>
        <v>0.11519999999999991</v>
      </c>
    </row>
    <row r="79" spans="1:45" ht="15.75" x14ac:dyDescent="0.25">
      <c r="A79" s="511" t="s">
        <v>39</v>
      </c>
      <c r="B79" s="480">
        <v>0.92</v>
      </c>
      <c r="C79" s="481">
        <v>1.1399999999999999</v>
      </c>
      <c r="D79" s="481">
        <v>1.29</v>
      </c>
      <c r="E79" s="481">
        <f>+D79*$F$11</f>
        <v>0</v>
      </c>
      <c r="F79" s="481">
        <f>SUM(D79:E79)</f>
        <v>1.29</v>
      </c>
      <c r="G79" s="455">
        <f>F79</f>
        <v>1.29</v>
      </c>
      <c r="H79" s="485">
        <v>1.3971</v>
      </c>
      <c r="I79" s="513">
        <f>+H79*$I$8</f>
        <v>0</v>
      </c>
      <c r="J79" s="514">
        <f t="shared" si="3"/>
        <v>1.3971</v>
      </c>
      <c r="K79" s="515">
        <f>+J79</f>
        <v>1.3971</v>
      </c>
      <c r="L79" s="483">
        <v>1.4809000000000001</v>
      </c>
      <c r="M79" s="480">
        <f>L79*L8</f>
        <v>0.20732600000000004</v>
      </c>
      <c r="N79" s="491">
        <f t="shared" si="23"/>
        <v>1.6882260000000002</v>
      </c>
      <c r="O79" s="490">
        <v>1.66</v>
      </c>
      <c r="P79" s="480" t="e">
        <f t="shared" si="24"/>
        <v>#VALUE!</v>
      </c>
      <c r="Q79" s="490" t="e">
        <f>SUM(O79:P79)</f>
        <v>#VALUE!</v>
      </c>
      <c r="R79" s="539">
        <v>1.79</v>
      </c>
      <c r="S79" s="480">
        <f>R79*S9</f>
        <v>0.25060000000000004</v>
      </c>
      <c r="T79" s="490">
        <f>R79+S79</f>
        <v>2.0406</v>
      </c>
      <c r="U79" s="539">
        <f>R79+(R79*R11)</f>
        <v>1.8236520000000001</v>
      </c>
      <c r="V79" s="480">
        <f>U79*V9</f>
        <v>0.27354780000000001</v>
      </c>
      <c r="W79" s="540">
        <f>SUM(U79:V79)</f>
        <v>2.0971998000000003</v>
      </c>
      <c r="X79" s="539">
        <f>U79*$Z$8+U79</f>
        <v>1.8236520000000001</v>
      </c>
      <c r="Y79" s="480">
        <f>X79*Y7</f>
        <v>0.27354780000000001</v>
      </c>
      <c r="Z79" s="744">
        <f t="shared" si="25"/>
        <v>2.0971998000000003</v>
      </c>
      <c r="AA79" s="756">
        <v>2.2031000000000001</v>
      </c>
      <c r="AB79" s="748">
        <f t="shared" si="6"/>
        <v>0.33046500000000001</v>
      </c>
      <c r="AC79" s="757">
        <f>AA79+AB79</f>
        <v>2.5335650000000003</v>
      </c>
      <c r="AD79" s="757">
        <f>AA79*AD8</f>
        <v>2.34013282</v>
      </c>
      <c r="AE79" s="749">
        <f>AD79*AF9</f>
        <v>0.35101992300000001</v>
      </c>
      <c r="AF79" s="747">
        <f t="shared" si="22"/>
        <v>2.691152743</v>
      </c>
      <c r="AG79" s="763"/>
      <c r="AH79" s="747">
        <v>2.6814</v>
      </c>
      <c r="AI79" s="742">
        <f>AH79*AJ9</f>
        <v>0.40221000000000001</v>
      </c>
      <c r="AJ79" s="539">
        <f>SUM(AH79:AI79)</f>
        <v>3.0836100000000002</v>
      </c>
      <c r="AK79" s="707"/>
      <c r="AL79" s="676">
        <v>2.88170058</v>
      </c>
      <c r="AM79" s="655">
        <v>3.3168000000000002</v>
      </c>
      <c r="AN79" s="655">
        <f>AL79*AN12</f>
        <v>0.43225508699999998</v>
      </c>
      <c r="AO79" s="656">
        <f>SUM(AL79:AN79)</f>
        <v>6.6307556669999999</v>
      </c>
      <c r="AP79" s="364">
        <v>288.17227080729998</v>
      </c>
      <c r="AQ79" s="700">
        <f>AM79*1.1152</f>
        <v>3.6988953600000003</v>
      </c>
      <c r="AR79" s="708">
        <f>AQ79*1.15</f>
        <v>4.2537296639999997</v>
      </c>
      <c r="AS79" s="802">
        <f>SUM(AQ79-AM79)/AM79</f>
        <v>0.11520000000000002</v>
      </c>
    </row>
    <row r="80" spans="1:45" ht="15.75" x14ac:dyDescent="0.25">
      <c r="A80" s="511" t="s">
        <v>845</v>
      </c>
      <c r="B80" s="480"/>
      <c r="C80" s="481"/>
      <c r="D80" s="481"/>
      <c r="E80" s="481"/>
      <c r="F80" s="481"/>
      <c r="G80" s="455"/>
      <c r="H80" s="485"/>
      <c r="I80" s="513"/>
      <c r="J80" s="514"/>
      <c r="K80" s="515"/>
      <c r="L80" s="483"/>
      <c r="M80" s="483"/>
      <c r="N80" s="488"/>
      <c r="O80" s="490"/>
      <c r="P80" s="480"/>
      <c r="Q80" s="490"/>
      <c r="R80" s="539"/>
      <c r="S80" s="483"/>
      <c r="T80" s="483"/>
      <c r="U80" s="483"/>
      <c r="V80" s="483"/>
      <c r="W80" s="502"/>
      <c r="X80" s="480">
        <v>107.02</v>
      </c>
      <c r="Y80" s="480">
        <f>X80*Y7</f>
        <v>16.052999999999997</v>
      </c>
      <c r="Z80" s="711">
        <f>SUM(X80:Y80)</f>
        <v>123.07299999999999</v>
      </c>
      <c r="AA80" s="748"/>
      <c r="AB80" s="748"/>
      <c r="AC80" s="764"/>
      <c r="AD80" s="764"/>
      <c r="AE80" s="749"/>
      <c r="AF80" s="714"/>
      <c r="AG80" s="765"/>
      <c r="AH80" s="714"/>
      <c r="AI80" s="742"/>
      <c r="AJ80" s="483"/>
      <c r="AK80" s="707"/>
      <c r="AL80" s="655"/>
      <c r="AM80" s="655"/>
      <c r="AN80" s="655"/>
      <c r="AO80" s="656"/>
      <c r="AP80" s="364"/>
      <c r="AQ80" s="708"/>
      <c r="AR80" s="709"/>
      <c r="AS80" s="802"/>
    </row>
    <row r="81" spans="1:45" ht="15.75" x14ac:dyDescent="0.25">
      <c r="A81" s="544" t="s">
        <v>41</v>
      </c>
      <c r="B81" s="480">
        <v>0.54</v>
      </c>
      <c r="C81" s="481">
        <v>0.57999999999999996</v>
      </c>
      <c r="D81" s="481">
        <v>0.66</v>
      </c>
      <c r="E81" s="481">
        <f>+D81*$F$11</f>
        <v>0</v>
      </c>
      <c r="F81" s="481">
        <f>SUM(D81:E81)</f>
        <v>0.66</v>
      </c>
      <c r="G81" s="455">
        <f>F81</f>
        <v>0.66</v>
      </c>
      <c r="H81" s="485">
        <v>0.71479999999999999</v>
      </c>
      <c r="I81" s="513">
        <f>+H81*$I$8</f>
        <v>0</v>
      </c>
      <c r="J81" s="514">
        <f t="shared" si="3"/>
        <v>0.71479999999999999</v>
      </c>
      <c r="K81" s="515">
        <f>+J81</f>
        <v>0.71479999999999999</v>
      </c>
      <c r="L81" s="483">
        <v>0.74050000000000005</v>
      </c>
      <c r="M81" s="480">
        <f>L81*L8</f>
        <v>0.10367000000000001</v>
      </c>
      <c r="N81" s="491">
        <f t="shared" si="23"/>
        <v>0.84417000000000009</v>
      </c>
      <c r="O81" s="490">
        <v>0.79</v>
      </c>
      <c r="P81" s="480" t="e">
        <f t="shared" si="24"/>
        <v>#VALUE!</v>
      </c>
      <c r="Q81" s="490" t="e">
        <f>SUM(O81:P81)</f>
        <v>#VALUE!</v>
      </c>
      <c r="R81" s="539">
        <v>0.84</v>
      </c>
      <c r="S81" s="480">
        <f>R81*S9</f>
        <v>0.11760000000000001</v>
      </c>
      <c r="T81" s="490">
        <f>R81+S81+0.00001</f>
        <v>0.95760999999999996</v>
      </c>
      <c r="U81" s="539">
        <f>R81+(R81*R11)</f>
        <v>0.855792</v>
      </c>
      <c r="V81" s="480">
        <f>U81*V9</f>
        <v>0.12836880000000001</v>
      </c>
      <c r="W81" s="540">
        <f>SUM(U81:V81)</f>
        <v>0.98416079999999995</v>
      </c>
      <c r="X81" s="539">
        <f>U81*$Z$8+U81</f>
        <v>0.855792</v>
      </c>
      <c r="Y81" s="480">
        <f>X81*Y7</f>
        <v>0.12836880000000001</v>
      </c>
      <c r="Z81" s="744" t="s">
        <v>864</v>
      </c>
      <c r="AA81" s="766" t="s">
        <v>864</v>
      </c>
      <c r="AB81" s="766" t="s">
        <v>864</v>
      </c>
      <c r="AC81" s="766" t="s">
        <v>864</v>
      </c>
      <c r="AD81" s="766"/>
      <c r="AE81" s="767"/>
      <c r="AF81" s="766" t="s">
        <v>864</v>
      </c>
      <c r="AG81" s="767"/>
      <c r="AH81" s="766"/>
      <c r="AI81" s="742"/>
      <c r="AJ81" s="483"/>
      <c r="AK81" s="707"/>
      <c r="AL81" s="655"/>
      <c r="AM81" s="655"/>
      <c r="AN81" s="655"/>
      <c r="AO81" s="656"/>
      <c r="AP81" s="364"/>
      <c r="AQ81" s="708"/>
      <c r="AR81" s="709"/>
      <c r="AS81" s="802"/>
    </row>
    <row r="82" spans="1:45" ht="15.75" x14ac:dyDescent="0.25">
      <c r="A82" s="511" t="s">
        <v>865</v>
      </c>
      <c r="B82" s="480">
        <v>0.57999999999999996</v>
      </c>
      <c r="C82" s="481">
        <v>0.68</v>
      </c>
      <c r="D82" s="481">
        <v>0.82</v>
      </c>
      <c r="E82" s="481">
        <f>+D82*$F$11</f>
        <v>0</v>
      </c>
      <c r="F82" s="481">
        <f>SUM(D82:E82)</f>
        <v>0.82</v>
      </c>
      <c r="G82" s="455">
        <f>F82</f>
        <v>0.82</v>
      </c>
      <c r="H82" s="485">
        <f>+D82+D82*$I$11</f>
        <v>0.82</v>
      </c>
      <c r="I82" s="513">
        <f>+H82*$I$8</f>
        <v>0</v>
      </c>
      <c r="J82" s="514">
        <f>SUM(H82:I82)</f>
        <v>0.82</v>
      </c>
      <c r="K82" s="515">
        <f>+J82</f>
        <v>0.82</v>
      </c>
      <c r="L82" s="483">
        <v>0.9325</v>
      </c>
      <c r="M82" s="480">
        <f>L82*L8</f>
        <v>0.13055</v>
      </c>
      <c r="N82" s="491">
        <f t="shared" si="23"/>
        <v>1.0630500000000001</v>
      </c>
      <c r="O82" s="490">
        <v>1</v>
      </c>
      <c r="P82" s="480" t="e">
        <f t="shared" si="24"/>
        <v>#VALUE!</v>
      </c>
      <c r="Q82" s="490" t="e">
        <f>SUM(O82:P82)</f>
        <v>#VALUE!</v>
      </c>
      <c r="R82" s="539">
        <v>1.0760000000000001</v>
      </c>
      <c r="S82" s="480">
        <f>R82*S9</f>
        <v>0.15064000000000002</v>
      </c>
      <c r="T82" s="490">
        <f>R82+S82</f>
        <v>1.2266400000000002</v>
      </c>
      <c r="U82" s="539">
        <v>1.1003000000000001</v>
      </c>
      <c r="V82" s="480">
        <f>U82*V9</f>
        <v>0.165045</v>
      </c>
      <c r="W82" s="540">
        <f>SUM(U82:V82)</f>
        <v>1.2653449999999999</v>
      </c>
      <c r="X82" s="539">
        <f>U82*$Z$8+U82</f>
        <v>1.1003000000000001</v>
      </c>
      <c r="Y82" s="480">
        <f>X82*Y7</f>
        <v>0.165045</v>
      </c>
      <c r="Z82" s="744">
        <f t="shared" si="25"/>
        <v>1.2653449999999999</v>
      </c>
      <c r="AA82" s="756">
        <f>1.3292+0.19</f>
        <v>1.5191999999999999</v>
      </c>
      <c r="AB82" s="748">
        <f>AA82*AB$12</f>
        <v>0.22787999999999997</v>
      </c>
      <c r="AC82" s="757">
        <f>AA82+AB82</f>
        <v>1.74708</v>
      </c>
      <c r="AD82" s="757">
        <f>(AA82+0.17)*AD8</f>
        <v>1.7942682399999998</v>
      </c>
      <c r="AE82" s="749">
        <f>AD82*AF9</f>
        <v>0.26914023599999998</v>
      </c>
      <c r="AF82" s="747">
        <f>AD82+AE82</f>
        <v>2.0634084759999998</v>
      </c>
      <c r="AG82" s="768"/>
      <c r="AH82" s="747">
        <v>2.0560999999999998</v>
      </c>
      <c r="AI82" s="742">
        <f>AH82*AJ9</f>
        <v>0.30841499999999994</v>
      </c>
      <c r="AJ82" s="539">
        <f>SUM(AH82:AI82)</f>
        <v>2.3645149999999999</v>
      </c>
      <c r="AK82" s="707"/>
      <c r="AL82" s="676">
        <v>2.2096906699999996</v>
      </c>
      <c r="AM82" s="655">
        <v>2.5434000000000001</v>
      </c>
      <c r="AN82" s="655">
        <f>AL82*AN12</f>
        <v>0.33145360049999995</v>
      </c>
      <c r="AO82" s="656">
        <f>SUM(AL82:AN82)</f>
        <v>5.0845442704999995</v>
      </c>
      <c r="AP82" s="364">
        <v>220.96781712390001</v>
      </c>
      <c r="AQ82" s="700">
        <f>AM82*1.1152</f>
        <v>2.83639968</v>
      </c>
      <c r="AR82" s="708">
        <f>AQ82*1.15</f>
        <v>3.2618596319999997</v>
      </c>
      <c r="AS82" s="802">
        <f>SUM(AQ82-AM82)/AM82</f>
        <v>0.11519999999999994</v>
      </c>
    </row>
    <row r="83" spans="1:45" ht="15.75" x14ac:dyDescent="0.25">
      <c r="A83" s="511" t="s">
        <v>866</v>
      </c>
      <c r="B83" s="480"/>
      <c r="C83" s="481"/>
      <c r="D83" s="481"/>
      <c r="E83" s="481"/>
      <c r="F83" s="481"/>
      <c r="G83" s="455"/>
      <c r="H83" s="485"/>
      <c r="I83" s="513"/>
      <c r="J83" s="514"/>
      <c r="K83" s="515"/>
      <c r="L83" s="483"/>
      <c r="M83" s="480"/>
      <c r="N83" s="491"/>
      <c r="O83" s="490"/>
      <c r="P83" s="480"/>
      <c r="Q83" s="490"/>
      <c r="R83" s="539"/>
      <c r="S83" s="480"/>
      <c r="T83" s="490"/>
      <c r="U83" s="539"/>
      <c r="V83" s="480"/>
      <c r="W83" s="540"/>
      <c r="X83" s="539"/>
      <c r="Y83" s="480"/>
      <c r="Z83" s="744">
        <v>1.3518945980000001</v>
      </c>
      <c r="AA83" s="756">
        <v>1.3292062799640001</v>
      </c>
      <c r="AB83" s="748">
        <v>0.19938094199460002</v>
      </c>
      <c r="AC83" s="757">
        <f>AA83+AB83</f>
        <v>1.5285872219586001</v>
      </c>
      <c r="AD83" s="757">
        <f>AA83*AD8</f>
        <v>1.4118829105777611</v>
      </c>
      <c r="AE83" s="749">
        <f>AD83*AF9</f>
        <v>0.21178243658666415</v>
      </c>
      <c r="AF83" s="747">
        <f>AD83+AE83</f>
        <v>1.6236653471644251</v>
      </c>
      <c r="AG83" s="768"/>
      <c r="AH83" s="747">
        <v>1.6177999999999999</v>
      </c>
      <c r="AI83" s="742">
        <f>AH83*AJ9</f>
        <v>0.24266999999999997</v>
      </c>
      <c r="AJ83" s="539">
        <f>SUM(AH83:AI83)</f>
        <v>1.8604699999999998</v>
      </c>
      <c r="AK83" s="707"/>
      <c r="AL83" s="676">
        <v>1.7386496599999999</v>
      </c>
      <c r="AM83" s="655">
        <v>2.0011000000000001</v>
      </c>
      <c r="AN83" s="655">
        <f>AL83*AN12</f>
        <v>0.26079744899999996</v>
      </c>
      <c r="AO83" s="656">
        <f>SUM(AL83:AN83)</f>
        <v>4.0005471090000002</v>
      </c>
      <c r="AP83" s="364">
        <v>173.86455868869999</v>
      </c>
      <c r="AQ83" s="700">
        <f>AM83*1.1152</f>
        <v>2.23162672</v>
      </c>
      <c r="AR83" s="708">
        <f>AQ83*1.15</f>
        <v>2.5663707279999999</v>
      </c>
      <c r="AS83" s="802">
        <f>SUM(AQ83-AM83)/AM83</f>
        <v>0.11519999999999991</v>
      </c>
    </row>
    <row r="84" spans="1:45" ht="15.75" x14ac:dyDescent="0.25">
      <c r="A84" s="511" t="s">
        <v>43</v>
      </c>
      <c r="B84" s="480">
        <v>0.76</v>
      </c>
      <c r="C84" s="481">
        <v>0.98</v>
      </c>
      <c r="D84" s="481">
        <v>1.0900000000000001</v>
      </c>
      <c r="E84" s="481">
        <f>+D84*$F$11</f>
        <v>0</v>
      </c>
      <c r="F84" s="481">
        <f>SUM(D84:E84)</f>
        <v>1.0900000000000001</v>
      </c>
      <c r="G84" s="455">
        <f>F84</f>
        <v>1.0900000000000001</v>
      </c>
      <c r="H84" s="485">
        <v>1.1805000000000001</v>
      </c>
      <c r="I84" s="513">
        <f>+H84*$I$8</f>
        <v>0</v>
      </c>
      <c r="J84" s="514">
        <f>SUM(H84:I84)</f>
        <v>1.1805000000000001</v>
      </c>
      <c r="K84" s="515">
        <f>+J84</f>
        <v>1.1805000000000001</v>
      </c>
      <c r="L84" s="483">
        <v>1.2607999999999999</v>
      </c>
      <c r="M84" s="480">
        <f>L84*L8</f>
        <v>0.176512</v>
      </c>
      <c r="N84" s="491">
        <f t="shared" si="23"/>
        <v>1.4373119999999999</v>
      </c>
      <c r="O84" s="490">
        <v>1.41</v>
      </c>
      <c r="P84" s="480" t="e">
        <f t="shared" si="24"/>
        <v>#VALUE!</v>
      </c>
      <c r="Q84" s="490" t="e">
        <f>SUM(O84:P84)</f>
        <v>#VALUE!</v>
      </c>
      <c r="R84" s="539">
        <v>1.5177</v>
      </c>
      <c r="S84" s="480">
        <f>R84*S9</f>
        <v>0.21247800000000003</v>
      </c>
      <c r="T84" s="490">
        <f>R84+S84</f>
        <v>1.730178</v>
      </c>
      <c r="U84" s="539">
        <v>1.5486</v>
      </c>
      <c r="V84" s="480">
        <f>U84*V9</f>
        <v>0.23229</v>
      </c>
      <c r="W84" s="540">
        <f>SUM(U84:V84)</f>
        <v>1.7808899999999999</v>
      </c>
      <c r="X84" s="539">
        <f>U84*$Z$8+U84</f>
        <v>1.5486</v>
      </c>
      <c r="Y84" s="480">
        <f>X84*Y7</f>
        <v>0.23229</v>
      </c>
      <c r="Z84" s="744">
        <f t="shared" si="25"/>
        <v>1.7808899999999999</v>
      </c>
      <c r="AA84" s="756">
        <f>X84+(X84*AA$8)</f>
        <v>1.75100202</v>
      </c>
      <c r="AB84" s="748">
        <f t="shared" si="6"/>
        <v>0.26265030299999997</v>
      </c>
      <c r="AC84" s="757">
        <f>AA84+AB84</f>
        <v>2.0136523230000001</v>
      </c>
      <c r="AD84" s="757">
        <v>1.9872000000000001</v>
      </c>
      <c r="AE84" s="749">
        <f>AD84*AF9</f>
        <v>0.29808000000000001</v>
      </c>
      <c r="AF84" s="747">
        <f>AD84+AE84</f>
        <v>2.2852800000000002</v>
      </c>
      <c r="AG84" s="768"/>
      <c r="AH84" s="747">
        <v>2.2768999999999999</v>
      </c>
      <c r="AI84" s="742">
        <f>AH84*AJ9</f>
        <v>0.34153499999999998</v>
      </c>
      <c r="AJ84" s="539">
        <f>SUM(AH84:AI84)</f>
        <v>2.6184349999999998</v>
      </c>
      <c r="AK84" s="707"/>
      <c r="AL84" s="676">
        <v>2.4469844299999997</v>
      </c>
      <c r="AM84" s="655">
        <v>2.8165</v>
      </c>
      <c r="AN84" s="655">
        <f>AL84*AN12</f>
        <v>0.36704766449999993</v>
      </c>
      <c r="AO84" s="656">
        <f>SUM(AL84:AN84)</f>
        <v>5.6305320945000004</v>
      </c>
      <c r="AP84" s="364">
        <v>244.70193362559999</v>
      </c>
      <c r="AQ84" s="700">
        <f>AM84*1.1152</f>
        <v>3.1409607999999998</v>
      </c>
      <c r="AR84" s="708">
        <f>AQ84*1.15</f>
        <v>3.6121049199999993</v>
      </c>
      <c r="AS84" s="802">
        <f>SUM(AQ84-AM84)/AM84</f>
        <v>0.11519999999999991</v>
      </c>
    </row>
    <row r="85" spans="1:45" ht="15.75" x14ac:dyDescent="0.25">
      <c r="A85" s="511" t="s">
        <v>44</v>
      </c>
      <c r="B85" s="480">
        <v>0.92</v>
      </c>
      <c r="C85" s="481">
        <v>1.1399999999999999</v>
      </c>
      <c r="D85" s="481">
        <v>1.29</v>
      </c>
      <c r="E85" s="481">
        <f>+D85*$F$11</f>
        <v>0</v>
      </c>
      <c r="F85" s="481">
        <f>SUM(D85:E85)</f>
        <v>1.29</v>
      </c>
      <c r="G85" s="455">
        <f>F85</f>
        <v>1.29</v>
      </c>
      <c r="H85" s="485">
        <v>1.3971</v>
      </c>
      <c r="I85" s="513">
        <f>+H85*$I$8</f>
        <v>0</v>
      </c>
      <c r="J85" s="514">
        <f>SUM(H85:I85)</f>
        <v>1.3971</v>
      </c>
      <c r="K85" s="515">
        <f>+J85</f>
        <v>1.3971</v>
      </c>
      <c r="L85" s="483">
        <v>1.4809000000000001</v>
      </c>
      <c r="M85" s="480">
        <f>L85*L8</f>
        <v>0.20732600000000004</v>
      </c>
      <c r="N85" s="491">
        <f t="shared" si="23"/>
        <v>1.6882260000000002</v>
      </c>
      <c r="O85" s="490">
        <v>1.66</v>
      </c>
      <c r="P85" s="480" t="e">
        <f t="shared" si="24"/>
        <v>#VALUE!</v>
      </c>
      <c r="Q85" s="490" t="e">
        <f>SUM(O85:P85)</f>
        <v>#VALUE!</v>
      </c>
      <c r="R85" s="539">
        <v>1.79</v>
      </c>
      <c r="S85" s="480">
        <f>R85*S9</f>
        <v>0.25060000000000004</v>
      </c>
      <c r="T85" s="490">
        <f>R85+S85</f>
        <v>2.0406</v>
      </c>
      <c r="U85" s="539">
        <f>R85+(R85*R11)</f>
        <v>1.8236520000000001</v>
      </c>
      <c r="V85" s="480">
        <f>U85*V9</f>
        <v>0.27354780000000001</v>
      </c>
      <c r="W85" s="540">
        <f>SUM(U85:V85)</f>
        <v>2.0971998000000003</v>
      </c>
      <c r="X85" s="539">
        <f>U85*$Z$8+U85</f>
        <v>1.8236520000000001</v>
      </c>
      <c r="Y85" s="480">
        <f>X85*Y7</f>
        <v>0.27354780000000001</v>
      </c>
      <c r="Z85" s="744">
        <f t="shared" si="25"/>
        <v>2.0971998000000003</v>
      </c>
      <c r="AA85" s="756">
        <v>2.2031000000000001</v>
      </c>
      <c r="AB85" s="748">
        <f t="shared" si="6"/>
        <v>0.33046500000000001</v>
      </c>
      <c r="AC85" s="757">
        <f>AA85+AB85</f>
        <v>2.5335650000000003</v>
      </c>
      <c r="AD85" s="757">
        <f>AA85*AD8</f>
        <v>2.34013282</v>
      </c>
      <c r="AE85" s="749">
        <f>AD85*AF9</f>
        <v>0.35101992300000001</v>
      </c>
      <c r="AF85" s="747">
        <f>AD85+AE85</f>
        <v>2.691152743</v>
      </c>
      <c r="AG85" s="768"/>
      <c r="AH85" s="747">
        <v>2.6814</v>
      </c>
      <c r="AI85" s="742">
        <f>AH85*AJ9</f>
        <v>0.40221000000000001</v>
      </c>
      <c r="AJ85" s="539">
        <f>SUM(AH85:AI85)</f>
        <v>3.0836100000000002</v>
      </c>
      <c r="AK85" s="707"/>
      <c r="AL85" s="676">
        <v>2.88170058</v>
      </c>
      <c r="AM85" s="655">
        <v>3.3168000000000002</v>
      </c>
      <c r="AN85" s="655">
        <f>AL85*AN12</f>
        <v>0.43225508699999998</v>
      </c>
      <c r="AO85" s="656">
        <f>SUM(AL85:AN85)</f>
        <v>6.6307556669999999</v>
      </c>
      <c r="AP85" s="364">
        <v>288.17227080729998</v>
      </c>
      <c r="AQ85" s="700">
        <f>AM85*1.1152</f>
        <v>3.6988953600000003</v>
      </c>
      <c r="AR85" s="708">
        <f>AQ85*1.15</f>
        <v>4.2537296639999997</v>
      </c>
      <c r="AS85" s="802">
        <f>SUM(AQ85-AM85)/AM85</f>
        <v>0.11520000000000002</v>
      </c>
    </row>
    <row r="86" spans="1:45" ht="15.75" x14ac:dyDescent="0.25">
      <c r="A86" s="511"/>
      <c r="B86" s="480"/>
      <c r="C86" s="481"/>
      <c r="D86" s="481"/>
      <c r="E86" s="481"/>
      <c r="F86" s="481"/>
      <c r="G86" s="455"/>
      <c r="H86" s="485"/>
      <c r="I86" s="513"/>
      <c r="J86" s="514"/>
      <c r="K86" s="515"/>
      <c r="L86" s="392"/>
      <c r="M86" s="392"/>
      <c r="N86" s="392"/>
      <c r="O86" s="483"/>
      <c r="P86" s="480"/>
      <c r="Q86" s="363"/>
      <c r="R86" s="480"/>
      <c r="S86" s="480"/>
      <c r="T86" s="480"/>
      <c r="U86" s="483"/>
      <c r="V86" s="483"/>
      <c r="W86" s="502"/>
      <c r="X86" s="480"/>
      <c r="Y86" s="480"/>
      <c r="Z86" s="711"/>
      <c r="AA86" s="748"/>
      <c r="AB86" s="748"/>
      <c r="AC86" s="749"/>
      <c r="AD86" s="749"/>
      <c r="AE86" s="749"/>
      <c r="AF86" s="714"/>
      <c r="AG86" s="765"/>
      <c r="AH86" s="714"/>
      <c r="AI86" s="483"/>
      <c r="AJ86" s="483"/>
      <c r="AK86" s="707"/>
      <c r="AL86" s="455"/>
      <c r="AM86" s="455"/>
      <c r="AN86" s="455"/>
      <c r="AO86" s="456"/>
      <c r="AP86" s="364"/>
      <c r="AQ86" s="708"/>
      <c r="AR86" s="709"/>
      <c r="AS86" s="802"/>
    </row>
    <row r="87" spans="1:45" ht="15.75" x14ac:dyDescent="0.25">
      <c r="A87" s="511"/>
      <c r="B87" s="480"/>
      <c r="C87" s="481"/>
      <c r="D87" s="481"/>
      <c r="E87" s="481"/>
      <c r="F87" s="481"/>
      <c r="G87" s="455"/>
      <c r="H87" s="485"/>
      <c r="I87" s="513"/>
      <c r="J87" s="514"/>
      <c r="K87" s="515"/>
      <c r="L87" s="483"/>
      <c r="M87" s="483"/>
      <c r="N87" s="488"/>
      <c r="O87" s="394"/>
      <c r="P87" s="483"/>
      <c r="Q87" s="483"/>
      <c r="R87" s="483"/>
      <c r="S87" s="483"/>
      <c r="T87" s="483"/>
      <c r="U87" s="483"/>
      <c r="V87" s="483"/>
      <c r="W87" s="502"/>
      <c r="X87" s="483"/>
      <c r="Y87" s="480"/>
      <c r="Z87" s="711"/>
      <c r="AA87" s="748"/>
      <c r="AB87" s="748"/>
      <c r="AC87" s="749"/>
      <c r="AD87" s="749"/>
      <c r="AE87" s="749"/>
      <c r="AF87" s="714"/>
      <c r="AG87" s="765"/>
      <c r="AH87" s="714"/>
      <c r="AI87" s="483"/>
      <c r="AJ87" s="483"/>
      <c r="AK87" s="707"/>
      <c r="AL87" s="455"/>
      <c r="AM87" s="455"/>
      <c r="AN87" s="455"/>
      <c r="AO87" s="456"/>
      <c r="AP87" s="364"/>
      <c r="AQ87" s="708"/>
      <c r="AR87" s="709"/>
      <c r="AS87" s="802"/>
    </row>
    <row r="88" spans="1:45" ht="15.75" x14ac:dyDescent="0.25">
      <c r="A88" s="499" t="s">
        <v>59</v>
      </c>
      <c r="B88" s="480"/>
      <c r="C88" s="481"/>
      <c r="D88" s="481"/>
      <c r="E88" s="481"/>
      <c r="F88" s="481"/>
      <c r="G88" s="455"/>
      <c r="H88" s="485"/>
      <c r="I88" s="513"/>
      <c r="J88" s="514"/>
      <c r="K88" s="515"/>
      <c r="L88" s="483"/>
      <c r="M88" s="483"/>
      <c r="N88" s="488"/>
      <c r="O88" s="394"/>
      <c r="P88" s="483"/>
      <c r="Q88" s="483"/>
      <c r="R88" s="483"/>
      <c r="S88" s="483"/>
      <c r="T88" s="483"/>
      <c r="U88" s="483"/>
      <c r="V88" s="483"/>
      <c r="W88" s="502"/>
      <c r="X88" s="483"/>
      <c r="Y88" s="480"/>
      <c r="Z88" s="711"/>
      <c r="AA88" s="712"/>
      <c r="AB88" s="712"/>
      <c r="AC88" s="713"/>
      <c r="AD88" s="713"/>
      <c r="AE88" s="713"/>
      <c r="AF88" s="714"/>
      <c r="AG88" s="715"/>
      <c r="AH88" s="714"/>
      <c r="AI88" s="483"/>
      <c r="AJ88" s="483"/>
      <c r="AK88" s="707"/>
      <c r="AL88" s="455"/>
      <c r="AM88" s="455"/>
      <c r="AN88" s="455"/>
      <c r="AO88" s="456"/>
      <c r="AP88" s="364"/>
      <c r="AQ88" s="708"/>
      <c r="AR88" s="709"/>
      <c r="AS88" s="802"/>
    </row>
    <row r="89" spans="1:45" ht="15.75" x14ac:dyDescent="0.25">
      <c r="A89" s="511"/>
      <c r="B89" s="480">
        <v>267</v>
      </c>
      <c r="C89" s="481" t="s">
        <v>609</v>
      </c>
      <c r="D89" s="481"/>
      <c r="E89" s="481"/>
      <c r="F89" s="481"/>
      <c r="G89" s="455"/>
      <c r="H89" s="485"/>
      <c r="I89" s="513"/>
      <c r="J89" s="514"/>
      <c r="K89" s="515"/>
      <c r="L89" s="483"/>
      <c r="M89" s="483"/>
      <c r="N89" s="488"/>
      <c r="O89" s="394"/>
      <c r="P89" s="483"/>
      <c r="Q89" s="483"/>
      <c r="R89" s="483"/>
      <c r="S89" s="483"/>
      <c r="T89" s="483"/>
      <c r="U89" s="545"/>
      <c r="V89" s="545"/>
      <c r="W89" s="546"/>
      <c r="X89" s="542">
        <v>547.37</v>
      </c>
      <c r="Y89" s="542">
        <f>X89*Y7</f>
        <v>82.105499999999992</v>
      </c>
      <c r="Z89" s="769">
        <f ca="1">SUM(X89:Z89)</f>
        <v>629.47550000000001</v>
      </c>
      <c r="AA89" s="748"/>
      <c r="AB89" s="748"/>
      <c r="AC89" s="749"/>
      <c r="AD89" s="749"/>
      <c r="AE89" s="749"/>
      <c r="AF89" s="714"/>
      <c r="AG89" s="715"/>
      <c r="AH89" s="714"/>
      <c r="AI89" s="483"/>
      <c r="AJ89" s="483"/>
      <c r="AK89" s="707"/>
      <c r="AL89" s="455"/>
      <c r="AM89" s="455"/>
      <c r="AN89" s="455"/>
      <c r="AO89" s="456"/>
      <c r="AP89" s="364"/>
      <c r="AQ89" s="708"/>
      <c r="AR89" s="709"/>
      <c r="AS89" s="802"/>
    </row>
    <row r="90" spans="1:45" ht="15.75" x14ac:dyDescent="0.25">
      <c r="A90" s="511" t="s">
        <v>917</v>
      </c>
      <c r="B90" s="480"/>
      <c r="C90" s="481"/>
      <c r="D90" s="481"/>
      <c r="E90" s="481"/>
      <c r="F90" s="481"/>
      <c r="G90" s="455"/>
      <c r="H90" s="485"/>
      <c r="I90" s="513"/>
      <c r="J90" s="514"/>
      <c r="K90" s="515"/>
      <c r="L90" s="483"/>
      <c r="M90" s="483"/>
      <c r="N90" s="488"/>
      <c r="O90" s="394"/>
      <c r="P90" s="483"/>
      <c r="Q90" s="483"/>
      <c r="R90" s="483"/>
      <c r="S90" s="483"/>
      <c r="T90" s="483"/>
      <c r="U90" s="483"/>
      <c r="V90" s="483"/>
      <c r="W90" s="502"/>
      <c r="X90" s="480"/>
      <c r="Y90" s="480"/>
      <c r="Z90" s="744">
        <v>1.93407</v>
      </c>
      <c r="AA90" s="756">
        <f>1.90161126+0.69</f>
        <v>2.5916112599999996</v>
      </c>
      <c r="AB90" s="756">
        <f>AA90*AB$12</f>
        <v>0.38874168899999995</v>
      </c>
      <c r="AC90" s="757">
        <f>AA90+AB90</f>
        <v>2.9803529489999994</v>
      </c>
      <c r="AD90" s="757">
        <v>3.4007000000000001</v>
      </c>
      <c r="AE90" s="749">
        <f>AD90*AF9</f>
        <v>0.51010500000000003</v>
      </c>
      <c r="AF90" s="747">
        <f>AD90+AE90</f>
        <v>3.9108049999999999</v>
      </c>
      <c r="AG90" s="768"/>
      <c r="AH90" s="747">
        <v>3.8969</v>
      </c>
      <c r="AI90" s="742">
        <f>AH90*AJ9</f>
        <v>0.58453500000000003</v>
      </c>
      <c r="AJ90" s="539">
        <f>AH90+AI90</f>
        <v>4.4814350000000003</v>
      </c>
      <c r="AK90" s="707"/>
      <c r="AL90" s="676">
        <v>4.1879984299999995</v>
      </c>
      <c r="AM90" s="655">
        <v>4.8204000000000002</v>
      </c>
      <c r="AN90" s="655">
        <f>AL90*AN12</f>
        <v>0.62819976449999992</v>
      </c>
      <c r="AO90" s="656">
        <f>SUM(AL90:AN90)</f>
        <v>9.6365981944999994</v>
      </c>
      <c r="AP90" s="364">
        <v>418.79577311109995</v>
      </c>
      <c r="AQ90" s="700">
        <f>AM90*1.1152</f>
        <v>5.3757100800000002</v>
      </c>
      <c r="AR90" s="708">
        <f>AQ90*1.15</f>
        <v>6.182066592</v>
      </c>
      <c r="AS90" s="802">
        <f>SUM(AQ90-AM90)/AM90</f>
        <v>0.11519999999999998</v>
      </c>
    </row>
    <row r="91" spans="1:45" ht="15.75" x14ac:dyDescent="0.25">
      <c r="A91" s="511" t="s">
        <v>867</v>
      </c>
      <c r="B91" s="480">
        <v>0.82</v>
      </c>
      <c r="C91" s="481">
        <v>1.1499999999999999</v>
      </c>
      <c r="D91" s="481">
        <v>1.28</v>
      </c>
      <c r="E91" s="481">
        <f>+D91*$F$11</f>
        <v>0</v>
      </c>
      <c r="F91" s="481">
        <f>SUM(D91:E91)</f>
        <v>1.28</v>
      </c>
      <c r="G91" s="455">
        <f>F91</f>
        <v>1.28</v>
      </c>
      <c r="H91" s="485">
        <v>1.39</v>
      </c>
      <c r="I91" s="513">
        <f>+H91*$I$8</f>
        <v>0</v>
      </c>
      <c r="J91" s="514">
        <f>SUM(H91:I91)</f>
        <v>1.39</v>
      </c>
      <c r="K91" s="515">
        <f>+J91</f>
        <v>1.39</v>
      </c>
      <c r="L91" s="483">
        <v>1.4902</v>
      </c>
      <c r="M91" s="480">
        <f>L91*L8</f>
        <v>0.20862800000000001</v>
      </c>
      <c r="N91" s="491">
        <f>SUM(L91:M91)</f>
        <v>1.698828</v>
      </c>
      <c r="O91" s="490">
        <f>L91+L91*$P$8</f>
        <v>1.4902</v>
      </c>
      <c r="P91" s="480" t="e">
        <f>O91*$Q$9</f>
        <v>#VALUE!</v>
      </c>
      <c r="Q91" s="490" t="e">
        <f>SUM(O91:P91)</f>
        <v>#VALUE!</v>
      </c>
      <c r="R91" s="539">
        <v>1.8</v>
      </c>
      <c r="S91" s="480">
        <f>R91*S9</f>
        <v>0.25200000000000006</v>
      </c>
      <c r="T91" s="490">
        <f>R91+S91-0.00002</f>
        <v>2.0519799999999999</v>
      </c>
      <c r="U91" s="539">
        <f>R91+(R91*R11)</f>
        <v>1.8338400000000001</v>
      </c>
      <c r="V91" s="480">
        <f>U91*V9</f>
        <v>0.27507599999999999</v>
      </c>
      <c r="W91" s="547">
        <f>SUM(U91:V91)</f>
        <v>2.1089160000000002</v>
      </c>
      <c r="X91" s="539">
        <v>1.6818</v>
      </c>
      <c r="Y91" s="480">
        <f>X91*Y7</f>
        <v>0.25226999999999999</v>
      </c>
      <c r="Z91" s="744">
        <f>SUM(X91:Y91)</f>
        <v>1.93407</v>
      </c>
      <c r="AA91" s="756">
        <f>X91+(X91*AA$8)</f>
        <v>1.9016112599999999</v>
      </c>
      <c r="AB91" s="756">
        <f t="shared" si="6"/>
        <v>0.28524168899999996</v>
      </c>
      <c r="AC91" s="757">
        <f>AA91+AB91</f>
        <v>2.1868529489999999</v>
      </c>
      <c r="AD91" s="757">
        <f>AA91*AD8</f>
        <v>2.0198914803719998</v>
      </c>
      <c r="AE91" s="749">
        <f>AD91*AF9</f>
        <v>0.30298372205579999</v>
      </c>
      <c r="AF91" s="747">
        <f>AD91+AE91</f>
        <v>2.3228752024277997</v>
      </c>
      <c r="AG91" s="768"/>
      <c r="AH91" s="747">
        <v>2.3146</v>
      </c>
      <c r="AI91" s="742">
        <f>AH91*AJ9</f>
        <v>0.34719</v>
      </c>
      <c r="AJ91" s="539">
        <f>AH91+AI91</f>
        <v>2.6617899999999999</v>
      </c>
      <c r="AK91" s="707"/>
      <c r="AL91" s="676">
        <v>2.4875006199999996</v>
      </c>
      <c r="AM91" s="655">
        <v>2.8631000000000002</v>
      </c>
      <c r="AN91" s="655">
        <f>AL91*AN12</f>
        <v>0.37312509299999991</v>
      </c>
      <c r="AO91" s="656">
        <f>SUM(AL91:AN91)</f>
        <v>5.7237257129999994</v>
      </c>
      <c r="AP91" s="364">
        <v>248.75042847270001</v>
      </c>
      <c r="AQ91" s="700">
        <f>AM91*1.1152</f>
        <v>3.1929291200000001</v>
      </c>
      <c r="AR91" s="708">
        <f>AQ91*1.15</f>
        <v>3.6718684879999999</v>
      </c>
      <c r="AS91" s="802">
        <f>SUM(AQ91-AM91)/AM91</f>
        <v>0.11519999999999994</v>
      </c>
    </row>
    <row r="92" spans="1:45" ht="15.75" x14ac:dyDescent="0.25">
      <c r="A92" s="511"/>
      <c r="B92" s="480"/>
      <c r="C92" s="481"/>
      <c r="D92" s="481"/>
      <c r="E92" s="481"/>
      <c r="F92" s="481"/>
      <c r="G92" s="455"/>
      <c r="H92" s="485"/>
      <c r="I92" s="513"/>
      <c r="J92" s="514"/>
      <c r="K92" s="514"/>
      <c r="L92" s="483"/>
      <c r="M92" s="483"/>
      <c r="N92" s="488"/>
      <c r="O92" s="394"/>
      <c r="P92" s="483"/>
      <c r="Q92" s="483"/>
      <c r="R92" s="483"/>
      <c r="S92" s="480"/>
      <c r="T92" s="483"/>
      <c r="U92" s="483"/>
      <c r="V92" s="483"/>
      <c r="W92" s="502"/>
      <c r="X92" s="483"/>
      <c r="Y92" s="480"/>
      <c r="Z92" s="711"/>
      <c r="AA92" s="748"/>
      <c r="AB92" s="748"/>
      <c r="AC92" s="749"/>
      <c r="AD92" s="749"/>
      <c r="AE92" s="749"/>
      <c r="AF92" s="714"/>
      <c r="AG92" s="765"/>
      <c r="AH92" s="714"/>
      <c r="AI92" s="483"/>
      <c r="AJ92" s="483"/>
      <c r="AK92" s="707"/>
      <c r="AL92" s="455"/>
      <c r="AM92" s="455"/>
      <c r="AN92" s="455"/>
      <c r="AO92" s="456"/>
      <c r="AP92" s="364"/>
      <c r="AQ92" s="708"/>
      <c r="AR92" s="709"/>
      <c r="AS92" s="802"/>
    </row>
    <row r="93" spans="1:45" ht="15.75" x14ac:dyDescent="0.25">
      <c r="A93" s="479"/>
      <c r="B93" s="480"/>
      <c r="C93" s="481"/>
      <c r="D93" s="481"/>
      <c r="E93" s="481"/>
      <c r="F93" s="481"/>
      <c r="G93" s="455"/>
      <c r="H93" s="485"/>
      <c r="I93" s="513"/>
      <c r="J93" s="514"/>
      <c r="K93" s="514"/>
      <c r="L93" s="483"/>
      <c r="M93" s="483"/>
      <c r="N93" s="488"/>
      <c r="O93" s="480"/>
      <c r="P93" s="480"/>
      <c r="Q93" s="480"/>
      <c r="R93" s="483"/>
      <c r="S93" s="480"/>
      <c r="T93" s="483"/>
      <c r="U93" s="483"/>
      <c r="V93" s="483"/>
      <c r="W93" s="502"/>
      <c r="X93" s="483"/>
      <c r="Y93" s="480"/>
      <c r="Z93" s="711"/>
      <c r="AA93" s="748"/>
      <c r="AB93" s="748"/>
      <c r="AC93" s="749"/>
      <c r="AD93" s="749"/>
      <c r="AE93" s="749"/>
      <c r="AF93" s="714"/>
      <c r="AG93" s="765"/>
      <c r="AH93" s="714"/>
      <c r="AI93" s="483"/>
      <c r="AJ93" s="483"/>
      <c r="AK93" s="707"/>
      <c r="AL93" s="455"/>
      <c r="AM93" s="455"/>
      <c r="AN93" s="455"/>
      <c r="AO93" s="456"/>
      <c r="AP93" s="364"/>
      <c r="AQ93" s="708"/>
      <c r="AR93" s="709"/>
      <c r="AS93" s="802"/>
    </row>
    <row r="94" spans="1:45" ht="15.75" x14ac:dyDescent="0.25">
      <c r="A94" s="499" t="s">
        <v>64</v>
      </c>
      <c r="B94" s="480"/>
      <c r="C94" s="481"/>
      <c r="D94" s="481"/>
      <c r="E94" s="481"/>
      <c r="F94" s="481"/>
      <c r="G94" s="455"/>
      <c r="H94" s="485"/>
      <c r="I94" s="513"/>
      <c r="J94" s="514"/>
      <c r="K94" s="514"/>
      <c r="L94" s="483"/>
      <c r="M94" s="483"/>
      <c r="N94" s="488"/>
      <c r="O94" s="480"/>
      <c r="P94" s="480"/>
      <c r="Q94" s="480"/>
      <c r="R94" s="483"/>
      <c r="S94" s="480"/>
      <c r="T94" s="483"/>
      <c r="U94" s="483"/>
      <c r="V94" s="483"/>
      <c r="W94" s="502"/>
      <c r="X94" s="483"/>
      <c r="Y94" s="480"/>
      <c r="Z94" s="711"/>
      <c r="AA94" s="748"/>
      <c r="AB94" s="748"/>
      <c r="AC94" s="749"/>
      <c r="AD94" s="749"/>
      <c r="AE94" s="749"/>
      <c r="AF94" s="714"/>
      <c r="AG94" s="765"/>
      <c r="AH94" s="714"/>
      <c r="AI94" s="483"/>
      <c r="AJ94" s="483"/>
      <c r="AK94" s="707"/>
      <c r="AL94" s="455"/>
      <c r="AM94" s="455"/>
      <c r="AN94" s="455"/>
      <c r="AO94" s="456"/>
      <c r="AP94" s="364"/>
      <c r="AQ94" s="708"/>
      <c r="AR94" s="709"/>
      <c r="AS94" s="802"/>
    </row>
    <row r="95" spans="1:45" ht="15.75" x14ac:dyDescent="0.25">
      <c r="A95" s="511" t="s">
        <v>65</v>
      </c>
      <c r="B95" s="480">
        <v>14.11</v>
      </c>
      <c r="C95" s="481">
        <v>88.35</v>
      </c>
      <c r="D95" s="481">
        <f>+C95+C95*$E$11</f>
        <v>100.71899999999999</v>
      </c>
      <c r="E95" s="481">
        <f>+D95*$F$11</f>
        <v>0</v>
      </c>
      <c r="F95" s="481">
        <f>SUM(D95:E95)</f>
        <v>100.71899999999999</v>
      </c>
      <c r="G95" s="455">
        <f>F95</f>
        <v>100.71899999999999</v>
      </c>
      <c r="H95" s="485">
        <f>+D95+D95*$I$11</f>
        <v>100.71899999999999</v>
      </c>
      <c r="I95" s="513">
        <f>+H95*$I$8</f>
        <v>0</v>
      </c>
      <c r="J95" s="514">
        <f>SUM(H95:I95)</f>
        <v>100.71899999999999</v>
      </c>
      <c r="K95" s="514">
        <f>+J95</f>
        <v>100.71899999999999</v>
      </c>
      <c r="L95" s="480">
        <v>113.77</v>
      </c>
      <c r="M95" s="480">
        <f>L95*L8</f>
        <v>15.927800000000001</v>
      </c>
      <c r="N95" s="363">
        <f>L95+M95</f>
        <v>129.6978</v>
      </c>
      <c r="O95" s="480">
        <f>L95+L95*$P$9</f>
        <v>129.6978</v>
      </c>
      <c r="P95" s="480" t="e">
        <f>O95*$Q$9</f>
        <v>#VALUE!</v>
      </c>
      <c r="Q95" s="480" t="e">
        <f>SUM(O95:P95)</f>
        <v>#VALUE!</v>
      </c>
      <c r="R95" s="548">
        <v>127.83</v>
      </c>
      <c r="S95" s="480">
        <f>R95*S9</f>
        <v>17.8962</v>
      </c>
      <c r="T95" s="549">
        <f>R95+S95</f>
        <v>145.72620000000001</v>
      </c>
      <c r="U95" s="480">
        <f>R95+(R95*R9)</f>
        <v>136.01112000000001</v>
      </c>
      <c r="V95" s="480">
        <f>U95*V9</f>
        <v>20.401668000000001</v>
      </c>
      <c r="W95" s="538">
        <f>SUM(U95:V95)</f>
        <v>156.41278800000001</v>
      </c>
      <c r="X95" s="480">
        <f>U95*$Z$8+U95</f>
        <v>136.01112000000001</v>
      </c>
      <c r="Y95" s="480">
        <f>X95*Y7</f>
        <v>20.401668000000001</v>
      </c>
      <c r="Z95" s="711">
        <f>SUM(X95:Y95)</f>
        <v>156.41278800000001</v>
      </c>
      <c r="AA95" s="748">
        <f>X95+(X95*AA$8)</f>
        <v>153.78777338400002</v>
      </c>
      <c r="AB95" s="748">
        <f>AA95*AB$12</f>
        <v>23.068166007600002</v>
      </c>
      <c r="AC95" s="749">
        <f>AA95+AB95</f>
        <v>176.85593939160003</v>
      </c>
      <c r="AD95" s="749">
        <f>AA95*AD8</f>
        <v>163.35337288848481</v>
      </c>
      <c r="AE95" s="749">
        <f>AD95*AF9</f>
        <v>24.503005933272721</v>
      </c>
      <c r="AF95" s="714">
        <f>AD95+AE95</f>
        <v>187.85637882175754</v>
      </c>
      <c r="AG95" s="765"/>
      <c r="AH95" s="714">
        <v>199.99</v>
      </c>
      <c r="AI95" s="480"/>
      <c r="AJ95" s="481">
        <f>AH95+AI95</f>
        <v>199.99</v>
      </c>
      <c r="AK95" s="707"/>
      <c r="AL95" s="675">
        <v>214.92925300000002</v>
      </c>
      <c r="AM95" s="455">
        <f>AL95*1.151</f>
        <v>247.38357020300003</v>
      </c>
      <c r="AN95" s="455"/>
      <c r="AO95" s="456">
        <f>SUM(AL95:AN95)</f>
        <v>462.31282320300005</v>
      </c>
      <c r="AP95" s="364"/>
      <c r="AQ95" s="481">
        <f>AM95*1.1152</f>
        <v>275.88215749038562</v>
      </c>
      <c r="AR95" s="709">
        <f>AQ95*1.15</f>
        <v>317.26448111394342</v>
      </c>
      <c r="AS95" s="802">
        <f>SUM(AQ95-AM95)/AM95</f>
        <v>0.11519999999999994</v>
      </c>
    </row>
    <row r="96" spans="1:45" ht="15.75" x14ac:dyDescent="0.25">
      <c r="A96" s="511" t="s">
        <v>66</v>
      </c>
      <c r="B96" s="480">
        <v>51.54</v>
      </c>
      <c r="C96" s="481">
        <v>1.1399999999999999</v>
      </c>
      <c r="D96" s="481">
        <f>+C96+C96*$E$11</f>
        <v>1.2995999999999999</v>
      </c>
      <c r="E96" s="481">
        <f>+D96*$F$11</f>
        <v>0</v>
      </c>
      <c r="F96" s="481">
        <f>SUM(D96:E96)</f>
        <v>1.2995999999999999</v>
      </c>
      <c r="G96" s="455">
        <f>F96</f>
        <v>1.2995999999999999</v>
      </c>
      <c r="H96" s="485">
        <f>+D96+D96*$I$11</f>
        <v>1.2995999999999999</v>
      </c>
      <c r="I96" s="513">
        <f>+H96*$I$8</f>
        <v>0</v>
      </c>
      <c r="J96" s="514">
        <f>SUM(H96:I96)</f>
        <v>1.2995999999999999</v>
      </c>
      <c r="K96" s="514">
        <f>+J96</f>
        <v>1.2995999999999999</v>
      </c>
      <c r="L96" s="483">
        <v>1.47</v>
      </c>
      <c r="M96" s="480">
        <f>L96*L8</f>
        <v>0.20580000000000001</v>
      </c>
      <c r="N96" s="363">
        <f>SUM(L96:M96)</f>
        <v>1.6758</v>
      </c>
      <c r="O96" s="480">
        <f>L96+L96*$P$9</f>
        <v>1.6758</v>
      </c>
      <c r="P96" s="480" t="e">
        <f>O96*$Q$9</f>
        <v>#VALUE!</v>
      </c>
      <c r="Q96" s="480" t="e">
        <f>SUM(O96:P96)</f>
        <v>#VALUE!</v>
      </c>
      <c r="R96" s="548">
        <v>1.65</v>
      </c>
      <c r="S96" s="480">
        <f>R96*S9</f>
        <v>0.23100000000000001</v>
      </c>
      <c r="T96" s="549">
        <f>R96+S96</f>
        <v>1.881</v>
      </c>
      <c r="U96" s="480">
        <f>R96+(R96*R9)</f>
        <v>1.7555999999999998</v>
      </c>
      <c r="V96" s="480">
        <f>U96*V9</f>
        <v>0.26333999999999996</v>
      </c>
      <c r="W96" s="538">
        <f>SUM(U96:V96)</f>
        <v>2.0189399999999997</v>
      </c>
      <c r="X96" s="480">
        <f>U96*$Z$8+U96</f>
        <v>1.7555999999999998</v>
      </c>
      <c r="Y96" s="480">
        <f>X96*Y7</f>
        <v>0.26333999999999996</v>
      </c>
      <c r="Z96" s="711">
        <f>SUM(X96:Y96)</f>
        <v>2.0189399999999997</v>
      </c>
      <c r="AA96" s="756">
        <f>X96+(X96*AA$8)</f>
        <v>1.9850569199999999</v>
      </c>
      <c r="AB96" s="748">
        <f>AA96*AB$12</f>
        <v>0.29775853799999996</v>
      </c>
      <c r="AC96" s="757">
        <f>AA96+AB96</f>
        <v>2.282815458</v>
      </c>
      <c r="AD96" s="757">
        <f>AA96*AD8</f>
        <v>2.1085274604239999</v>
      </c>
      <c r="AE96" s="749">
        <f>AD96*AF9</f>
        <v>0.31627911906359996</v>
      </c>
      <c r="AF96" s="747">
        <f>AD96+AE96</f>
        <v>2.4248065794875999</v>
      </c>
      <c r="AG96" s="768"/>
      <c r="AH96" s="747">
        <v>2.5813999999999999</v>
      </c>
      <c r="AI96" s="480"/>
      <c r="AJ96" s="539">
        <f>AH96+AI96</f>
        <v>2.5813999999999999</v>
      </c>
      <c r="AK96" s="707"/>
      <c r="AL96" s="676">
        <v>2.7742305799999998</v>
      </c>
      <c r="AM96" s="655">
        <f>AL96*1.151</f>
        <v>3.19313939758</v>
      </c>
      <c r="AN96" s="655"/>
      <c r="AO96" s="656">
        <f>SUM(AL96:AN96)</f>
        <v>5.9673699775799998</v>
      </c>
      <c r="AP96" s="364"/>
      <c r="AQ96" s="700">
        <f>AM96*1.1152</f>
        <v>3.5609890561812159</v>
      </c>
      <c r="AR96" s="708">
        <f>AQ96*1.15</f>
        <v>4.0951374146083976</v>
      </c>
      <c r="AS96" s="802">
        <f>SUM(AQ96-AM96)/AM96</f>
        <v>0.11519999999999997</v>
      </c>
    </row>
    <row r="97" spans="1:45" ht="15.75" x14ac:dyDescent="0.25">
      <c r="A97" s="511"/>
      <c r="B97" s="480"/>
      <c r="C97" s="481"/>
      <c r="D97" s="481"/>
      <c r="E97" s="481"/>
      <c r="F97" s="481"/>
      <c r="G97" s="455"/>
      <c r="H97" s="485"/>
      <c r="I97" s="513"/>
      <c r="J97" s="514"/>
      <c r="K97" s="514"/>
      <c r="L97" s="483"/>
      <c r="M97" s="483"/>
      <c r="N97" s="488"/>
      <c r="O97" s="480"/>
      <c r="P97" s="480"/>
      <c r="Q97" s="480"/>
      <c r="R97" s="483"/>
      <c r="S97" s="480"/>
      <c r="T97" s="483"/>
      <c r="U97" s="480"/>
      <c r="V97" s="480"/>
      <c r="W97" s="538"/>
      <c r="X97" s="483"/>
      <c r="Y97" s="480"/>
      <c r="Z97" s="711" t="s">
        <v>609</v>
      </c>
      <c r="AA97" s="748"/>
      <c r="AB97" s="748"/>
      <c r="AC97" s="749"/>
      <c r="AD97" s="749"/>
      <c r="AE97" s="749"/>
      <c r="AF97" s="714"/>
      <c r="AG97" s="765"/>
      <c r="AH97" s="714"/>
      <c r="AI97" s="483"/>
      <c r="AJ97" s="483"/>
      <c r="AK97" s="707"/>
      <c r="AL97" s="455"/>
      <c r="AM97" s="455"/>
      <c r="AN97" s="455"/>
      <c r="AO97" s="456"/>
      <c r="AP97" s="364"/>
      <c r="AQ97" s="708"/>
      <c r="AR97" s="709"/>
      <c r="AS97" s="710"/>
    </row>
    <row r="98" spans="1:45" ht="15.75" x14ac:dyDescent="0.25">
      <c r="A98" s="479"/>
      <c r="B98" s="480"/>
      <c r="C98" s="481"/>
      <c r="D98" s="481"/>
      <c r="E98" s="481"/>
      <c r="F98" s="481"/>
      <c r="G98" s="455"/>
      <c r="H98" s="485"/>
      <c r="I98" s="513"/>
      <c r="J98" s="514"/>
      <c r="K98" s="514"/>
      <c r="L98" s="483"/>
      <c r="M98" s="483"/>
      <c r="N98" s="488"/>
      <c r="O98" s="480"/>
      <c r="P98" s="480"/>
      <c r="Q98" s="480"/>
      <c r="R98" s="483"/>
      <c r="S98" s="483"/>
      <c r="T98" s="483"/>
      <c r="U98" s="480"/>
      <c r="V98" s="480"/>
      <c r="W98" s="538"/>
      <c r="X98" s="483"/>
      <c r="Y98" s="480"/>
      <c r="Z98" s="711"/>
      <c r="AA98" s="712"/>
      <c r="AB98" s="712"/>
      <c r="AC98" s="713"/>
      <c r="AD98" s="713"/>
      <c r="AE98" s="713"/>
      <c r="AF98" s="714"/>
      <c r="AG98" s="715"/>
      <c r="AH98" s="714"/>
      <c r="AI98" s="483"/>
      <c r="AJ98" s="483"/>
      <c r="AK98" s="707"/>
      <c r="AL98" s="455"/>
      <c r="AM98" s="455"/>
      <c r="AN98" s="455"/>
      <c r="AO98" s="456"/>
      <c r="AP98" s="364"/>
      <c r="AQ98" s="708"/>
      <c r="AR98" s="709"/>
      <c r="AS98" s="710"/>
    </row>
    <row r="99" spans="1:45" ht="15.75" x14ac:dyDescent="0.25">
      <c r="A99" s="499" t="s">
        <v>69</v>
      </c>
      <c r="B99" s="480"/>
      <c r="C99" s="481"/>
      <c r="D99" s="481"/>
      <c r="E99" s="481"/>
      <c r="F99" s="481"/>
      <c r="G99" s="455"/>
      <c r="H99" s="485"/>
      <c r="I99" s="513"/>
      <c r="J99" s="514"/>
      <c r="K99" s="514"/>
      <c r="L99" s="483"/>
      <c r="M99" s="483"/>
      <c r="N99" s="488"/>
      <c r="O99" s="480"/>
      <c r="P99" s="480"/>
      <c r="Q99" s="480"/>
      <c r="R99" s="483"/>
      <c r="S99" s="483"/>
      <c r="T99" s="483"/>
      <c r="U99" s="483"/>
      <c r="V99" s="483"/>
      <c r="W99" s="502"/>
      <c r="X99" s="483"/>
      <c r="Y99" s="480"/>
      <c r="Z99" s="711"/>
      <c r="AA99" s="712"/>
      <c r="AB99" s="712"/>
      <c r="AC99" s="713"/>
      <c r="AD99" s="713"/>
      <c r="AE99" s="713"/>
      <c r="AF99" s="714"/>
      <c r="AG99" s="715"/>
      <c r="AH99" s="714"/>
      <c r="AI99" s="483"/>
      <c r="AJ99" s="483"/>
      <c r="AK99" s="707"/>
      <c r="AL99" s="455"/>
      <c r="AM99" s="455"/>
      <c r="AN99" s="455"/>
      <c r="AO99" s="456"/>
      <c r="AP99" s="364"/>
      <c r="AQ99" s="708"/>
      <c r="AR99" s="709"/>
      <c r="AS99" s="710"/>
    </row>
    <row r="100" spans="1:45" ht="15.75" x14ac:dyDescent="0.25">
      <c r="A100" s="511" t="s">
        <v>70</v>
      </c>
      <c r="B100" s="480">
        <v>121.89</v>
      </c>
      <c r="C100" s="481" t="e">
        <f>+B100+B100*$G$9</f>
        <v>#VALUE!</v>
      </c>
      <c r="D100" s="481">
        <v>144.78</v>
      </c>
      <c r="E100" s="481">
        <f>+D100*$F$11</f>
        <v>0</v>
      </c>
      <c r="F100" s="481">
        <f>SUM(D100:E100)</f>
        <v>144.78</v>
      </c>
      <c r="G100" s="455">
        <f>+F100</f>
        <v>144.78</v>
      </c>
      <c r="H100" s="485">
        <f>+D100+D100*$I$11</f>
        <v>144.78</v>
      </c>
      <c r="I100" s="513">
        <f>+H100*$I$8</f>
        <v>0</v>
      </c>
      <c r="J100" s="514">
        <f>SUM(H100:I100)</f>
        <v>144.78</v>
      </c>
      <c r="K100" s="514">
        <f>+J100</f>
        <v>144.78</v>
      </c>
      <c r="L100" s="480">
        <f>H100+H100*L9</f>
        <v>153.46680000000001</v>
      </c>
      <c r="M100" s="480">
        <f>L100*L8</f>
        <v>21.485352000000002</v>
      </c>
      <c r="N100" s="363">
        <f>L100+M100</f>
        <v>174.95215200000001</v>
      </c>
      <c r="O100" s="480">
        <f>L100+L100*$P$9</f>
        <v>174.95215200000001</v>
      </c>
      <c r="P100" s="480" t="e">
        <f>O100*$Q$9</f>
        <v>#VALUE!</v>
      </c>
      <c r="Q100" s="480" t="e">
        <f>SUM(O100:P100)</f>
        <v>#VALUE!</v>
      </c>
      <c r="R100" s="548">
        <f>O100+(O100*$S$9)</f>
        <v>199.44545328000001</v>
      </c>
      <c r="S100" s="480">
        <f>R100*S9</f>
        <v>27.922363459200003</v>
      </c>
      <c r="T100" s="480">
        <f>R100+S100</f>
        <v>227.36781673920001</v>
      </c>
      <c r="U100" s="480">
        <f>R100+(R100*R9)</f>
        <v>212.20996228992001</v>
      </c>
      <c r="V100" s="480">
        <f>U100*V9</f>
        <v>31.831494343488</v>
      </c>
      <c r="W100" s="538">
        <f>ROUNDUP(SUM(U100:V100),1)</f>
        <v>244.1</v>
      </c>
      <c r="X100" s="480">
        <f>U100*$Z$11+U100</f>
        <v>229.18675927311361</v>
      </c>
      <c r="Y100" s="480">
        <f>X100*Y7</f>
        <v>34.37801389096704</v>
      </c>
      <c r="Z100" s="711">
        <f>SUM(X100:Y100)</f>
        <v>263.56477316408063</v>
      </c>
      <c r="AA100" s="712">
        <f>X100+(X100*AA$9)</f>
        <v>242.93796482950043</v>
      </c>
      <c r="AB100" s="712">
        <f>AA100*AB$12</f>
        <v>36.440694724425065</v>
      </c>
      <c r="AC100" s="713">
        <f>AA100+AB100</f>
        <v>279.3786595539255</v>
      </c>
      <c r="AD100" s="713">
        <f>AA100*AD9</f>
        <v>255.08486307097547</v>
      </c>
      <c r="AE100" s="713">
        <f>AD100*AF9</f>
        <v>38.26272946064632</v>
      </c>
      <c r="AF100" s="714">
        <f>AD100+AE100</f>
        <v>293.34759253162179</v>
      </c>
      <c r="AG100" s="715">
        <v>269.89999999999998</v>
      </c>
      <c r="AH100" s="714">
        <f>AD100*AH9</f>
        <v>267.83910622452424</v>
      </c>
      <c r="AI100" s="480">
        <f>AH100*AJ9</f>
        <v>40.175865933678637</v>
      </c>
      <c r="AJ100" s="481">
        <f>SUM(AH100:AI100)</f>
        <v>308.01497215820291</v>
      </c>
      <c r="AK100" s="707">
        <v>309.2</v>
      </c>
      <c r="AL100" s="455">
        <v>261.17013176301236</v>
      </c>
      <c r="AM100" s="455">
        <f>AL100*1.06</f>
        <v>276.84033966879309</v>
      </c>
      <c r="AN100" s="455">
        <f>AL100*AN12</f>
        <v>39.175519764451856</v>
      </c>
      <c r="AO100" s="456">
        <v>300.39999999999998</v>
      </c>
      <c r="AP100" s="364">
        <v>300.39999999999998</v>
      </c>
      <c r="AQ100" s="709">
        <f>AM100*1.06</f>
        <v>293.4507600489207</v>
      </c>
      <c r="AR100" s="709">
        <f>AQ100*1.15</f>
        <v>337.46837405625877</v>
      </c>
      <c r="AS100" s="722">
        <f>SUM(AQ100-AM100)/AM100</f>
        <v>6.0000000000000081E-2</v>
      </c>
    </row>
    <row r="101" spans="1:45" ht="15.75" x14ac:dyDescent="0.25">
      <c r="A101" s="511" t="s">
        <v>71</v>
      </c>
      <c r="B101" s="483"/>
      <c r="C101" s="483"/>
      <c r="D101" s="481"/>
      <c r="E101" s="481"/>
      <c r="F101" s="481"/>
      <c r="G101" s="455"/>
      <c r="H101" s="485"/>
      <c r="I101" s="513"/>
      <c r="J101" s="514"/>
      <c r="K101" s="514"/>
      <c r="L101" s="483"/>
      <c r="M101" s="483"/>
      <c r="N101" s="488" t="s">
        <v>736</v>
      </c>
      <c r="O101" s="480"/>
      <c r="P101" s="480"/>
      <c r="Q101" s="480"/>
      <c r="R101" s="548">
        <v>286.95</v>
      </c>
      <c r="S101" s="480">
        <f>R101*S9</f>
        <v>40.173000000000002</v>
      </c>
      <c r="T101" s="480">
        <f>R101+S101</f>
        <v>327.12299999999999</v>
      </c>
      <c r="U101" s="480">
        <f>R101+R101*R9</f>
        <v>305.31479999999999</v>
      </c>
      <c r="V101" s="480">
        <f>U101*V9</f>
        <v>45.797219999999996</v>
      </c>
      <c r="W101" s="538">
        <f>ROUNDUP(SUM(U101:V101),1)</f>
        <v>351.20000000000005</v>
      </c>
      <c r="X101" s="480">
        <f>U101*$Z$11+U101</f>
        <v>329.73998399999999</v>
      </c>
      <c r="Y101" s="480">
        <f>X101*Y7</f>
        <v>49.460997599999999</v>
      </c>
      <c r="Z101" s="711">
        <f>SUM(X101:Y101)+0.02</f>
        <v>379.22098159999996</v>
      </c>
      <c r="AA101" s="712">
        <f>X101+(X101*AA$9)</f>
        <v>349.52438303999998</v>
      </c>
      <c r="AB101" s="712">
        <f>AA101*AB$12</f>
        <v>52.428657455999996</v>
      </c>
      <c r="AC101" s="713">
        <f>AA101+AB101</f>
        <v>401.95304049599997</v>
      </c>
      <c r="AD101" s="713">
        <f>AA101*AD9</f>
        <v>367.00060219199997</v>
      </c>
      <c r="AE101" s="713">
        <f>AD101*AF9</f>
        <v>55.050090328799996</v>
      </c>
      <c r="AF101" s="714">
        <f>AD101+AE101</f>
        <v>422.0506925208</v>
      </c>
      <c r="AG101" s="715">
        <v>414.2</v>
      </c>
      <c r="AH101" s="714">
        <f>AD101*AH9</f>
        <v>385.3506323016</v>
      </c>
      <c r="AI101" s="480">
        <f>AH101*AJ9</f>
        <v>57.802594845239994</v>
      </c>
      <c r="AJ101" s="481">
        <f>SUM(AH101:AI101)</f>
        <v>443.15322714683998</v>
      </c>
      <c r="AK101" s="707">
        <v>435</v>
      </c>
      <c r="AL101" s="455">
        <v>400.90738005007211</v>
      </c>
      <c r="AM101" s="455">
        <f>AL101*1.06</f>
        <v>424.96182285307646</v>
      </c>
      <c r="AN101" s="455">
        <f>AL101*AN12</f>
        <v>60.136107007510816</v>
      </c>
      <c r="AO101" s="456">
        <v>461</v>
      </c>
      <c r="AP101" s="364">
        <v>261</v>
      </c>
      <c r="AQ101" s="709">
        <f>AM101*1.06</f>
        <v>450.45953222426107</v>
      </c>
      <c r="AR101" s="709">
        <f>AQ101*1.15</f>
        <v>518.02846205790024</v>
      </c>
      <c r="AS101" s="722">
        <f>SUM(AQ101-AM101)/AM101</f>
        <v>6.000000000000006E-2</v>
      </c>
    </row>
    <row r="102" spans="1:45" ht="15.75" x14ac:dyDescent="0.25">
      <c r="A102" s="479"/>
      <c r="B102" s="480"/>
      <c r="C102" s="481"/>
      <c r="D102" s="481"/>
      <c r="E102" s="481"/>
      <c r="F102" s="481"/>
      <c r="G102" s="455"/>
      <c r="H102" s="485"/>
      <c r="I102" s="513"/>
      <c r="J102" s="514"/>
      <c r="K102" s="514"/>
      <c r="L102" s="483"/>
      <c r="M102" s="483"/>
      <c r="N102" s="488"/>
      <c r="O102" s="480"/>
      <c r="P102" s="480"/>
      <c r="Q102" s="480"/>
      <c r="R102" s="480"/>
      <c r="S102" s="480"/>
      <c r="T102" s="480"/>
      <c r="U102" s="483"/>
      <c r="V102" s="483"/>
      <c r="W102" s="502"/>
      <c r="X102" s="483"/>
      <c r="Y102" s="480"/>
      <c r="Z102" s="711"/>
      <c r="AA102" s="712"/>
      <c r="AB102" s="712"/>
      <c r="AC102" s="713"/>
      <c r="AD102" s="713"/>
      <c r="AE102" s="713"/>
      <c r="AF102" s="714"/>
      <c r="AG102" s="715"/>
      <c r="AH102" s="714"/>
      <c r="AI102" s="480"/>
      <c r="AJ102" s="483"/>
      <c r="AK102" s="707"/>
      <c r="AL102" s="455"/>
      <c r="AM102" s="455"/>
      <c r="AN102" s="455"/>
      <c r="AO102" s="456"/>
      <c r="AP102" s="364"/>
      <c r="AQ102" s="708"/>
      <c r="AR102" s="709"/>
      <c r="AS102" s="710"/>
    </row>
    <row r="103" spans="1:45" ht="15.75" x14ac:dyDescent="0.25">
      <c r="A103" s="499" t="s">
        <v>74</v>
      </c>
      <c r="B103" s="480"/>
      <c r="C103" s="481"/>
      <c r="D103" s="481"/>
      <c r="E103" s="481"/>
      <c r="F103" s="481"/>
      <c r="G103" s="455"/>
      <c r="H103" s="485"/>
      <c r="I103" s="513"/>
      <c r="J103" s="514"/>
      <c r="K103" s="514"/>
      <c r="L103" s="483"/>
      <c r="M103" s="483"/>
      <c r="N103" s="488"/>
      <c r="O103" s="480"/>
      <c r="P103" s="480"/>
      <c r="Q103" s="480"/>
      <c r="R103" s="480"/>
      <c r="S103" s="480"/>
      <c r="T103" s="480"/>
      <c r="U103" s="480"/>
      <c r="V103" s="480"/>
      <c r="W103" s="538"/>
      <c r="X103" s="483"/>
      <c r="Y103" s="480"/>
      <c r="Z103" s="711"/>
      <c r="AA103" s="712"/>
      <c r="AB103" s="712"/>
      <c r="AC103" s="713"/>
      <c r="AD103" s="713"/>
      <c r="AE103" s="713"/>
      <c r="AF103" s="714"/>
      <c r="AG103" s="715"/>
      <c r="AH103" s="714"/>
      <c r="AI103" s="480"/>
      <c r="AJ103" s="483"/>
      <c r="AK103" s="707"/>
      <c r="AL103" s="455"/>
      <c r="AM103" s="455"/>
      <c r="AN103" s="455"/>
      <c r="AO103" s="456"/>
      <c r="AP103" s="364"/>
      <c r="AQ103" s="708"/>
      <c r="AR103" s="709"/>
      <c r="AS103" s="710"/>
    </row>
    <row r="104" spans="1:45" ht="15.75" x14ac:dyDescent="0.25">
      <c r="A104" s="511" t="s">
        <v>75</v>
      </c>
      <c r="B104" s="480">
        <v>121.89</v>
      </c>
      <c r="C104" s="481" t="e">
        <f>+B104+B104*$G$9</f>
        <v>#VALUE!</v>
      </c>
      <c r="D104" s="481">
        <v>144.78</v>
      </c>
      <c r="E104" s="481">
        <f>+D104*$F$11</f>
        <v>0</v>
      </c>
      <c r="F104" s="481">
        <f>SUM(D104:E104)</f>
        <v>144.78</v>
      </c>
      <c r="G104" s="455">
        <f>+F104</f>
        <v>144.78</v>
      </c>
      <c r="H104" s="485">
        <f>+D104+D104*$I$11</f>
        <v>144.78</v>
      </c>
      <c r="I104" s="513">
        <f>+H104*$I$8</f>
        <v>0</v>
      </c>
      <c r="J104" s="514">
        <f>SUM(H104:I104)</f>
        <v>144.78</v>
      </c>
      <c r="K104" s="514">
        <f>CEILING(+J104,0.1)</f>
        <v>144.80000000000001</v>
      </c>
      <c r="L104" s="480">
        <f>H104+H104*L9</f>
        <v>153.46680000000001</v>
      </c>
      <c r="M104" s="480">
        <f>L104*L8</f>
        <v>21.485352000000002</v>
      </c>
      <c r="N104" s="363">
        <f>L104+M104</f>
        <v>174.95215200000001</v>
      </c>
      <c r="O104" s="480">
        <f>L104+L104*$P$9</f>
        <v>174.95215200000001</v>
      </c>
      <c r="P104" s="480" t="e">
        <f>O104*$Q$9</f>
        <v>#VALUE!</v>
      </c>
      <c r="Q104" s="480" t="e">
        <f>SUM(O104:P104)</f>
        <v>#VALUE!</v>
      </c>
      <c r="R104" s="550">
        <v>186.23</v>
      </c>
      <c r="S104" s="480">
        <f>R104*S9</f>
        <v>26.072200000000002</v>
      </c>
      <c r="T104" s="480">
        <f>R104+S104</f>
        <v>212.3022</v>
      </c>
      <c r="U104" s="480">
        <f>R104+(R104*R9)</f>
        <v>198.14872</v>
      </c>
      <c r="V104" s="480">
        <f>U104*V9</f>
        <v>29.722307999999998</v>
      </c>
      <c r="W104" s="543">
        <f>ROUNDUP(SUM(U104:V104),1)</f>
        <v>227.9</v>
      </c>
      <c r="X104" s="480">
        <f>U104*$Z$11+U104</f>
        <v>214.0006176</v>
      </c>
      <c r="Y104" s="480">
        <f>X104*Y7</f>
        <v>32.10009264</v>
      </c>
      <c r="Z104" s="711">
        <f>SUM(X104:Y104)+0.01</f>
        <v>246.11071024</v>
      </c>
      <c r="AA104" s="712">
        <f>X104+(X104*AA$9)</f>
        <v>226.840654656</v>
      </c>
      <c r="AB104" s="712">
        <f>AA104*AB$12</f>
        <v>34.0260981984</v>
      </c>
      <c r="AC104" s="713">
        <f>AA104+AB104</f>
        <v>260.86675285439998</v>
      </c>
      <c r="AD104" s="713">
        <f>AA104*AD9</f>
        <v>238.18268738880002</v>
      </c>
      <c r="AE104" s="713">
        <f>AD104*AF9</f>
        <v>35.727403108320004</v>
      </c>
      <c r="AF104" s="714">
        <f>AD104+AE104</f>
        <v>273.91009049712</v>
      </c>
      <c r="AG104" s="715">
        <v>268.8</v>
      </c>
      <c r="AH104" s="714">
        <f>AD104*AH9</f>
        <v>250.09182175824003</v>
      </c>
      <c r="AI104" s="480">
        <f>AH104*AJ9</f>
        <v>37.513773263736006</v>
      </c>
      <c r="AJ104" s="481">
        <f>SUM(AH104:AI104)</f>
        <v>287.60559502197606</v>
      </c>
      <c r="AK104" s="707">
        <v>282.3</v>
      </c>
      <c r="AL104" s="455">
        <v>260.18812122922083</v>
      </c>
      <c r="AM104" s="455">
        <f>AL104*1.06</f>
        <v>275.79940850297407</v>
      </c>
      <c r="AN104" s="455">
        <f>AL104*AN12</f>
        <v>39.028218184383121</v>
      </c>
      <c r="AO104" s="456">
        <v>299.2</v>
      </c>
      <c r="AP104" s="364">
        <v>299.2</v>
      </c>
      <c r="AQ104" s="709">
        <f>AM104*1.06</f>
        <v>292.34737301315255</v>
      </c>
      <c r="AR104" s="709">
        <f>AQ104*1.15</f>
        <v>336.19947896512542</v>
      </c>
      <c r="AS104" s="722">
        <f>SUM(AQ104-AM104)/AM104</f>
        <v>6.0000000000000109E-2</v>
      </c>
    </row>
    <row r="105" spans="1:45" ht="15.75" x14ac:dyDescent="0.25">
      <c r="A105" s="511" t="s">
        <v>76</v>
      </c>
      <c r="B105" s="480">
        <v>199.65</v>
      </c>
      <c r="C105" s="481" t="e">
        <f>+B105+B105*$G$9</f>
        <v>#VALUE!</v>
      </c>
      <c r="D105" s="481">
        <v>226.44</v>
      </c>
      <c r="E105" s="481">
        <f>+D105*$F$11</f>
        <v>0</v>
      </c>
      <c r="F105" s="481">
        <f>SUM(D105:E105)</f>
        <v>226.44</v>
      </c>
      <c r="G105" s="455">
        <f>F105</f>
        <v>226.44</v>
      </c>
      <c r="H105" s="485">
        <f>+D105+D105*$I$9</f>
        <v>226.44</v>
      </c>
      <c r="I105" s="513">
        <f>+H105*$I$8</f>
        <v>0</v>
      </c>
      <c r="J105" s="514">
        <f>SUM(H105:I105)</f>
        <v>226.44</v>
      </c>
      <c r="K105" s="515">
        <f>+H105+I105-0.03</f>
        <v>226.41</v>
      </c>
      <c r="L105" s="480">
        <f>H105+H105*$M$9</f>
        <v>226.44</v>
      </c>
      <c r="M105" s="480">
        <f>L105*$M$8</f>
        <v>0</v>
      </c>
      <c r="N105" s="363">
        <f>L105+M105</f>
        <v>226.44</v>
      </c>
      <c r="O105" s="480">
        <f>L105+L105*$P$9</f>
        <v>258.14159999999998</v>
      </c>
      <c r="P105" s="480" t="e">
        <f>O105*$Q$9</f>
        <v>#VALUE!</v>
      </c>
      <c r="Q105" s="480" t="e">
        <f>SUM(O105:P105)</f>
        <v>#VALUE!</v>
      </c>
      <c r="R105" s="550">
        <f>O105+(O105*$S$9)</f>
        <v>294.28142400000002</v>
      </c>
      <c r="S105" s="480">
        <f>R105*S9</f>
        <v>41.199399360000008</v>
      </c>
      <c r="T105" s="480">
        <f>R105+S105</f>
        <v>335.48082336000004</v>
      </c>
      <c r="U105" s="480">
        <f>R105+(R105*R9)</f>
        <v>313.11543513600003</v>
      </c>
      <c r="V105" s="480">
        <f>U105*V9</f>
        <v>46.9673152704</v>
      </c>
      <c r="W105" s="543">
        <f>ROUNDUP(SUM(U105:V105),1)</f>
        <v>360.1</v>
      </c>
      <c r="X105" s="480">
        <f>U105*$Z$11+U105</f>
        <v>338.16466994688005</v>
      </c>
      <c r="Y105" s="480">
        <f>X105*Y7</f>
        <v>50.724700492032007</v>
      </c>
      <c r="Z105" s="711">
        <f>SUM(X105:Y105)+0.02</f>
        <v>388.90937043891205</v>
      </c>
      <c r="AA105" s="712">
        <f>X105+(X105*AA$9)</f>
        <v>358.45455014369287</v>
      </c>
      <c r="AB105" s="712">
        <f>AA105*AB$12</f>
        <v>53.768182521553932</v>
      </c>
      <c r="AC105" s="713">
        <f>AA105+AB105</f>
        <v>412.22273266524678</v>
      </c>
      <c r="AD105" s="713">
        <f>AA105*AD9</f>
        <v>376.37727765087755</v>
      </c>
      <c r="AE105" s="713">
        <f>AD105*AF9</f>
        <v>56.456591647631633</v>
      </c>
      <c r="AF105" s="714">
        <f>AD105+AE105</f>
        <v>432.83386929850917</v>
      </c>
      <c r="AG105" s="715">
        <v>414.2</v>
      </c>
      <c r="AH105" s="714">
        <f>AD105*AH9</f>
        <v>395.19614153342144</v>
      </c>
      <c r="AI105" s="480">
        <f>AH105*AJ9</f>
        <v>59.279421230013213</v>
      </c>
      <c r="AJ105" s="481">
        <f>SUM(AH105:AI105)</f>
        <v>454.47556276343465</v>
      </c>
      <c r="AK105" s="707">
        <v>435</v>
      </c>
      <c r="AL105" s="455">
        <v>400.91304888260544</v>
      </c>
      <c r="AM105" s="455">
        <f>AL105*1.06</f>
        <v>424.96783181556179</v>
      </c>
      <c r="AN105" s="455">
        <f>AL105*AN12</f>
        <v>60.136957332390814</v>
      </c>
      <c r="AO105" s="456">
        <v>461.1</v>
      </c>
      <c r="AP105" s="364">
        <v>461.1</v>
      </c>
      <c r="AQ105" s="709">
        <f>AM105*1.06</f>
        <v>450.46590172449555</v>
      </c>
      <c r="AR105" s="709">
        <f>AQ105*1.15</f>
        <v>518.03578698316983</v>
      </c>
      <c r="AS105" s="722">
        <f>SUM(AQ105-AM105)/AM105</f>
        <v>6.0000000000000116E-2</v>
      </c>
    </row>
    <row r="106" spans="1:45" ht="15.75" x14ac:dyDescent="0.25">
      <c r="A106" s="511" t="s">
        <v>78</v>
      </c>
      <c r="B106" s="480">
        <v>107.4</v>
      </c>
      <c r="C106" s="481" t="e">
        <f>+B106+B106*$G$9</f>
        <v>#VALUE!</v>
      </c>
      <c r="D106" s="481">
        <v>127.59</v>
      </c>
      <c r="E106" s="481">
        <f>+D106*$F$11</f>
        <v>0</v>
      </c>
      <c r="F106" s="481">
        <f>SUM(D106:E106)</f>
        <v>127.59</v>
      </c>
      <c r="G106" s="455">
        <f>FLOOR(F106,0.05)</f>
        <v>127.55000000000001</v>
      </c>
      <c r="H106" s="485">
        <f>+D106+D106*$I$11</f>
        <v>127.59</v>
      </c>
      <c r="I106" s="513">
        <f>+H106*$I$8</f>
        <v>0</v>
      </c>
      <c r="J106" s="514">
        <f>SUM(H106:I106)</f>
        <v>127.59</v>
      </c>
      <c r="K106" s="514">
        <f>CEILING(+J106,0.1)</f>
        <v>127.60000000000001</v>
      </c>
      <c r="L106" s="480">
        <f>H106+H106*L9</f>
        <v>135.24540000000002</v>
      </c>
      <c r="M106" s="480">
        <f>L106*L8</f>
        <v>18.934356000000005</v>
      </c>
      <c r="N106" s="363">
        <f>L106+M106</f>
        <v>154.17975600000003</v>
      </c>
      <c r="O106" s="480">
        <f>L106+L106*$P$9</f>
        <v>154.17975600000003</v>
      </c>
      <c r="P106" s="480" t="e">
        <f>O106*$Q$9</f>
        <v>#VALUE!</v>
      </c>
      <c r="Q106" s="480" t="e">
        <f>SUM(O106:P106)</f>
        <v>#VALUE!</v>
      </c>
      <c r="R106" s="550">
        <v>183.63</v>
      </c>
      <c r="S106" s="480">
        <f>R106*S9</f>
        <v>25.708200000000001</v>
      </c>
      <c r="T106" s="480">
        <f>R106+S106</f>
        <v>209.3382</v>
      </c>
      <c r="U106" s="480">
        <f>R106+(R106*R9)</f>
        <v>195.38231999999999</v>
      </c>
      <c r="V106" s="480">
        <f>U106*V9</f>
        <v>29.307347999999998</v>
      </c>
      <c r="W106" s="543">
        <f>ROUNDUP(SUM(U106:V106),1)</f>
        <v>224.7</v>
      </c>
      <c r="X106" s="480">
        <f>U106*$Z$11+U106</f>
        <v>211.01290559999998</v>
      </c>
      <c r="Y106" s="480">
        <f>X106*Y7</f>
        <v>31.651935839999997</v>
      </c>
      <c r="Z106" s="711">
        <f>SUM(X106:Y106)+0.03</f>
        <v>242.69484143999998</v>
      </c>
      <c r="AA106" s="712">
        <f>X106+(X106*AA$9)</f>
        <v>223.67367993599998</v>
      </c>
      <c r="AB106" s="712">
        <f>AA106*AB$12</f>
        <v>33.551051990399998</v>
      </c>
      <c r="AC106" s="713">
        <f>AA106+AB106</f>
        <v>257.22473192639995</v>
      </c>
      <c r="AD106" s="713">
        <f>AA106*AD9</f>
        <v>234.85736393279998</v>
      </c>
      <c r="AE106" s="713">
        <f>AD106*AF9</f>
        <v>35.228604589919996</v>
      </c>
      <c r="AF106" s="714">
        <f>AD106+AE106</f>
        <v>270.08596852272001</v>
      </c>
      <c r="AG106" s="715">
        <v>265.10000000000002</v>
      </c>
      <c r="AH106" s="714">
        <f>AD106*AH9</f>
        <v>246.60023212944</v>
      </c>
      <c r="AI106" s="480">
        <f>AH106*AJ9</f>
        <v>36.990034819415996</v>
      </c>
      <c r="AJ106" s="481">
        <f>SUM(AH106:AI106)</f>
        <v>283.59026694885597</v>
      </c>
      <c r="AK106" s="707">
        <v>278</v>
      </c>
      <c r="AL106" s="455">
        <v>256.55557483392482</v>
      </c>
      <c r="AM106" s="455">
        <f>AL106*1.06</f>
        <v>271.94890932396032</v>
      </c>
      <c r="AN106" s="455">
        <f>AL106*AN12</f>
        <v>38.483336225088721</v>
      </c>
      <c r="AO106" s="456">
        <v>295</v>
      </c>
      <c r="AP106" s="364">
        <v>295</v>
      </c>
      <c r="AQ106" s="709">
        <f>AM106*1.06</f>
        <v>288.26584388339796</v>
      </c>
      <c r="AR106" s="709">
        <f>AQ106*1.15</f>
        <v>331.50572046590764</v>
      </c>
      <c r="AS106" s="722">
        <f>SUM(AQ106-AM106)/AM106</f>
        <v>6.0000000000000081E-2</v>
      </c>
    </row>
    <row r="107" spans="1:45" ht="15.75" x14ac:dyDescent="0.25">
      <c r="A107" s="479"/>
      <c r="B107" s="480"/>
      <c r="C107" s="481"/>
      <c r="D107" s="481"/>
      <c r="E107" s="481"/>
      <c r="F107" s="481"/>
      <c r="G107" s="455"/>
      <c r="H107" s="485"/>
      <c r="I107" s="513"/>
      <c r="J107" s="514"/>
      <c r="K107" s="514"/>
      <c r="L107" s="483"/>
      <c r="M107" s="483"/>
      <c r="N107" s="488"/>
      <c r="O107" s="480"/>
      <c r="P107" s="480"/>
      <c r="Q107" s="480"/>
      <c r="R107" s="480"/>
      <c r="S107" s="480"/>
      <c r="T107" s="480"/>
      <c r="U107" s="480"/>
      <c r="V107" s="480"/>
      <c r="W107" s="538"/>
      <c r="X107" s="483"/>
      <c r="Y107" s="480"/>
      <c r="Z107" s="711"/>
      <c r="AA107" s="712"/>
      <c r="AB107" s="712"/>
      <c r="AC107" s="713"/>
      <c r="AD107" s="713"/>
      <c r="AE107" s="713"/>
      <c r="AF107" s="714"/>
      <c r="AG107" s="715"/>
      <c r="AH107" s="714"/>
      <c r="AI107" s="480"/>
      <c r="AJ107" s="483"/>
      <c r="AK107" s="707"/>
      <c r="AL107" s="455"/>
      <c r="AM107" s="455"/>
      <c r="AN107" s="455"/>
      <c r="AO107" s="456"/>
      <c r="AP107" s="364"/>
      <c r="AQ107" s="708"/>
      <c r="AR107" s="709"/>
      <c r="AS107" s="710"/>
    </row>
    <row r="108" spans="1:45" ht="15.75" x14ac:dyDescent="0.25">
      <c r="A108" s="499" t="s">
        <v>79</v>
      </c>
      <c r="B108" s="480"/>
      <c r="C108" s="481"/>
      <c r="D108" s="481"/>
      <c r="E108" s="481"/>
      <c r="F108" s="481"/>
      <c r="G108" s="455"/>
      <c r="H108" s="485"/>
      <c r="I108" s="513"/>
      <c r="J108" s="514"/>
      <c r="K108" s="514"/>
      <c r="L108" s="483"/>
      <c r="M108" s="483"/>
      <c r="N108" s="488"/>
      <c r="O108" s="480"/>
      <c r="P108" s="480"/>
      <c r="Q108" s="480"/>
      <c r="R108" s="480"/>
      <c r="S108" s="480"/>
      <c r="T108" s="480"/>
      <c r="U108" s="483"/>
      <c r="V108" s="483"/>
      <c r="W108" s="502"/>
      <c r="X108" s="483"/>
      <c r="Y108" s="480"/>
      <c r="Z108" s="711"/>
      <c r="AA108" s="712"/>
      <c r="AB108" s="712"/>
      <c r="AC108" s="713"/>
      <c r="AD108" s="713"/>
      <c r="AE108" s="713"/>
      <c r="AF108" s="714"/>
      <c r="AG108" s="715"/>
      <c r="AH108" s="714"/>
      <c r="AI108" s="480"/>
      <c r="AJ108" s="483"/>
      <c r="AK108" s="707"/>
      <c r="AL108" s="455"/>
      <c r="AM108" s="455"/>
      <c r="AN108" s="455"/>
      <c r="AO108" s="456"/>
      <c r="AP108" s="364"/>
      <c r="AQ108" s="708"/>
      <c r="AR108" s="709"/>
      <c r="AS108" s="710"/>
    </row>
    <row r="109" spans="1:45" ht="15.75" x14ac:dyDescent="0.25">
      <c r="A109" s="511" t="s">
        <v>70</v>
      </c>
      <c r="B109" s="480">
        <v>121.89</v>
      </c>
      <c r="C109" s="481" t="e">
        <f>+B109+B109*$G$9</f>
        <v>#VALUE!</v>
      </c>
      <c r="D109" s="481">
        <v>144.78</v>
      </c>
      <c r="E109" s="481">
        <f>+D109*$F$11</f>
        <v>0</v>
      </c>
      <c r="F109" s="481">
        <f>SUM(D109:E109)</f>
        <v>144.78</v>
      </c>
      <c r="G109" s="455">
        <f>+F109</f>
        <v>144.78</v>
      </c>
      <c r="H109" s="485">
        <f>+D109+D109*$I$11</f>
        <v>144.78</v>
      </c>
      <c r="I109" s="513">
        <f>+H109*$I$8</f>
        <v>0</v>
      </c>
      <c r="J109" s="514">
        <f>SUM(H109:I109)</f>
        <v>144.78</v>
      </c>
      <c r="K109" s="514">
        <f>CEILING(+J109,0.1)</f>
        <v>144.80000000000001</v>
      </c>
      <c r="L109" s="480">
        <f>H109+H109*L9</f>
        <v>153.46680000000001</v>
      </c>
      <c r="M109" s="480">
        <f>L109*L8</f>
        <v>21.485352000000002</v>
      </c>
      <c r="N109" s="363">
        <f>L109+M109</f>
        <v>174.95215200000001</v>
      </c>
      <c r="O109" s="480">
        <f>L109+L109*$P$9</f>
        <v>174.95215200000001</v>
      </c>
      <c r="P109" s="480" t="e">
        <f>O109*$Q$9</f>
        <v>#VALUE!</v>
      </c>
      <c r="Q109" s="480" t="e">
        <f>SUM(O109:P109)</f>
        <v>#VALUE!</v>
      </c>
      <c r="R109" s="550">
        <v>186.23</v>
      </c>
      <c r="S109" s="480">
        <f>R109*S9</f>
        <v>26.072200000000002</v>
      </c>
      <c r="T109" s="480">
        <f>R109+S109</f>
        <v>212.3022</v>
      </c>
      <c r="U109" s="480">
        <f>R109+(R109*R9)</f>
        <v>198.14872</v>
      </c>
      <c r="V109" s="480">
        <f>U109*V9</f>
        <v>29.722307999999998</v>
      </c>
      <c r="W109" s="543">
        <f>ROUNDUP(SUM(U109:V109),1)</f>
        <v>227.9</v>
      </c>
      <c r="X109" s="480">
        <f>U109*$Z$11+U109</f>
        <v>214.0006176</v>
      </c>
      <c r="Y109" s="480">
        <f>X109*Y7</f>
        <v>32.10009264</v>
      </c>
      <c r="Z109" s="711">
        <f>SUM(X109:Y109)+0.01</f>
        <v>246.11071024</v>
      </c>
      <c r="AA109" s="712">
        <f>X109+(X109*AA$9)</f>
        <v>226.840654656</v>
      </c>
      <c r="AB109" s="712">
        <f>AA109*AB$12</f>
        <v>34.0260981984</v>
      </c>
      <c r="AC109" s="713">
        <f>AA109+AB109</f>
        <v>260.86675285439998</v>
      </c>
      <c r="AD109" s="713">
        <f>AA109*AD9</f>
        <v>238.18268738880002</v>
      </c>
      <c r="AE109" s="713">
        <f>AD109*AF9</f>
        <v>35.727403108320004</v>
      </c>
      <c r="AF109" s="714">
        <f>AD109+AE109</f>
        <v>273.91009049712</v>
      </c>
      <c r="AG109" s="715">
        <v>168.8</v>
      </c>
      <c r="AH109" s="714">
        <f>AD109*AH9</f>
        <v>250.09182175824003</v>
      </c>
      <c r="AI109" s="480">
        <f>AH109*AJ9</f>
        <v>37.513773263736006</v>
      </c>
      <c r="AJ109" s="481">
        <f>SUM(AH109:AI109)</f>
        <v>287.60559502197606</v>
      </c>
      <c r="AK109" s="707">
        <v>282.3</v>
      </c>
      <c r="AL109" s="455">
        <v>260.18812122922083</v>
      </c>
      <c r="AM109" s="455">
        <f>AL109*1.06</f>
        <v>275.79940850297407</v>
      </c>
      <c r="AN109" s="455">
        <f>AL109*AN12</f>
        <v>39.028218184383121</v>
      </c>
      <c r="AO109" s="456">
        <v>299.2</v>
      </c>
      <c r="AP109" s="364">
        <v>299.2</v>
      </c>
      <c r="AQ109" s="709">
        <f>AM109*1.06</f>
        <v>292.34737301315255</v>
      </c>
      <c r="AR109" s="709">
        <f>AQ109*1.15</f>
        <v>336.19947896512542</v>
      </c>
      <c r="AS109" s="722">
        <f>SUM(AQ109-AM109)/AM109</f>
        <v>6.0000000000000109E-2</v>
      </c>
    </row>
    <row r="110" spans="1:45" ht="15.75" x14ac:dyDescent="0.25">
      <c r="A110" s="511" t="s">
        <v>78</v>
      </c>
      <c r="B110" s="480">
        <v>107.4</v>
      </c>
      <c r="C110" s="481" t="e">
        <f>+B110+B110*$G$9</f>
        <v>#VALUE!</v>
      </c>
      <c r="D110" s="481">
        <v>127.59</v>
      </c>
      <c r="E110" s="481">
        <f>+D110*$F$11</f>
        <v>0</v>
      </c>
      <c r="F110" s="481">
        <f>SUM(D110:E110)</f>
        <v>127.59</v>
      </c>
      <c r="G110" s="455">
        <f>FLOOR(F110,0.05)</f>
        <v>127.55000000000001</v>
      </c>
      <c r="H110" s="485">
        <f>+G110+G110*$I$9</f>
        <v>127.55000000000001</v>
      </c>
      <c r="I110" s="513">
        <f>+H110*$I$8</f>
        <v>0</v>
      </c>
      <c r="J110" s="514">
        <f>SUM(H110:I110)</f>
        <v>127.55000000000001</v>
      </c>
      <c r="K110" s="514">
        <f>CEILING(+J110,0.1)</f>
        <v>127.60000000000001</v>
      </c>
      <c r="L110" s="480">
        <f>H110+H110*L9</f>
        <v>135.203</v>
      </c>
      <c r="M110" s="480">
        <f>L110*L8</f>
        <v>18.928420000000003</v>
      </c>
      <c r="N110" s="363">
        <f>L110+M110</f>
        <v>154.13141999999999</v>
      </c>
      <c r="O110" s="480">
        <f>L110+L110*$P$9</f>
        <v>154.13141999999999</v>
      </c>
      <c r="P110" s="480" t="e">
        <f>O110*$Q$9</f>
        <v>#VALUE!</v>
      </c>
      <c r="Q110" s="480" t="e">
        <f>SUM(O110:P110)</f>
        <v>#VALUE!</v>
      </c>
      <c r="R110" s="550">
        <v>183.63</v>
      </c>
      <c r="S110" s="480">
        <f>R110*S9</f>
        <v>25.708200000000001</v>
      </c>
      <c r="T110" s="480">
        <f>R110+S110-0.04</f>
        <v>209.29820000000001</v>
      </c>
      <c r="U110" s="480">
        <f>R110+(R110*R9)</f>
        <v>195.38231999999999</v>
      </c>
      <c r="V110" s="480">
        <f>U110*V9</f>
        <v>29.307347999999998</v>
      </c>
      <c r="W110" s="543">
        <f>ROUNDUP(SUM(U110:V110),1)</f>
        <v>224.7</v>
      </c>
      <c r="X110" s="480">
        <f>U110*$Z$11+U110</f>
        <v>211.01290559999998</v>
      </c>
      <c r="Y110" s="480">
        <f>X110*Y7</f>
        <v>31.651935839999997</v>
      </c>
      <c r="Z110" s="711">
        <f>SUM(X110:Y110)+0.03</f>
        <v>242.69484143999998</v>
      </c>
      <c r="AA110" s="712">
        <f>X110+(X110*AA$9)</f>
        <v>223.67367993599998</v>
      </c>
      <c r="AB110" s="712">
        <f>AA110*AB$12</f>
        <v>33.551051990399998</v>
      </c>
      <c r="AC110" s="713">
        <f>AA110+AB110</f>
        <v>257.22473192639995</v>
      </c>
      <c r="AD110" s="713">
        <f>AA110*AD9</f>
        <v>234.85736393279998</v>
      </c>
      <c r="AE110" s="713">
        <f>AD110*AF9</f>
        <v>35.228604589919996</v>
      </c>
      <c r="AF110" s="714">
        <f>AD110+AE110</f>
        <v>270.08596852272001</v>
      </c>
      <c r="AG110" s="715">
        <v>265.10000000000002</v>
      </c>
      <c r="AH110" s="714">
        <f>AD110*AH9</f>
        <v>246.60023212944</v>
      </c>
      <c r="AI110" s="480">
        <f>AH110*AJ9</f>
        <v>36.990034819415996</v>
      </c>
      <c r="AJ110" s="481">
        <f>SUM(AH110:AI110)</f>
        <v>283.59026694885597</v>
      </c>
      <c r="AK110" s="707">
        <v>278</v>
      </c>
      <c r="AL110" s="455">
        <v>256.55557483392482</v>
      </c>
      <c r="AM110" s="455">
        <f>AL110*1.06</f>
        <v>271.94890932396032</v>
      </c>
      <c r="AN110" s="455">
        <f>AL110*AN12</f>
        <v>38.483336225088721</v>
      </c>
      <c r="AO110" s="456">
        <v>295</v>
      </c>
      <c r="AP110" s="364">
        <v>295</v>
      </c>
      <c r="AQ110" s="709">
        <f>AM110*1.06</f>
        <v>288.26584388339796</v>
      </c>
      <c r="AR110" s="709">
        <f>AQ110*1.15</f>
        <v>331.50572046590764</v>
      </c>
      <c r="AS110" s="722">
        <f>SUM(AQ110-AM110)/AM110</f>
        <v>6.0000000000000081E-2</v>
      </c>
    </row>
    <row r="111" spans="1:45" ht="15.75" x14ac:dyDescent="0.25">
      <c r="A111" s="511" t="s">
        <v>76</v>
      </c>
      <c r="B111" s="480"/>
      <c r="C111" s="481"/>
      <c r="D111" s="481"/>
      <c r="E111" s="481"/>
      <c r="F111" s="481"/>
      <c r="G111" s="455"/>
      <c r="H111" s="485"/>
      <c r="I111" s="513"/>
      <c r="J111" s="514"/>
      <c r="K111" s="514"/>
      <c r="L111" s="480"/>
      <c r="M111" s="480"/>
      <c r="N111" s="363"/>
      <c r="O111" s="480"/>
      <c r="P111" s="480"/>
      <c r="Q111" s="480"/>
      <c r="R111" s="550">
        <v>285.87528282239998</v>
      </c>
      <c r="S111" s="480">
        <v>40.022539595136003</v>
      </c>
      <c r="T111" s="480">
        <v>325.89782241753596</v>
      </c>
      <c r="U111" s="480">
        <f>R111+(R111*R9)</f>
        <v>304.17130092303358</v>
      </c>
      <c r="V111" s="480">
        <f>U111*V9</f>
        <v>45.625695138455036</v>
      </c>
      <c r="W111" s="543">
        <f>ROUNDUP(SUM(U111:V111),1)</f>
        <v>349.8</v>
      </c>
      <c r="X111" s="480">
        <f>U111*$Z$11+U111</f>
        <v>328.50500499687627</v>
      </c>
      <c r="Y111" s="480">
        <f>X111*Y7</f>
        <v>49.27575074953144</v>
      </c>
      <c r="Z111" s="711">
        <f>SUM(X111:Y111)+0.02</f>
        <v>377.80075574640767</v>
      </c>
      <c r="AA111" s="712">
        <f>X111+(X111*AA$9)</f>
        <v>348.21530529668883</v>
      </c>
      <c r="AB111" s="712">
        <f>AA111*AB$12</f>
        <v>52.232295794503322</v>
      </c>
      <c r="AC111" s="713">
        <f>AA111+AB111</f>
        <v>400.44760109119215</v>
      </c>
      <c r="AD111" s="713">
        <f>AA111*AD9</f>
        <v>365.62607056152331</v>
      </c>
      <c r="AE111" s="713">
        <f>AD111*AF9</f>
        <v>54.843910584228496</v>
      </c>
      <c r="AF111" s="714">
        <f>AD111+AE111</f>
        <v>420.46998114575183</v>
      </c>
      <c r="AG111" s="715">
        <v>412.7</v>
      </c>
      <c r="AH111" s="714">
        <f>AD111*AH9</f>
        <v>383.9073740895995</v>
      </c>
      <c r="AI111" s="480">
        <f>AH111*AJ9</f>
        <v>57.586106113439925</v>
      </c>
      <c r="AJ111" s="481">
        <f>SUM(AH111:AI111)</f>
        <v>441.49348020303944</v>
      </c>
      <c r="AK111" s="707">
        <v>433.3</v>
      </c>
      <c r="AL111" s="455">
        <v>399.40585696951297</v>
      </c>
      <c r="AM111" s="455">
        <f>AL111*1.06</f>
        <v>423.37020838768376</v>
      </c>
      <c r="AN111" s="455">
        <f>AL111*AN12</f>
        <v>59.910878545426939</v>
      </c>
      <c r="AO111" s="456">
        <v>459.3</v>
      </c>
      <c r="AP111" s="364">
        <v>459.3</v>
      </c>
      <c r="AQ111" s="709">
        <f>AM111*1.06</f>
        <v>448.77242089094483</v>
      </c>
      <c r="AR111" s="709">
        <f>AQ111*1.15</f>
        <v>516.08828402458653</v>
      </c>
      <c r="AS111" s="722">
        <f>SUM(AQ111-AM111)/AM111</f>
        <v>6.0000000000000102E-2</v>
      </c>
    </row>
    <row r="112" spans="1:45" ht="15.75" x14ac:dyDescent="0.25">
      <c r="A112" s="479"/>
      <c r="B112" s="517"/>
      <c r="C112" s="481"/>
      <c r="D112" s="481"/>
      <c r="E112" s="481"/>
      <c r="F112" s="481"/>
      <c r="G112" s="455"/>
      <c r="H112" s="485"/>
      <c r="I112" s="513"/>
      <c r="J112" s="514"/>
      <c r="K112" s="514"/>
      <c r="L112" s="483"/>
      <c r="M112" s="483"/>
      <c r="N112" s="488"/>
      <c r="O112" s="480"/>
      <c r="P112" s="480"/>
      <c r="Q112" s="480"/>
      <c r="R112" s="483"/>
      <c r="S112" s="483"/>
      <c r="T112" s="483"/>
      <c r="U112" s="480"/>
      <c r="V112" s="480"/>
      <c r="W112" s="538"/>
      <c r="X112" s="483"/>
      <c r="Y112" s="480"/>
      <c r="Z112" s="711"/>
      <c r="AA112" s="712"/>
      <c r="AB112" s="712"/>
      <c r="AC112" s="713"/>
      <c r="AD112" s="713"/>
      <c r="AE112" s="713"/>
      <c r="AF112" s="714"/>
      <c r="AG112" s="715"/>
      <c r="AH112" s="714"/>
      <c r="AI112" s="483"/>
      <c r="AJ112" s="483"/>
      <c r="AK112" s="707"/>
      <c r="AL112" s="455"/>
      <c r="AM112" s="455"/>
      <c r="AN112" s="455"/>
      <c r="AO112" s="456"/>
      <c r="AP112" s="364"/>
      <c r="AQ112" s="708"/>
      <c r="AR112" s="709"/>
      <c r="AS112" s="710"/>
    </row>
    <row r="113" spans="1:45" ht="31.5" x14ac:dyDescent="0.25">
      <c r="A113" s="516" t="s">
        <v>80</v>
      </c>
      <c r="B113" s="487"/>
      <c r="C113" s="487"/>
      <c r="D113" s="487"/>
      <c r="E113" s="481"/>
      <c r="F113" s="481"/>
      <c r="G113" s="455"/>
      <c r="H113" s="485"/>
      <c r="I113" s="513"/>
      <c r="J113" s="514"/>
      <c r="K113" s="514"/>
      <c r="L113" s="483"/>
      <c r="M113" s="483"/>
      <c r="N113" s="488"/>
      <c r="O113" s="480"/>
      <c r="P113" s="480"/>
      <c r="Q113" s="480"/>
      <c r="R113" s="483"/>
      <c r="S113" s="483"/>
      <c r="T113" s="483"/>
      <c r="U113" s="480"/>
      <c r="V113" s="480"/>
      <c r="W113" s="538"/>
      <c r="X113" s="483"/>
      <c r="Y113" s="480"/>
      <c r="Z113" s="711"/>
      <c r="AA113" s="712"/>
      <c r="AB113" s="712"/>
      <c r="AC113" s="713"/>
      <c r="AD113" s="713"/>
      <c r="AE113" s="713"/>
      <c r="AF113" s="714"/>
      <c r="AG113" s="715"/>
      <c r="AH113" s="714"/>
      <c r="AI113" s="483"/>
      <c r="AJ113" s="483"/>
      <c r="AK113" s="707"/>
      <c r="AL113" s="455"/>
      <c r="AM113" s="455"/>
      <c r="AN113" s="455"/>
      <c r="AO113" s="456"/>
      <c r="AP113" s="364"/>
      <c r="AQ113" s="708"/>
      <c r="AR113" s="709"/>
      <c r="AS113" s="710"/>
    </row>
    <row r="114" spans="1:45" ht="15.75" x14ac:dyDescent="0.25">
      <c r="A114" s="479"/>
      <c r="B114" s="517"/>
      <c r="C114" s="481"/>
      <c r="D114" s="481"/>
      <c r="E114" s="481"/>
      <c r="F114" s="481"/>
      <c r="G114" s="455"/>
      <c r="H114" s="485"/>
      <c r="I114" s="513"/>
      <c r="J114" s="514"/>
      <c r="K114" s="514"/>
      <c r="L114" s="483"/>
      <c r="M114" s="483"/>
      <c r="N114" s="488"/>
      <c r="O114" s="480"/>
      <c r="P114" s="480"/>
      <c r="Q114" s="480"/>
      <c r="R114" s="483"/>
      <c r="S114" s="483"/>
      <c r="T114" s="483"/>
      <c r="U114" s="480"/>
      <c r="V114" s="480"/>
      <c r="W114" s="538"/>
      <c r="X114" s="483"/>
      <c r="Y114" s="480"/>
      <c r="Z114" s="711"/>
      <c r="AA114" s="712"/>
      <c r="AB114" s="712"/>
      <c r="AC114" s="713"/>
      <c r="AD114" s="713"/>
      <c r="AE114" s="713"/>
      <c r="AF114" s="714"/>
      <c r="AG114" s="715"/>
      <c r="AH114" s="714"/>
      <c r="AI114" s="483"/>
      <c r="AJ114" s="483"/>
      <c r="AK114" s="707"/>
      <c r="AL114" s="455"/>
      <c r="AM114" s="455"/>
      <c r="AN114" s="455"/>
      <c r="AO114" s="456"/>
      <c r="AP114" s="364"/>
      <c r="AQ114" s="708"/>
      <c r="AR114" s="709"/>
      <c r="AS114" s="710"/>
    </row>
    <row r="115" spans="1:45" ht="15.75" x14ac:dyDescent="0.25">
      <c r="A115" s="499" t="s">
        <v>82</v>
      </c>
      <c r="B115" s="517"/>
      <c r="C115" s="481"/>
      <c r="D115" s="481"/>
      <c r="E115" s="481"/>
      <c r="F115" s="481"/>
      <c r="G115" s="455"/>
      <c r="H115" s="485"/>
      <c r="I115" s="513"/>
      <c r="J115" s="514"/>
      <c r="K115" s="514"/>
      <c r="L115" s="483"/>
      <c r="M115" s="483"/>
      <c r="N115" s="488"/>
      <c r="O115" s="480"/>
      <c r="P115" s="480"/>
      <c r="Q115" s="480"/>
      <c r="R115" s="483"/>
      <c r="S115" s="483"/>
      <c r="T115" s="483"/>
      <c r="U115" s="483"/>
      <c r="V115" s="483"/>
      <c r="W115" s="502"/>
      <c r="X115" s="483"/>
      <c r="Y115" s="480"/>
      <c r="Z115" s="711"/>
      <c r="AA115" s="712"/>
      <c r="AB115" s="712"/>
      <c r="AC115" s="713"/>
      <c r="AD115" s="713"/>
      <c r="AE115" s="713"/>
      <c r="AF115" s="714"/>
      <c r="AG115" s="715"/>
      <c r="AH115" s="714"/>
      <c r="AI115" s="483"/>
      <c r="AJ115" s="483"/>
      <c r="AK115" s="707"/>
      <c r="AL115" s="455"/>
      <c r="AM115" s="455"/>
      <c r="AN115" s="455"/>
      <c r="AO115" s="456"/>
      <c r="AP115" s="364"/>
      <c r="AQ115" s="708"/>
      <c r="AR115" s="709"/>
      <c r="AS115" s="710"/>
    </row>
    <row r="116" spans="1:45" ht="15.75" x14ac:dyDescent="0.25">
      <c r="A116" s="516" t="s">
        <v>83</v>
      </c>
      <c r="B116" s="487"/>
      <c r="C116" s="487"/>
      <c r="D116" s="481"/>
      <c r="E116" s="481"/>
      <c r="F116" s="481"/>
      <c r="G116" s="455"/>
      <c r="H116" s="485"/>
      <c r="I116" s="513"/>
      <c r="J116" s="514"/>
      <c r="K116" s="514"/>
      <c r="L116" s="483"/>
      <c r="M116" s="483"/>
      <c r="N116" s="488"/>
      <c r="O116" s="480"/>
      <c r="P116" s="480"/>
      <c r="Q116" s="480"/>
      <c r="R116" s="483"/>
      <c r="S116" s="483"/>
      <c r="T116" s="483"/>
      <c r="U116" s="483"/>
      <c r="V116" s="483"/>
      <c r="W116" s="502"/>
      <c r="X116" s="483"/>
      <c r="Y116" s="480"/>
      <c r="Z116" s="711"/>
      <c r="AA116" s="712"/>
      <c r="AB116" s="712"/>
      <c r="AC116" s="713"/>
      <c r="AD116" s="713"/>
      <c r="AE116" s="713"/>
      <c r="AF116" s="714"/>
      <c r="AG116" s="715"/>
      <c r="AH116" s="714"/>
      <c r="AI116" s="483"/>
      <c r="AJ116" s="483"/>
      <c r="AK116" s="707"/>
      <c r="AL116" s="455"/>
      <c r="AM116" s="455"/>
      <c r="AN116" s="455"/>
      <c r="AO116" s="456"/>
      <c r="AP116" s="364"/>
      <c r="AQ116" s="708"/>
      <c r="AR116" s="709"/>
      <c r="AS116" s="710"/>
    </row>
    <row r="117" spans="1:45" ht="15.75" x14ac:dyDescent="0.25">
      <c r="A117" s="551" t="s">
        <v>790</v>
      </c>
      <c r="B117" s="480"/>
      <c r="C117" s="481"/>
      <c r="D117" s="481"/>
      <c r="E117" s="481"/>
      <c r="F117" s="481"/>
      <c r="G117" s="455"/>
      <c r="H117" s="485"/>
      <c r="I117" s="513"/>
      <c r="J117" s="514"/>
      <c r="K117" s="514"/>
      <c r="L117" s="552"/>
      <c r="M117" s="552"/>
      <c r="N117" s="488"/>
      <c r="O117" s="480"/>
      <c r="P117" s="480"/>
      <c r="Q117" s="480"/>
      <c r="R117" s="483"/>
      <c r="S117" s="483"/>
      <c r="T117" s="483"/>
      <c r="U117" s="483"/>
      <c r="V117" s="483"/>
      <c r="W117" s="502"/>
      <c r="X117" s="483"/>
      <c r="Y117" s="480"/>
      <c r="Z117" s="711"/>
      <c r="AA117" s="712"/>
      <c r="AB117" s="712"/>
      <c r="AC117" s="713"/>
      <c r="AD117" s="713"/>
      <c r="AE117" s="713"/>
      <c r="AF117" s="714"/>
      <c r="AG117" s="715"/>
      <c r="AH117" s="714"/>
      <c r="AI117" s="483"/>
      <c r="AJ117" s="483"/>
      <c r="AK117" s="707"/>
      <c r="AL117" s="455"/>
      <c r="AM117" s="455"/>
      <c r="AN117" s="455"/>
      <c r="AO117" s="456"/>
      <c r="AP117" s="364"/>
      <c r="AQ117" s="708"/>
      <c r="AR117" s="709"/>
      <c r="AS117" s="710"/>
    </row>
    <row r="118" spans="1:45" ht="15.75" x14ac:dyDescent="0.25">
      <c r="A118" s="511" t="s">
        <v>1004</v>
      </c>
      <c r="B118" s="480">
        <v>66.55</v>
      </c>
      <c r="C118" s="481" t="e">
        <f t="shared" ref="C118:C124" si="26">+B118+B118*$G$9</f>
        <v>#VALUE!</v>
      </c>
      <c r="D118" s="481" t="e">
        <f t="shared" ref="D118:D124" si="27">+C118+C118*$E$11</f>
        <v>#VALUE!</v>
      </c>
      <c r="E118" s="481"/>
      <c r="F118" s="481" t="e">
        <f t="shared" ref="F118:F124" si="28">SUM(D118:E118)</f>
        <v>#VALUE!</v>
      </c>
      <c r="G118" s="363">
        <v>75.5</v>
      </c>
      <c r="H118" s="485">
        <v>80</v>
      </c>
      <c r="I118" s="513"/>
      <c r="J118" s="514">
        <f t="shared" ref="J118:J124" si="29">SUM(H118:I118)</f>
        <v>80</v>
      </c>
      <c r="K118" s="514">
        <f>+J118</f>
        <v>80</v>
      </c>
      <c r="L118" s="480">
        <v>84.8</v>
      </c>
      <c r="M118" s="483"/>
      <c r="N118" s="363">
        <f t="shared" ref="N118:N124" si="30">L118+M118</f>
        <v>84.8</v>
      </c>
      <c r="O118" s="480">
        <f t="shared" ref="O118:O124" si="31">L118+L118*$P$9</f>
        <v>96.671999999999997</v>
      </c>
      <c r="P118" s="480"/>
      <c r="Q118" s="480">
        <v>0</v>
      </c>
      <c r="R118" s="550">
        <v>0</v>
      </c>
      <c r="S118" s="480"/>
      <c r="T118" s="480">
        <f>R118</f>
        <v>0</v>
      </c>
      <c r="U118" s="483"/>
      <c r="V118" s="483"/>
      <c r="W118" s="502"/>
      <c r="X118" s="483"/>
      <c r="Y118" s="480"/>
      <c r="Z118" s="711"/>
      <c r="AA118" s="712"/>
      <c r="AB118" s="712"/>
      <c r="AC118" s="713"/>
      <c r="AD118" s="713"/>
      <c r="AE118" s="713"/>
      <c r="AF118" s="714"/>
      <c r="AG118" s="715"/>
      <c r="AH118" s="714"/>
      <c r="AI118" s="483"/>
      <c r="AJ118" s="483"/>
      <c r="AK118" s="707"/>
      <c r="AL118" s="455"/>
      <c r="AM118" s="455"/>
      <c r="AN118" s="455"/>
      <c r="AO118" s="456"/>
      <c r="AP118" s="364"/>
      <c r="AQ118" s="708"/>
      <c r="AR118" s="709"/>
      <c r="AS118" s="710"/>
    </row>
    <row r="119" spans="1:45" ht="15.75" x14ac:dyDescent="0.25">
      <c r="A119" s="511" t="s">
        <v>1005</v>
      </c>
      <c r="B119" s="480">
        <v>133.1</v>
      </c>
      <c r="C119" s="481" t="e">
        <f t="shared" si="26"/>
        <v>#VALUE!</v>
      </c>
      <c r="D119" s="481" t="e">
        <f t="shared" si="27"/>
        <v>#VALUE!</v>
      </c>
      <c r="E119" s="481"/>
      <c r="F119" s="481" t="e">
        <f t="shared" si="28"/>
        <v>#VALUE!</v>
      </c>
      <c r="G119" s="363">
        <v>151</v>
      </c>
      <c r="H119" s="485">
        <v>160</v>
      </c>
      <c r="I119" s="513"/>
      <c r="J119" s="514">
        <f t="shared" si="29"/>
        <v>160</v>
      </c>
      <c r="K119" s="514">
        <f t="shared" ref="K119:K124" si="32">+J119</f>
        <v>160</v>
      </c>
      <c r="L119" s="480">
        <f>H119+H119*L9</f>
        <v>169.6</v>
      </c>
      <c r="M119" s="483"/>
      <c r="N119" s="363">
        <f t="shared" si="30"/>
        <v>169.6</v>
      </c>
      <c r="O119" s="480">
        <f t="shared" si="31"/>
        <v>193.34399999999999</v>
      </c>
      <c r="P119" s="480"/>
      <c r="Q119" s="480">
        <f t="shared" ref="Q119:Q124" si="33">SUM(O119:P119)</f>
        <v>193.34399999999999</v>
      </c>
      <c r="R119" s="550">
        <v>190.6</v>
      </c>
      <c r="S119" s="480"/>
      <c r="T119" s="480">
        <f>R119+0.04</f>
        <v>190.64</v>
      </c>
      <c r="U119" s="480">
        <f>R119+(R119*R9)</f>
        <v>202.79839999999999</v>
      </c>
      <c r="V119" s="483"/>
      <c r="W119" s="543">
        <f t="shared" ref="W119:W124" si="34">ROUNDUP(SUM(U119:V119),1)</f>
        <v>202.79999999999998</v>
      </c>
      <c r="X119" s="480">
        <f t="shared" ref="X119:X124" si="35">U119*$Z$11+U119</f>
        <v>219.02227199999999</v>
      </c>
      <c r="Y119" s="480"/>
      <c r="Z119" s="711">
        <f>X119+0.03</f>
        <v>219.05227199999999</v>
      </c>
      <c r="AA119" s="712">
        <v>227.9</v>
      </c>
      <c r="AB119" s="712"/>
      <c r="AC119" s="713">
        <f t="shared" ref="AC119:AC124" si="36">AA119+AB119</f>
        <v>227.9</v>
      </c>
      <c r="AD119" s="713"/>
      <c r="AE119" s="713"/>
      <c r="AF119" s="714"/>
      <c r="AG119" s="715"/>
      <c r="AH119" s="714"/>
      <c r="AI119" s="483"/>
      <c r="AJ119" s="483"/>
      <c r="AK119" s="707"/>
      <c r="AL119" s="455"/>
      <c r="AM119" s="455"/>
      <c r="AN119" s="455"/>
      <c r="AO119" s="456"/>
      <c r="AP119" s="364"/>
      <c r="AQ119" s="708"/>
      <c r="AR119" s="709"/>
      <c r="AS119" s="710"/>
    </row>
    <row r="120" spans="1:45" ht="15.75" x14ac:dyDescent="0.25">
      <c r="A120" s="511" t="s">
        <v>1006</v>
      </c>
      <c r="B120" s="480">
        <v>598.95000000000005</v>
      </c>
      <c r="C120" s="481" t="e">
        <f t="shared" si="26"/>
        <v>#VALUE!</v>
      </c>
      <c r="D120" s="481" t="e">
        <f t="shared" si="27"/>
        <v>#VALUE!</v>
      </c>
      <c r="E120" s="481"/>
      <c r="F120" s="481" t="e">
        <f t="shared" si="28"/>
        <v>#VALUE!</v>
      </c>
      <c r="G120" s="363">
        <v>678.9</v>
      </c>
      <c r="H120" s="485">
        <v>720</v>
      </c>
      <c r="I120" s="513"/>
      <c r="J120" s="514">
        <f t="shared" si="29"/>
        <v>720</v>
      </c>
      <c r="K120" s="514">
        <f t="shared" si="32"/>
        <v>720</v>
      </c>
      <c r="L120" s="480">
        <f>H120+H120*L9</f>
        <v>763.2</v>
      </c>
      <c r="M120" s="483"/>
      <c r="N120" s="363">
        <f t="shared" si="30"/>
        <v>763.2</v>
      </c>
      <c r="O120" s="480">
        <f t="shared" si="31"/>
        <v>870.048</v>
      </c>
      <c r="P120" s="480"/>
      <c r="Q120" s="480">
        <f t="shared" si="33"/>
        <v>870.048</v>
      </c>
      <c r="R120" s="550">
        <v>857.53</v>
      </c>
      <c r="S120" s="480"/>
      <c r="T120" s="480">
        <f>R120-0.03</f>
        <v>857.5</v>
      </c>
      <c r="U120" s="480">
        <f>R120+(R120*R9)</f>
        <v>912.41192000000001</v>
      </c>
      <c r="V120" s="483"/>
      <c r="W120" s="543">
        <f t="shared" si="34"/>
        <v>912.5</v>
      </c>
      <c r="X120" s="480">
        <f t="shared" si="35"/>
        <v>985.40487359999997</v>
      </c>
      <c r="Y120" s="480"/>
      <c r="Z120" s="711">
        <f>X120+0.04</f>
        <v>985.44487359999994</v>
      </c>
      <c r="AA120" s="712">
        <f>X120+(X120*AA$9)</f>
        <v>1044.5291660159999</v>
      </c>
      <c r="AB120" s="712"/>
      <c r="AC120" s="713">
        <f t="shared" si="36"/>
        <v>1044.5291660159999</v>
      </c>
      <c r="AD120" s="713">
        <f>AA120*AD8</f>
        <v>1109.498880142195</v>
      </c>
      <c r="AE120" s="713"/>
      <c r="AF120" s="714">
        <f>AD120+AE14</f>
        <v>1109.498880142195</v>
      </c>
      <c r="AG120" s="715">
        <v>1089</v>
      </c>
      <c r="AH120" s="714">
        <f>AD120*AH9</f>
        <v>1164.9738241493048</v>
      </c>
      <c r="AI120" s="483"/>
      <c r="AJ120" s="481">
        <f>AH120</f>
        <v>1164.9738241493048</v>
      </c>
      <c r="AK120" s="707"/>
      <c r="AL120" s="455">
        <v>1212.0042489019991</v>
      </c>
      <c r="AM120" s="455">
        <f>AL120*1.18</f>
        <v>1430.1650137043589</v>
      </c>
      <c r="AN120" s="455"/>
      <c r="AO120" s="456">
        <f>SUM(AL120:AN120)</f>
        <v>2642.1692626063577</v>
      </c>
      <c r="AP120" s="364"/>
      <c r="AQ120" s="481">
        <f>AM120*1.1152</f>
        <v>1594.920023283101</v>
      </c>
      <c r="AR120" s="709">
        <f>AQ120*1.15</f>
        <v>1834.158026775566</v>
      </c>
      <c r="AS120" s="802">
        <f>SUM(AQ120-AM120)/AM120</f>
        <v>0.1152</v>
      </c>
    </row>
    <row r="121" spans="1:45" ht="15.75" x14ac:dyDescent="0.25">
      <c r="A121" s="551" t="s">
        <v>795</v>
      </c>
      <c r="B121" s="480">
        <v>1064.8</v>
      </c>
      <c r="C121" s="481" t="e">
        <f t="shared" si="26"/>
        <v>#VALUE!</v>
      </c>
      <c r="D121" s="481" t="e">
        <f t="shared" si="27"/>
        <v>#VALUE!</v>
      </c>
      <c r="E121" s="481"/>
      <c r="F121" s="481" t="e">
        <f t="shared" si="28"/>
        <v>#VALUE!</v>
      </c>
      <c r="G121" s="363">
        <v>1207.7</v>
      </c>
      <c r="H121" s="485">
        <v>1280</v>
      </c>
      <c r="I121" s="513"/>
      <c r="J121" s="514">
        <f t="shared" si="29"/>
        <v>1280</v>
      </c>
      <c r="K121" s="514">
        <f t="shared" si="32"/>
        <v>1280</v>
      </c>
      <c r="L121" s="480">
        <f>H121+H121*L9</f>
        <v>1356.8</v>
      </c>
      <c r="M121" s="483"/>
      <c r="N121" s="363">
        <f t="shared" si="30"/>
        <v>1356.8</v>
      </c>
      <c r="O121" s="480">
        <f t="shared" si="31"/>
        <v>1546.752</v>
      </c>
      <c r="P121" s="480"/>
      <c r="Q121" s="480">
        <f t="shared" si="33"/>
        <v>1546.752</v>
      </c>
      <c r="R121" s="550">
        <v>1524.5</v>
      </c>
      <c r="S121" s="480"/>
      <c r="T121" s="480">
        <f>R121</f>
        <v>1524.5</v>
      </c>
      <c r="U121" s="480">
        <f>R121+(R121*R9)</f>
        <v>1622.068</v>
      </c>
      <c r="V121" s="483"/>
      <c r="W121" s="543">
        <f t="shared" si="34"/>
        <v>1622.1</v>
      </c>
      <c r="X121" s="480">
        <f t="shared" si="35"/>
        <v>1751.8334399999999</v>
      </c>
      <c r="Y121" s="480"/>
      <c r="Z121" s="711">
        <f>X121+0.01</f>
        <v>1751.8434399999999</v>
      </c>
      <c r="AA121" s="712">
        <f>X121+(X121*AA$9)</f>
        <v>1856.9434463999999</v>
      </c>
      <c r="AB121" s="712"/>
      <c r="AC121" s="713">
        <f t="shared" si="36"/>
        <v>1856.9434463999999</v>
      </c>
      <c r="AD121" s="713">
        <f>AA121*AD8</f>
        <v>1972.4453287660799</v>
      </c>
      <c r="AE121" s="713"/>
      <c r="AF121" s="714">
        <f>AD121+AE15</f>
        <v>1972.4453287660799</v>
      </c>
      <c r="AG121" s="715">
        <v>1936</v>
      </c>
      <c r="AH121" s="714">
        <f>AD121*AH9</f>
        <v>2071.0675952043839</v>
      </c>
      <c r="AI121" s="483"/>
      <c r="AJ121" s="481">
        <f>AH121</f>
        <v>2071.0675952043839</v>
      </c>
      <c r="AK121" s="707">
        <v>2032.7</v>
      </c>
      <c r="AL121" s="455">
        <v>2154.6773610848577</v>
      </c>
      <c r="AM121" s="455">
        <f>AL121*1.18</f>
        <v>2542.5192860801321</v>
      </c>
      <c r="AN121" s="455"/>
      <c r="AO121" s="456">
        <v>2154.6999999999998</v>
      </c>
      <c r="AP121" s="364">
        <v>2154.6999999999998</v>
      </c>
      <c r="AQ121" s="481">
        <f>AM121*1.1152</f>
        <v>2835.4175078365633</v>
      </c>
      <c r="AR121" s="709">
        <f>AQ121*1.15</f>
        <v>3260.7301340120475</v>
      </c>
      <c r="AS121" s="802">
        <f>SUM(AQ121-AM121)/AM121</f>
        <v>0.1152</v>
      </c>
    </row>
    <row r="122" spans="1:45" ht="15.75" x14ac:dyDescent="0.25">
      <c r="A122" s="551" t="s">
        <v>796</v>
      </c>
      <c r="B122" s="480">
        <v>1996.5</v>
      </c>
      <c r="C122" s="481" t="e">
        <f t="shared" si="26"/>
        <v>#VALUE!</v>
      </c>
      <c r="D122" s="481" t="e">
        <f t="shared" si="27"/>
        <v>#VALUE!</v>
      </c>
      <c r="E122" s="481"/>
      <c r="F122" s="481" t="e">
        <f t="shared" si="28"/>
        <v>#VALUE!</v>
      </c>
      <c r="G122" s="363">
        <v>2264.5</v>
      </c>
      <c r="H122" s="485">
        <v>2400</v>
      </c>
      <c r="I122" s="513"/>
      <c r="J122" s="514">
        <f t="shared" si="29"/>
        <v>2400</v>
      </c>
      <c r="K122" s="514">
        <f t="shared" si="32"/>
        <v>2400</v>
      </c>
      <c r="L122" s="480">
        <f>H122+H122*L9</f>
        <v>2544</v>
      </c>
      <c r="M122" s="483"/>
      <c r="N122" s="363">
        <f t="shared" si="30"/>
        <v>2544</v>
      </c>
      <c r="O122" s="480">
        <f t="shared" si="31"/>
        <v>2900.16</v>
      </c>
      <c r="P122" s="480"/>
      <c r="Q122" s="480">
        <f t="shared" si="33"/>
        <v>2900.16</v>
      </c>
      <c r="R122" s="550">
        <v>2858.4</v>
      </c>
      <c r="S122" s="480"/>
      <c r="T122" s="480">
        <f>R122-0.04</f>
        <v>2858.36</v>
      </c>
      <c r="U122" s="480">
        <f>R122+(R122*R9)</f>
        <v>3041.3376000000003</v>
      </c>
      <c r="V122" s="483"/>
      <c r="W122" s="543">
        <f t="shared" si="34"/>
        <v>3041.4</v>
      </c>
      <c r="X122" s="480">
        <f t="shared" si="35"/>
        <v>3284.6446080000005</v>
      </c>
      <c r="Y122" s="480"/>
      <c r="Z122" s="711">
        <f>X122-0.02</f>
        <v>3284.6246080000005</v>
      </c>
      <c r="AA122" s="712">
        <f>X122+(X122*AA$9)</f>
        <v>3481.7232844800005</v>
      </c>
      <c r="AB122" s="712"/>
      <c r="AC122" s="713">
        <f t="shared" si="36"/>
        <v>3481.7232844800005</v>
      </c>
      <c r="AD122" s="713">
        <f>AA122*AD8</f>
        <v>3698.2864727746569</v>
      </c>
      <c r="AE122" s="713"/>
      <c r="AF122" s="714">
        <f>AD122+AE16</f>
        <v>3698.2864727746569</v>
      </c>
      <c r="AG122" s="715">
        <v>3629.8</v>
      </c>
      <c r="AH122" s="714">
        <f>AD122*AH9</f>
        <v>3883.20079641339</v>
      </c>
      <c r="AI122" s="483"/>
      <c r="AJ122" s="481">
        <f>AH122</f>
        <v>3883.20079641339</v>
      </c>
      <c r="AK122" s="707">
        <v>3811.3</v>
      </c>
      <c r="AL122" s="455">
        <v>4039.9670507871151</v>
      </c>
      <c r="AM122" s="455">
        <f>AL122*1.18</f>
        <v>4767.1611199287954</v>
      </c>
      <c r="AN122" s="455"/>
      <c r="AO122" s="456">
        <v>4040</v>
      </c>
      <c r="AP122" s="364">
        <v>4040</v>
      </c>
      <c r="AQ122" s="481">
        <f>AM122*1.1152</f>
        <v>5316.3380809445925</v>
      </c>
      <c r="AR122" s="709">
        <f>AQ122*1.15</f>
        <v>6113.7887930862807</v>
      </c>
      <c r="AS122" s="802">
        <f>SUM(AQ122-AM122)/AM122</f>
        <v>0.11519999999999998</v>
      </c>
    </row>
    <row r="123" spans="1:45" ht="15.75" x14ac:dyDescent="0.25">
      <c r="A123" s="551" t="s">
        <v>797</v>
      </c>
      <c r="B123" s="480">
        <v>1996.5</v>
      </c>
      <c r="C123" s="481" t="e">
        <f t="shared" si="26"/>
        <v>#VALUE!</v>
      </c>
      <c r="D123" s="481" t="e">
        <f t="shared" si="27"/>
        <v>#VALUE!</v>
      </c>
      <c r="E123" s="481"/>
      <c r="F123" s="481" t="e">
        <f t="shared" si="28"/>
        <v>#VALUE!</v>
      </c>
      <c r="G123" s="363">
        <v>2264.5</v>
      </c>
      <c r="H123" s="485">
        <v>2400</v>
      </c>
      <c r="I123" s="513"/>
      <c r="J123" s="514">
        <f t="shared" si="29"/>
        <v>2400</v>
      </c>
      <c r="K123" s="514">
        <f t="shared" si="32"/>
        <v>2400</v>
      </c>
      <c r="L123" s="480">
        <f>H123+H123*L9</f>
        <v>2544</v>
      </c>
      <c r="M123" s="483"/>
      <c r="N123" s="363">
        <f t="shared" si="30"/>
        <v>2544</v>
      </c>
      <c r="O123" s="480">
        <f t="shared" si="31"/>
        <v>2900.16</v>
      </c>
      <c r="P123" s="480"/>
      <c r="Q123" s="480">
        <f t="shared" si="33"/>
        <v>2900.16</v>
      </c>
      <c r="R123" s="550">
        <v>2858.4</v>
      </c>
      <c r="S123" s="480"/>
      <c r="T123" s="480">
        <f>R123-0.04</f>
        <v>2858.36</v>
      </c>
      <c r="U123" s="480">
        <f>R123+(R123*R9)</f>
        <v>3041.3376000000003</v>
      </c>
      <c r="V123" s="483"/>
      <c r="W123" s="543">
        <f t="shared" si="34"/>
        <v>3041.4</v>
      </c>
      <c r="X123" s="480">
        <f t="shared" si="35"/>
        <v>3284.6446080000005</v>
      </c>
      <c r="Y123" s="480"/>
      <c r="Z123" s="711">
        <f>X123-0.02</f>
        <v>3284.6246080000005</v>
      </c>
      <c r="AA123" s="712">
        <f>X123+(X123*AA$9)</f>
        <v>3481.7232844800005</v>
      </c>
      <c r="AB123" s="712"/>
      <c r="AC123" s="713">
        <f t="shared" si="36"/>
        <v>3481.7232844800005</v>
      </c>
      <c r="AD123" s="713">
        <f>AA123*AD8</f>
        <v>3698.2864727746569</v>
      </c>
      <c r="AE123" s="713"/>
      <c r="AF123" s="714">
        <f>AD123+AE17</f>
        <v>3698.2864727746569</v>
      </c>
      <c r="AG123" s="715">
        <v>3629.8</v>
      </c>
      <c r="AH123" s="714">
        <f>AD123*AH9</f>
        <v>3883.20079641339</v>
      </c>
      <c r="AI123" s="483"/>
      <c r="AJ123" s="481">
        <f>AH123</f>
        <v>3883.20079641339</v>
      </c>
      <c r="AK123" s="707">
        <v>3811.3</v>
      </c>
      <c r="AL123" s="455">
        <v>4039.9670507871151</v>
      </c>
      <c r="AM123" s="455">
        <f>AL123*1.18</f>
        <v>4767.1611199287954</v>
      </c>
      <c r="AN123" s="455"/>
      <c r="AO123" s="456">
        <v>4040</v>
      </c>
      <c r="AP123" s="364">
        <v>4040</v>
      </c>
      <c r="AQ123" s="481">
        <f>AM123*1.1152</f>
        <v>5316.3380809445925</v>
      </c>
      <c r="AR123" s="709">
        <f>AQ123*1.15</f>
        <v>6113.7887930862807</v>
      </c>
      <c r="AS123" s="802">
        <f>SUM(AQ123-AM123)/AM123</f>
        <v>0.11519999999999998</v>
      </c>
    </row>
    <row r="124" spans="1:45" ht="15.75" x14ac:dyDescent="0.25">
      <c r="A124" s="551" t="s">
        <v>798</v>
      </c>
      <c r="B124" s="480">
        <v>1996.5</v>
      </c>
      <c r="C124" s="481" t="e">
        <f t="shared" si="26"/>
        <v>#VALUE!</v>
      </c>
      <c r="D124" s="481" t="e">
        <f t="shared" si="27"/>
        <v>#VALUE!</v>
      </c>
      <c r="E124" s="481"/>
      <c r="F124" s="481" t="e">
        <f t="shared" si="28"/>
        <v>#VALUE!</v>
      </c>
      <c r="G124" s="363">
        <v>2264.5</v>
      </c>
      <c r="H124" s="485">
        <v>2400</v>
      </c>
      <c r="I124" s="513"/>
      <c r="J124" s="514">
        <f t="shared" si="29"/>
        <v>2400</v>
      </c>
      <c r="K124" s="514">
        <f t="shared" si="32"/>
        <v>2400</v>
      </c>
      <c r="L124" s="480">
        <f>H124+H124*L9</f>
        <v>2544</v>
      </c>
      <c r="M124" s="483"/>
      <c r="N124" s="363">
        <f t="shared" si="30"/>
        <v>2544</v>
      </c>
      <c r="O124" s="480">
        <f t="shared" si="31"/>
        <v>2900.16</v>
      </c>
      <c r="P124" s="480"/>
      <c r="Q124" s="480">
        <f t="shared" si="33"/>
        <v>2900.16</v>
      </c>
      <c r="R124" s="550">
        <v>2858.4</v>
      </c>
      <c r="S124" s="480"/>
      <c r="T124" s="480">
        <f>R124-0.04</f>
        <v>2858.36</v>
      </c>
      <c r="U124" s="480">
        <f>R124+(R124*R9)</f>
        <v>3041.3376000000003</v>
      </c>
      <c r="V124" s="483"/>
      <c r="W124" s="543">
        <f t="shared" si="34"/>
        <v>3041.4</v>
      </c>
      <c r="X124" s="480">
        <f t="shared" si="35"/>
        <v>3284.6446080000005</v>
      </c>
      <c r="Y124" s="480"/>
      <c r="Z124" s="711">
        <f>X124-0.02</f>
        <v>3284.6246080000005</v>
      </c>
      <c r="AA124" s="712">
        <f>X124+(X124*AA$9)</f>
        <v>3481.7232844800005</v>
      </c>
      <c r="AB124" s="712"/>
      <c r="AC124" s="713">
        <f t="shared" si="36"/>
        <v>3481.7232844800005</v>
      </c>
      <c r="AD124" s="713">
        <f>AA124*AD8</f>
        <v>3698.2864727746569</v>
      </c>
      <c r="AE124" s="713"/>
      <c r="AF124" s="714">
        <f>AD124+AE18</f>
        <v>3698.2864727746569</v>
      </c>
      <c r="AG124" s="715">
        <v>3629.8</v>
      </c>
      <c r="AH124" s="714">
        <f>AD124*AH9</f>
        <v>3883.20079641339</v>
      </c>
      <c r="AI124" s="483"/>
      <c r="AJ124" s="481">
        <f>AH124</f>
        <v>3883.20079641339</v>
      </c>
      <c r="AK124" s="707">
        <v>3811.3</v>
      </c>
      <c r="AL124" s="455">
        <v>4039.9670507871151</v>
      </c>
      <c r="AM124" s="455">
        <f>AL124*1.18</f>
        <v>4767.1611199287954</v>
      </c>
      <c r="AN124" s="455"/>
      <c r="AO124" s="456">
        <v>4040</v>
      </c>
      <c r="AP124" s="364">
        <v>4040</v>
      </c>
      <c r="AQ124" s="481">
        <f>AM124*1.1152</f>
        <v>5316.3380809445925</v>
      </c>
      <c r="AR124" s="709">
        <f>AQ124*1.15</f>
        <v>6113.7887930862807</v>
      </c>
      <c r="AS124" s="802">
        <f>SUM(AQ124-AM124)/AM124</f>
        <v>0.11519999999999998</v>
      </c>
    </row>
    <row r="125" spans="1:45" ht="15.75" x14ac:dyDescent="0.25">
      <c r="A125" s="551"/>
      <c r="B125" s="480"/>
      <c r="C125" s="481"/>
      <c r="D125" s="481"/>
      <c r="E125" s="481"/>
      <c r="F125" s="481"/>
      <c r="G125" s="363"/>
      <c r="H125" s="485"/>
      <c r="I125" s="513"/>
      <c r="J125" s="514"/>
      <c r="K125" s="514"/>
      <c r="L125" s="480"/>
      <c r="M125" s="483"/>
      <c r="N125" s="363"/>
      <c r="O125" s="480"/>
      <c r="P125" s="480"/>
      <c r="Q125" s="480"/>
      <c r="R125" s="550"/>
      <c r="S125" s="480"/>
      <c r="T125" s="480"/>
      <c r="U125" s="480"/>
      <c r="V125" s="483"/>
      <c r="W125" s="543"/>
      <c r="X125" s="480"/>
      <c r="Y125" s="480"/>
      <c r="Z125" s="711"/>
      <c r="AA125" s="712"/>
      <c r="AB125" s="712"/>
      <c r="AC125" s="713"/>
      <c r="AD125" s="713"/>
      <c r="AE125" s="713"/>
      <c r="AF125" s="714"/>
      <c r="AG125" s="715"/>
      <c r="AH125" s="714"/>
      <c r="AI125" s="483"/>
      <c r="AJ125" s="483"/>
      <c r="AK125" s="707"/>
      <c r="AL125" s="455"/>
      <c r="AM125" s="455"/>
      <c r="AN125" s="455"/>
      <c r="AO125" s="456"/>
      <c r="AP125" s="364"/>
      <c r="AQ125" s="708"/>
      <c r="AR125" s="709"/>
      <c r="AS125" s="710"/>
    </row>
    <row r="126" spans="1:45" ht="15.75" x14ac:dyDescent="0.25">
      <c r="A126" s="551"/>
      <c r="B126" s="517"/>
      <c r="C126" s="481"/>
      <c r="D126" s="481"/>
      <c r="E126" s="481"/>
      <c r="F126" s="481"/>
      <c r="G126" s="455"/>
      <c r="H126" s="485"/>
      <c r="I126" s="513"/>
      <c r="J126" s="514"/>
      <c r="K126" s="514"/>
      <c r="L126" s="483"/>
      <c r="M126" s="483"/>
      <c r="N126" s="488"/>
      <c r="O126" s="480"/>
      <c r="P126" s="480"/>
      <c r="Q126" s="480"/>
      <c r="R126" s="550"/>
      <c r="S126" s="480"/>
      <c r="T126" s="480"/>
      <c r="U126" s="480"/>
      <c r="V126" s="483"/>
      <c r="W126" s="543"/>
      <c r="X126" s="480"/>
      <c r="Y126" s="480"/>
      <c r="Z126" s="711"/>
      <c r="AA126" s="712"/>
      <c r="AB126" s="712"/>
      <c r="AC126" s="713"/>
      <c r="AD126" s="713"/>
      <c r="AE126" s="713"/>
      <c r="AF126" s="714"/>
      <c r="AG126" s="715"/>
      <c r="AH126" s="714"/>
      <c r="AI126" s="483"/>
      <c r="AJ126" s="483"/>
      <c r="AK126" s="707"/>
      <c r="AL126" s="455"/>
      <c r="AM126" s="455"/>
      <c r="AN126" s="455"/>
      <c r="AO126" s="456"/>
      <c r="AP126" s="364"/>
      <c r="AQ126" s="708"/>
      <c r="AR126" s="709"/>
      <c r="AS126" s="710"/>
    </row>
    <row r="127" spans="1:45" ht="15.75" x14ac:dyDescent="0.25">
      <c r="A127" s="479"/>
      <c r="B127" s="517"/>
      <c r="C127" s="481"/>
      <c r="D127" s="481"/>
      <c r="E127" s="481"/>
      <c r="F127" s="481"/>
      <c r="G127" s="455"/>
      <c r="H127" s="485"/>
      <c r="I127" s="513"/>
      <c r="J127" s="514"/>
      <c r="K127" s="514"/>
      <c r="L127" s="483"/>
      <c r="M127" s="483"/>
      <c r="N127" s="488"/>
      <c r="O127" s="480"/>
      <c r="P127" s="480"/>
      <c r="Q127" s="480"/>
      <c r="R127" s="483"/>
      <c r="S127" s="483"/>
      <c r="T127" s="483"/>
      <c r="U127" s="480"/>
      <c r="V127" s="483"/>
      <c r="W127" s="538"/>
      <c r="X127" s="483"/>
      <c r="Y127" s="480"/>
      <c r="Z127" s="711"/>
      <c r="AA127" s="712"/>
      <c r="AB127" s="712"/>
      <c r="AC127" s="713"/>
      <c r="AD127" s="713"/>
      <c r="AE127" s="713"/>
      <c r="AF127" s="714"/>
      <c r="AG127" s="715"/>
      <c r="AH127" s="714"/>
      <c r="AI127" s="483"/>
      <c r="AJ127" s="483"/>
      <c r="AK127" s="707"/>
      <c r="AL127" s="455"/>
      <c r="AM127" s="455"/>
      <c r="AN127" s="455"/>
      <c r="AO127" s="456"/>
      <c r="AP127" s="364"/>
      <c r="AQ127" s="708"/>
      <c r="AR127" s="709"/>
      <c r="AS127" s="710"/>
    </row>
    <row r="128" spans="1:45" ht="15.75" x14ac:dyDescent="0.25">
      <c r="A128" s="499" t="s">
        <v>94</v>
      </c>
      <c r="B128" s="517"/>
      <c r="C128" s="481"/>
      <c r="D128" s="481"/>
      <c r="E128" s="481"/>
      <c r="F128" s="481"/>
      <c r="G128" s="455"/>
      <c r="H128" s="485"/>
      <c r="I128" s="513"/>
      <c r="J128" s="514"/>
      <c r="K128" s="514"/>
      <c r="L128" s="483"/>
      <c r="M128" s="483"/>
      <c r="N128" s="488"/>
      <c r="O128" s="480"/>
      <c r="P128" s="480"/>
      <c r="Q128" s="480"/>
      <c r="R128" s="483"/>
      <c r="S128" s="483"/>
      <c r="T128" s="483"/>
      <c r="U128" s="480"/>
      <c r="V128" s="483"/>
      <c r="W128" s="538"/>
      <c r="X128" s="483"/>
      <c r="Y128" s="480"/>
      <c r="Z128" s="711"/>
      <c r="AA128" s="712"/>
      <c r="AB128" s="712"/>
      <c r="AC128" s="713"/>
      <c r="AD128" s="713"/>
      <c r="AE128" s="713"/>
      <c r="AF128" s="714"/>
      <c r="AG128" s="715"/>
      <c r="AH128" s="714"/>
      <c r="AI128" s="483"/>
      <c r="AJ128" s="483"/>
      <c r="AK128" s="707"/>
      <c r="AL128" s="455"/>
      <c r="AM128" s="455"/>
      <c r="AN128" s="455"/>
      <c r="AO128" s="456"/>
      <c r="AP128" s="364"/>
      <c r="AQ128" s="708"/>
      <c r="AR128" s="709"/>
      <c r="AS128" s="710"/>
    </row>
    <row r="129" spans="1:45" ht="15.75" x14ac:dyDescent="0.25">
      <c r="A129" s="511" t="s">
        <v>95</v>
      </c>
      <c r="B129" s="480">
        <v>163.89</v>
      </c>
      <c r="C129" s="481" t="e">
        <f>+B129+B129*$G$9</f>
        <v>#VALUE!</v>
      </c>
      <c r="D129" s="481">
        <v>194.74</v>
      </c>
      <c r="E129" s="481">
        <f>+D129*$F$11</f>
        <v>0</v>
      </c>
      <c r="F129" s="481">
        <f>SUM(D129:E129)</f>
        <v>194.74</v>
      </c>
      <c r="G129" s="455">
        <f>+F129</f>
        <v>194.74</v>
      </c>
      <c r="H129" s="485">
        <f>+D129+D129*$I$9</f>
        <v>194.74</v>
      </c>
      <c r="I129" s="513">
        <f>+H129*$I$8</f>
        <v>0</v>
      </c>
      <c r="J129" s="514">
        <f>SUM(H129:I129)</f>
        <v>194.74</v>
      </c>
      <c r="K129" s="514">
        <f>+H129+I129-0.02</f>
        <v>194.72</v>
      </c>
      <c r="L129" s="480">
        <f>H129+H129*$M$9</f>
        <v>194.74</v>
      </c>
      <c r="M129" s="480">
        <f>L129*L8</f>
        <v>27.263600000000004</v>
      </c>
      <c r="N129" s="363">
        <f>L129+M129</f>
        <v>222.00360000000001</v>
      </c>
      <c r="O129" s="480">
        <f>L129+L129*$P$9</f>
        <v>222.00360000000001</v>
      </c>
      <c r="P129" s="480" t="e">
        <f>O129*$Q$9</f>
        <v>#VALUE!</v>
      </c>
      <c r="Q129" s="480" t="e">
        <f>SUM(O129:P129)</f>
        <v>#VALUE!</v>
      </c>
      <c r="R129" s="550">
        <v>245.85</v>
      </c>
      <c r="S129" s="480">
        <f>R129*S9</f>
        <v>34.419000000000004</v>
      </c>
      <c r="T129" s="480">
        <f>R129+S129+0.03</f>
        <v>280.29899999999998</v>
      </c>
      <c r="U129" s="480">
        <f>R129+(R129*R9)</f>
        <v>261.58440000000002</v>
      </c>
      <c r="V129" s="480">
        <f>U129*V9</f>
        <v>39.237659999999998</v>
      </c>
      <c r="W129" s="543">
        <f>ROUNDUP(SUM(U129:V129),1)</f>
        <v>300.90000000000003</v>
      </c>
      <c r="X129" s="480">
        <f>U129*$Z$11+U129</f>
        <v>282.51115200000004</v>
      </c>
      <c r="Y129" s="480">
        <f>X129*Y7</f>
        <v>42.376672800000001</v>
      </c>
      <c r="Z129" s="711">
        <f>X129+0.02</f>
        <v>282.53115200000002</v>
      </c>
      <c r="AA129" s="712">
        <f>X129+(X129*AA$9)</f>
        <v>299.46182112000002</v>
      </c>
      <c r="AB129" s="712">
        <f>AA129*AB$12</f>
        <v>44.919273168000004</v>
      </c>
      <c r="AC129" s="713">
        <f>AA129+AB129</f>
        <v>344.38109428800004</v>
      </c>
      <c r="AD129" s="713">
        <f>AA129*AD9</f>
        <v>314.43491217600001</v>
      </c>
      <c r="AE129" s="713">
        <f>AD129*AF9</f>
        <v>47.165236826399997</v>
      </c>
      <c r="AF129" s="714">
        <f>AD129+AE129</f>
        <v>361.60014900240003</v>
      </c>
      <c r="AG129" s="715">
        <v>354.9</v>
      </c>
      <c r="AH129" s="714">
        <f>AD129*AH9</f>
        <v>330.15665778480002</v>
      </c>
      <c r="AI129" s="480">
        <f>AH129*AJ9</f>
        <v>49.523498667719998</v>
      </c>
      <c r="AJ129" s="481">
        <f>SUM(AH129:AI129)</f>
        <v>379.68015645252001</v>
      </c>
      <c r="AK129" s="707">
        <v>373</v>
      </c>
      <c r="AL129" s="455">
        <v>343.48520433981611</v>
      </c>
      <c r="AM129" s="455">
        <f>AL129*1.06</f>
        <v>364.0943166002051</v>
      </c>
      <c r="AN129" s="455">
        <f>AL129*AN12</f>
        <v>51.522780650972415</v>
      </c>
      <c r="AO129" s="456">
        <v>395</v>
      </c>
      <c r="AP129" s="364">
        <v>395</v>
      </c>
      <c r="AQ129" s="363">
        <f>AM129*1.06</f>
        <v>385.93997559621744</v>
      </c>
      <c r="AR129" s="363">
        <f>AQ129*1.15</f>
        <v>443.83097193565004</v>
      </c>
      <c r="AS129" s="722">
        <f>SUM(AQ129-AM129)/AM129</f>
        <v>6.0000000000000074E-2</v>
      </c>
    </row>
    <row r="130" spans="1:45" ht="15.75" x14ac:dyDescent="0.25">
      <c r="A130" s="511" t="s">
        <v>96</v>
      </c>
      <c r="B130" s="480">
        <v>253.28</v>
      </c>
      <c r="C130" s="481" t="e">
        <f>+B130+B130*$G$9</f>
        <v>#VALUE!</v>
      </c>
      <c r="D130" s="481">
        <v>300.88</v>
      </c>
      <c r="E130" s="481">
        <f>+D130*$F$11</f>
        <v>0</v>
      </c>
      <c r="F130" s="481">
        <f>SUM(D130:E130)</f>
        <v>300.88</v>
      </c>
      <c r="G130" s="455">
        <f>FLOOR(F130,0.05)</f>
        <v>300.85000000000002</v>
      </c>
      <c r="H130" s="485">
        <f>+D130+D130*$I$9</f>
        <v>300.88</v>
      </c>
      <c r="I130" s="513">
        <f>+H130*$I$8</f>
        <v>0</v>
      </c>
      <c r="J130" s="514">
        <f>SUM(H130:I130)</f>
        <v>300.88</v>
      </c>
      <c r="K130" s="514">
        <f>+H130+I130+0.02</f>
        <v>300.89999999999998</v>
      </c>
      <c r="L130" s="480">
        <f>H130+H130*$M$9</f>
        <v>300.88</v>
      </c>
      <c r="M130" s="480">
        <f>L130*L8</f>
        <v>42.123200000000004</v>
      </c>
      <c r="N130" s="363">
        <f>L130+M130</f>
        <v>343.00319999999999</v>
      </c>
      <c r="O130" s="480">
        <f>L130+L130*$P$9</f>
        <v>343.00319999999999</v>
      </c>
      <c r="P130" s="480" t="e">
        <f>O130*$Q$9</f>
        <v>#VALUE!</v>
      </c>
      <c r="Q130" s="480" t="e">
        <f>SUM(O130:P130)</f>
        <v>#VALUE!</v>
      </c>
      <c r="R130" s="550">
        <v>379.85</v>
      </c>
      <c r="S130" s="480">
        <f>R130*S9</f>
        <v>53.179000000000009</v>
      </c>
      <c r="T130" s="480">
        <f>R130+S130-0.03</f>
        <v>432.99900000000008</v>
      </c>
      <c r="U130" s="480">
        <f>R130+(R130*R9)</f>
        <v>404.16040000000004</v>
      </c>
      <c r="V130" s="480">
        <f>U130*V9</f>
        <v>60.62406</v>
      </c>
      <c r="W130" s="543">
        <f>ROUNDUP(SUM(U130:V130),1)</f>
        <v>464.8</v>
      </c>
      <c r="X130" s="480">
        <f>U130*$Z$11+U130</f>
        <v>436.49323200000003</v>
      </c>
      <c r="Y130" s="480">
        <f>X130*Y7</f>
        <v>65.473984799999997</v>
      </c>
      <c r="Z130" s="711">
        <f>X130-0.01</f>
        <v>436.48323200000004</v>
      </c>
      <c r="AA130" s="712">
        <f>X130+(X130*AA$9)</f>
        <v>462.68282592000003</v>
      </c>
      <c r="AB130" s="712">
        <f>AA130*AB$12</f>
        <v>69.402423888000001</v>
      </c>
      <c r="AC130" s="713">
        <f>AA130+AB130</f>
        <v>532.08524980800007</v>
      </c>
      <c r="AD130" s="713">
        <f>AA130*AD9</f>
        <v>485.81696721600002</v>
      </c>
      <c r="AE130" s="386">
        <f>AD130*AF9</f>
        <v>72.872545082399995</v>
      </c>
      <c r="AF130" s="714">
        <f>AD130+AE130</f>
        <v>558.68951229840002</v>
      </c>
      <c r="AG130" s="715">
        <v>548.29999999999995</v>
      </c>
      <c r="AH130" s="714">
        <f>AD130*AH9</f>
        <v>510.10781557680002</v>
      </c>
      <c r="AI130" s="480">
        <f>AH130*AJ9</f>
        <v>76.51617233652</v>
      </c>
      <c r="AJ130" s="481">
        <f>SUM(AH130:AI130)</f>
        <v>586.62398791331998</v>
      </c>
      <c r="AK130" s="707">
        <v>575.79999999999995</v>
      </c>
      <c r="AL130" s="455">
        <v>530.70105702045612</v>
      </c>
      <c r="AM130" s="455">
        <f>AL130*1.06</f>
        <v>562.54312044168353</v>
      </c>
      <c r="AN130" s="455">
        <f>AL130*AN12</f>
        <v>79.605158553068421</v>
      </c>
      <c r="AO130" s="456">
        <v>610.29999999999995</v>
      </c>
      <c r="AP130" s="364">
        <v>610.29999999999995</v>
      </c>
      <c r="AQ130" s="363">
        <f>AM130*1.06</f>
        <v>596.2957076681846</v>
      </c>
      <c r="AR130" s="363">
        <f>AQ130*1.15</f>
        <v>685.7400638184123</v>
      </c>
      <c r="AS130" s="722">
        <f>SUM(AQ130-AM130)/AM130</f>
        <v>6.0000000000000116E-2</v>
      </c>
    </row>
    <row r="131" spans="1:45" ht="15.75" x14ac:dyDescent="0.25">
      <c r="A131" s="511" t="s">
        <v>97</v>
      </c>
      <c r="B131" s="480">
        <v>327.77</v>
      </c>
      <c r="C131" s="481" t="e">
        <f>+B131+B131*$G$9</f>
        <v>#VALUE!</v>
      </c>
      <c r="D131" s="481">
        <v>389.47</v>
      </c>
      <c r="E131" s="481">
        <f>+D131*$F$11</f>
        <v>0</v>
      </c>
      <c r="F131" s="481">
        <f>SUM(D131:E131)</f>
        <v>389.47</v>
      </c>
      <c r="G131" s="455">
        <f>CEILING(F131,0.1)</f>
        <v>389.5</v>
      </c>
      <c r="H131" s="485">
        <f>+D131+D131*$I$9</f>
        <v>389.47</v>
      </c>
      <c r="I131" s="513">
        <f>+H131*$I$8</f>
        <v>0</v>
      </c>
      <c r="J131" s="514">
        <f>SUM(H131:I131)</f>
        <v>389.47</v>
      </c>
      <c r="K131" s="514">
        <f>+H131+I131+0.02</f>
        <v>389.49</v>
      </c>
      <c r="L131" s="480">
        <f>H131+H131*$M$9</f>
        <v>389.47</v>
      </c>
      <c r="M131" s="480">
        <f>L131*L8</f>
        <v>54.525800000000011</v>
      </c>
      <c r="N131" s="363">
        <f>L131+M131</f>
        <v>443.99580000000003</v>
      </c>
      <c r="O131" s="480">
        <f>L131+L131*$P$9</f>
        <v>443.99580000000003</v>
      </c>
      <c r="P131" s="480" t="e">
        <f>O131*$Q$9</f>
        <v>#VALUE!</v>
      </c>
      <c r="Q131" s="480" t="e">
        <f>SUM(O131:P131)</f>
        <v>#VALUE!</v>
      </c>
      <c r="R131" s="550">
        <v>491.7</v>
      </c>
      <c r="S131" s="480">
        <f>R131*S9</f>
        <v>68.838000000000008</v>
      </c>
      <c r="T131" s="480">
        <f>R131+S131-0.03</f>
        <v>560.50800000000004</v>
      </c>
      <c r="U131" s="480">
        <f>R131+(R131*R9)</f>
        <v>523.16880000000003</v>
      </c>
      <c r="V131" s="480">
        <f>U131*V9</f>
        <v>78.475319999999996</v>
      </c>
      <c r="W131" s="543">
        <f>ROUNDUP(SUM(U131:V131),1)</f>
        <v>601.70000000000005</v>
      </c>
      <c r="X131" s="480">
        <f>U131*$Z$11+U131</f>
        <v>565.02230400000008</v>
      </c>
      <c r="Y131" s="480">
        <f>X131*Y7</f>
        <v>84.753345600000003</v>
      </c>
      <c r="Z131" s="711">
        <f>X131+0.04</f>
        <v>565.06230400000004</v>
      </c>
      <c r="AA131" s="712">
        <f>X131+(X131*AA$9)</f>
        <v>598.92364224000005</v>
      </c>
      <c r="AB131" s="712">
        <f>AA131*AB$12</f>
        <v>89.838546336000007</v>
      </c>
      <c r="AC131" s="713">
        <f>AA131+AB131</f>
        <v>688.76218857600009</v>
      </c>
      <c r="AD131" s="713">
        <f>AA131*AD9</f>
        <v>628.86982435200002</v>
      </c>
      <c r="AE131" s="713">
        <f>AD131*AF9</f>
        <v>94.330473652799995</v>
      </c>
      <c r="AF131" s="714">
        <f>AD131+AE131</f>
        <v>723.20029800480006</v>
      </c>
      <c r="AG131" s="715">
        <v>709.8</v>
      </c>
      <c r="AH131" s="714">
        <f>AD131*AH9</f>
        <v>660.31331556960004</v>
      </c>
      <c r="AI131" s="480">
        <f>AH131*AJ9</f>
        <v>99.046997335439997</v>
      </c>
      <c r="AJ131" s="481">
        <f>SUM(AH131:AI131)</f>
        <v>759.36031290504002</v>
      </c>
      <c r="AK131" s="707"/>
      <c r="AL131" s="455">
        <v>686.97040867963221</v>
      </c>
      <c r="AM131" s="455">
        <f>AL131*1.06</f>
        <v>728.18863320041021</v>
      </c>
      <c r="AN131" s="455">
        <f>AL131*AN12</f>
        <v>103.04556130194483</v>
      </c>
      <c r="AO131" s="456">
        <v>790</v>
      </c>
      <c r="AP131" s="364">
        <v>790</v>
      </c>
      <c r="AQ131" s="363">
        <f>AM131*1.06</f>
        <v>771.87995119243487</v>
      </c>
      <c r="AR131" s="363">
        <f>AQ131*1.15</f>
        <v>887.66194387130008</v>
      </c>
      <c r="AS131" s="722">
        <f>SUM(AQ131-AM131)/AM131</f>
        <v>6.0000000000000074E-2</v>
      </c>
    </row>
    <row r="132" spans="1:45" ht="15.75" x14ac:dyDescent="0.25">
      <c r="A132" s="479"/>
      <c r="B132" s="517"/>
      <c r="C132" s="481"/>
      <c r="D132" s="481"/>
      <c r="E132" s="481"/>
      <c r="F132" s="481"/>
      <c r="G132" s="455"/>
      <c r="H132" s="485"/>
      <c r="I132" s="513"/>
      <c r="J132" s="514"/>
      <c r="K132" s="514"/>
      <c r="L132" s="483"/>
      <c r="M132" s="483"/>
      <c r="N132" s="488"/>
      <c r="O132" s="480"/>
      <c r="P132" s="480"/>
      <c r="Q132" s="480"/>
      <c r="R132" s="483"/>
      <c r="S132" s="483"/>
      <c r="T132" s="483"/>
      <c r="U132" s="480"/>
      <c r="V132" s="483"/>
      <c r="W132" s="538"/>
      <c r="X132" s="483"/>
      <c r="Y132" s="480"/>
      <c r="Z132" s="711"/>
      <c r="AA132" s="712"/>
      <c r="AB132" s="712"/>
      <c r="AC132" s="713"/>
      <c r="AD132" s="713"/>
      <c r="AE132" s="713"/>
      <c r="AF132" s="714"/>
      <c r="AG132" s="715"/>
      <c r="AH132" s="714"/>
      <c r="AI132" s="483"/>
      <c r="AJ132" s="483"/>
      <c r="AK132" s="707"/>
      <c r="AL132" s="455"/>
      <c r="AM132" s="455"/>
      <c r="AN132" s="455"/>
      <c r="AO132" s="456"/>
      <c r="AP132" s="364"/>
      <c r="AQ132" s="708"/>
      <c r="AR132" s="709"/>
      <c r="AS132" s="710"/>
    </row>
    <row r="133" spans="1:45" ht="15.75" x14ac:dyDescent="0.25">
      <c r="A133" s="479" t="s">
        <v>791</v>
      </c>
      <c r="B133" s="517"/>
      <c r="C133" s="481"/>
      <c r="D133" s="481"/>
      <c r="E133" s="481"/>
      <c r="F133" s="481"/>
      <c r="G133" s="455"/>
      <c r="H133" s="485"/>
      <c r="I133" s="513"/>
      <c r="J133" s="514"/>
      <c r="K133" s="514"/>
      <c r="L133" s="483"/>
      <c r="M133" s="483"/>
      <c r="N133" s="488"/>
      <c r="O133" s="480"/>
      <c r="P133" s="480"/>
      <c r="Q133" s="480"/>
      <c r="R133" s="483"/>
      <c r="S133" s="483"/>
      <c r="T133" s="483"/>
      <c r="U133" s="480"/>
      <c r="V133" s="483"/>
      <c r="W133" s="538"/>
      <c r="X133" s="483"/>
      <c r="Y133" s="480"/>
      <c r="Z133" s="711"/>
      <c r="AA133" s="712"/>
      <c r="AB133" s="712"/>
      <c r="AC133" s="713"/>
      <c r="AD133" s="713"/>
      <c r="AE133" s="713"/>
      <c r="AF133" s="714"/>
      <c r="AG133" s="715"/>
      <c r="AH133" s="714"/>
      <c r="AI133" s="483"/>
      <c r="AJ133" s="483"/>
      <c r="AK133" s="707"/>
      <c r="AL133" s="455"/>
      <c r="AM133" s="455"/>
      <c r="AN133" s="455"/>
      <c r="AO133" s="456"/>
      <c r="AP133" s="364"/>
      <c r="AQ133" s="708"/>
      <c r="AR133" s="709"/>
      <c r="AS133" s="710"/>
    </row>
    <row r="134" spans="1:45" ht="15.75" x14ac:dyDescent="0.25">
      <c r="A134" s="479"/>
      <c r="B134" s="517"/>
      <c r="C134" s="481"/>
      <c r="D134" s="481"/>
      <c r="E134" s="481"/>
      <c r="F134" s="481"/>
      <c r="G134" s="455"/>
      <c r="H134" s="485"/>
      <c r="I134" s="513"/>
      <c r="J134" s="514"/>
      <c r="K134" s="514"/>
      <c r="L134" s="483"/>
      <c r="M134" s="483"/>
      <c r="N134" s="488"/>
      <c r="O134" s="480"/>
      <c r="P134" s="480"/>
      <c r="Q134" s="480"/>
      <c r="R134" s="483"/>
      <c r="S134" s="483"/>
      <c r="T134" s="483"/>
      <c r="U134" s="480"/>
      <c r="V134" s="483"/>
      <c r="W134" s="538"/>
      <c r="X134" s="483"/>
      <c r="Y134" s="480"/>
      <c r="Z134" s="711"/>
      <c r="AA134" s="712"/>
      <c r="AB134" s="712"/>
      <c r="AC134" s="713"/>
      <c r="AD134" s="713"/>
      <c r="AE134" s="713"/>
      <c r="AF134" s="714"/>
      <c r="AG134" s="715"/>
      <c r="AH134" s="714"/>
      <c r="AI134" s="483"/>
      <c r="AJ134" s="483"/>
      <c r="AK134" s="707"/>
      <c r="AL134" s="455"/>
      <c r="AM134" s="455"/>
      <c r="AN134" s="455"/>
      <c r="AO134" s="456"/>
      <c r="AP134" s="364"/>
      <c r="AQ134" s="708"/>
      <c r="AR134" s="709"/>
      <c r="AS134" s="710"/>
    </row>
    <row r="135" spans="1:45" ht="15.75" x14ac:dyDescent="0.25">
      <c r="A135" s="499" t="s">
        <v>884</v>
      </c>
      <c r="B135" s="517"/>
      <c r="C135" s="481"/>
      <c r="D135" s="481"/>
      <c r="E135" s="481"/>
      <c r="F135" s="481"/>
      <c r="G135" s="455"/>
      <c r="H135" s="485"/>
      <c r="I135" s="513"/>
      <c r="J135" s="514"/>
      <c r="K135" s="514"/>
      <c r="L135" s="483"/>
      <c r="M135" s="483"/>
      <c r="N135" s="488"/>
      <c r="O135" s="480"/>
      <c r="P135" s="480"/>
      <c r="Q135" s="480"/>
      <c r="R135" s="483"/>
      <c r="S135" s="483"/>
      <c r="T135" s="483"/>
      <c r="U135" s="483"/>
      <c r="V135" s="483"/>
      <c r="W135" s="502"/>
      <c r="X135" s="483"/>
      <c r="Y135" s="480"/>
      <c r="Z135" s="711"/>
      <c r="AA135" s="712"/>
      <c r="AB135" s="712"/>
      <c r="AC135" s="713"/>
      <c r="AD135" s="713"/>
      <c r="AE135" s="713"/>
      <c r="AF135" s="714"/>
      <c r="AG135" s="715"/>
      <c r="AH135" s="714"/>
      <c r="AI135" s="483"/>
      <c r="AJ135" s="483"/>
      <c r="AK135" s="707"/>
      <c r="AL135" s="455"/>
      <c r="AM135" s="455"/>
      <c r="AN135" s="455"/>
      <c r="AO135" s="456"/>
      <c r="AP135" s="364"/>
      <c r="AQ135" s="708"/>
      <c r="AR135" s="709"/>
      <c r="AS135" s="710"/>
    </row>
    <row r="136" spans="1:45" ht="15.75" x14ac:dyDescent="0.25">
      <c r="A136" s="511" t="s">
        <v>99</v>
      </c>
      <c r="B136" s="480">
        <v>2979.74</v>
      </c>
      <c r="C136" s="481" t="e">
        <f>+B136+B136*$G$9</f>
        <v>#VALUE!</v>
      </c>
      <c r="D136" s="481">
        <v>3540</v>
      </c>
      <c r="E136" s="481">
        <f>+D136*$F$11</f>
        <v>0</v>
      </c>
      <c r="F136" s="481">
        <f>SUM(D136:E136)</f>
        <v>3540</v>
      </c>
      <c r="G136" s="455">
        <f>CEILING(F136,0.1)</f>
        <v>3540</v>
      </c>
      <c r="H136" s="485">
        <f>+D136+D136*$I$9</f>
        <v>3540</v>
      </c>
      <c r="I136" s="513">
        <f>+H136*$I$8</f>
        <v>0</v>
      </c>
      <c r="J136" s="514">
        <f>SUM(H136:I136)</f>
        <v>3540</v>
      </c>
      <c r="K136" s="514">
        <f>+H136+I136-0.04</f>
        <v>3539.96</v>
      </c>
      <c r="L136" s="480">
        <f>H136+H136*$M$9</f>
        <v>3540</v>
      </c>
      <c r="M136" s="480">
        <f>L136*L8</f>
        <v>495.6</v>
      </c>
      <c r="N136" s="363">
        <f>L136+M136</f>
        <v>4035.6</v>
      </c>
      <c r="O136" s="480">
        <f>L136+L136*$P$9</f>
        <v>4035.6</v>
      </c>
      <c r="P136" s="480" t="e">
        <f>O136*$Q$9</f>
        <v>#VALUE!</v>
      </c>
      <c r="Q136" s="480" t="e">
        <f>SUM(O136:P136)</f>
        <v>#VALUE!</v>
      </c>
      <c r="R136" s="550">
        <v>4469.17</v>
      </c>
      <c r="S136" s="480">
        <f>R136*S9</f>
        <v>625.68380000000002</v>
      </c>
      <c r="T136" s="480">
        <f>R136+S136-0.05</f>
        <v>5094.8037999999997</v>
      </c>
      <c r="U136" s="480">
        <f>R136+(R136*R9)</f>
        <v>4755.1968800000004</v>
      </c>
      <c r="V136" s="480">
        <f>U136*V9</f>
        <v>713.27953200000002</v>
      </c>
      <c r="W136" s="543">
        <f>ROUNDUP(SUM(U136:V136),1)</f>
        <v>5468.5</v>
      </c>
      <c r="X136" s="480">
        <f>U136*$Z$11+U136</f>
        <v>5135.6126304000009</v>
      </c>
      <c r="Y136" s="480">
        <f>X136*Y7</f>
        <v>770.34189456000013</v>
      </c>
      <c r="Z136" s="711">
        <f>SUM(X136:Y136)+0.02</f>
        <v>5905.9745249600019</v>
      </c>
      <c r="AA136" s="712">
        <f>X136+(X136*AA$9)</f>
        <v>5443.7493882240005</v>
      </c>
      <c r="AB136" s="712">
        <f>AA136*AB$12</f>
        <v>816.56240823360008</v>
      </c>
      <c r="AC136" s="713">
        <f>AA136+AB136</f>
        <v>6260.3117964576004</v>
      </c>
      <c r="AD136" s="713">
        <f>AA136*AD9</f>
        <v>5715.9368576352008</v>
      </c>
      <c r="AE136" s="713">
        <f>AD136*AF9</f>
        <v>857.39052864528014</v>
      </c>
      <c r="AF136" s="714">
        <f>AD136+AE136</f>
        <v>6573.3273862804808</v>
      </c>
      <c r="AG136" s="715">
        <v>6451.6</v>
      </c>
      <c r="AH136" s="714">
        <f>AD136*AH9</f>
        <v>6001.7337005169611</v>
      </c>
      <c r="AI136" s="480">
        <f>AH136*AJ9</f>
        <v>900.26005507754417</v>
      </c>
      <c r="AJ136" s="481">
        <f>SUM(AH136:AI136)</f>
        <v>6901.9937555945053</v>
      </c>
      <c r="AK136" s="707">
        <v>6774.2</v>
      </c>
      <c r="AL136" s="455">
        <v>6244.0259128711632</v>
      </c>
      <c r="AM136" s="455">
        <f>AL136*1.06</f>
        <v>6618.6674676434332</v>
      </c>
      <c r="AN136" s="455">
        <f>AL136*AN12</f>
        <v>936.60388693067443</v>
      </c>
      <c r="AO136" s="456">
        <v>7180.6</v>
      </c>
      <c r="AP136" s="364">
        <v>7180.6</v>
      </c>
      <c r="AQ136" s="363">
        <f>AM136*1.06</f>
        <v>7015.7875157020399</v>
      </c>
      <c r="AR136" s="363">
        <f>AQ136*1.15</f>
        <v>8068.1556430573455</v>
      </c>
      <c r="AS136" s="722">
        <f>SUM(AQ136-AM136)/AM136</f>
        <v>6.0000000000000109E-2</v>
      </c>
    </row>
    <row r="137" spans="1:45" ht="15.75" x14ac:dyDescent="0.25">
      <c r="A137" s="553" t="s">
        <v>892</v>
      </c>
      <c r="B137" s="480"/>
      <c r="C137" s="481"/>
      <c r="D137" s="481"/>
      <c r="E137" s="481"/>
      <c r="F137" s="481"/>
      <c r="G137" s="455"/>
      <c r="H137" s="485"/>
      <c r="I137" s="513"/>
      <c r="J137" s="514"/>
      <c r="K137" s="514"/>
      <c r="L137" s="483"/>
      <c r="M137" s="483"/>
      <c r="N137" s="488" t="s">
        <v>737</v>
      </c>
      <c r="O137" s="480"/>
      <c r="P137" s="480"/>
      <c r="Q137" s="480"/>
      <c r="R137" s="483"/>
      <c r="S137" s="483"/>
      <c r="T137" s="483"/>
      <c r="U137" s="483"/>
      <c r="V137" s="483"/>
      <c r="W137" s="502"/>
      <c r="X137" s="483"/>
      <c r="Y137" s="480"/>
      <c r="Z137" s="711"/>
      <c r="AA137" s="712"/>
      <c r="AB137" s="712"/>
      <c r="AC137" s="713"/>
      <c r="AD137" s="713"/>
      <c r="AE137" s="713"/>
      <c r="AF137" s="714"/>
      <c r="AG137" s="715"/>
      <c r="AH137" s="714"/>
      <c r="AI137" s="483"/>
      <c r="AJ137" s="483"/>
      <c r="AK137" s="707"/>
      <c r="AL137" s="455"/>
      <c r="AM137" s="455"/>
      <c r="AN137" s="455"/>
      <c r="AO137" s="456"/>
      <c r="AP137" s="364"/>
      <c r="AQ137" s="708"/>
      <c r="AR137" s="709"/>
      <c r="AS137" s="710"/>
    </row>
    <row r="138" spans="1:45" ht="15.75" x14ac:dyDescent="0.25">
      <c r="A138" s="511" t="s">
        <v>893</v>
      </c>
      <c r="B138" s="480"/>
      <c r="C138" s="481"/>
      <c r="D138" s="481"/>
      <c r="E138" s="481"/>
      <c r="F138" s="481"/>
      <c r="G138" s="455"/>
      <c r="H138" s="485"/>
      <c r="I138" s="513"/>
      <c r="J138" s="514"/>
      <c r="K138" s="514"/>
      <c r="L138" s="483"/>
      <c r="M138" s="483"/>
      <c r="N138" s="488" t="s">
        <v>737</v>
      </c>
      <c r="O138" s="480"/>
      <c r="P138" s="480"/>
      <c r="Q138" s="480"/>
      <c r="R138" s="483"/>
      <c r="S138" s="483"/>
      <c r="T138" s="483"/>
      <c r="U138" s="483"/>
      <c r="V138" s="483"/>
      <c r="W138" s="502"/>
      <c r="X138" s="483"/>
      <c r="Y138" s="480"/>
      <c r="Z138" s="711"/>
      <c r="AA138" s="712"/>
      <c r="AB138" s="712"/>
      <c r="AC138" s="713"/>
      <c r="AD138" s="713"/>
      <c r="AE138" s="713"/>
      <c r="AF138" s="714"/>
      <c r="AG138" s="715"/>
      <c r="AH138" s="714"/>
      <c r="AI138" s="483"/>
      <c r="AJ138" s="483"/>
      <c r="AK138" s="707"/>
      <c r="AL138" s="455"/>
      <c r="AM138" s="455"/>
      <c r="AN138" s="455"/>
      <c r="AO138" s="456"/>
      <c r="AP138" s="364"/>
      <c r="AQ138" s="708"/>
      <c r="AR138" s="709"/>
      <c r="AS138" s="710"/>
    </row>
    <row r="139" spans="1:45" ht="15.75" x14ac:dyDescent="0.25">
      <c r="A139" s="511" t="s">
        <v>894</v>
      </c>
      <c r="B139" s="480"/>
      <c r="C139" s="481"/>
      <c r="D139" s="481"/>
      <c r="E139" s="481"/>
      <c r="F139" s="481"/>
      <c r="G139" s="455"/>
      <c r="H139" s="485"/>
      <c r="I139" s="513"/>
      <c r="J139" s="514"/>
      <c r="K139" s="514"/>
      <c r="L139" s="483"/>
      <c r="M139" s="483"/>
      <c r="N139" s="488" t="s">
        <v>737</v>
      </c>
      <c r="O139" s="480"/>
      <c r="P139" s="480"/>
      <c r="Q139" s="480"/>
      <c r="R139" s="483"/>
      <c r="S139" s="483"/>
      <c r="T139" s="483"/>
      <c r="U139" s="480"/>
      <c r="V139" s="480"/>
      <c r="W139" s="538"/>
      <c r="X139" s="483"/>
      <c r="Y139" s="480"/>
      <c r="Z139" s="711"/>
      <c r="AA139" s="712"/>
      <c r="AB139" s="712"/>
      <c r="AC139" s="713"/>
      <c r="AD139" s="713"/>
      <c r="AE139" s="713"/>
      <c r="AF139" s="714"/>
      <c r="AG139" s="715"/>
      <c r="AH139" s="714"/>
      <c r="AI139" s="483"/>
      <c r="AJ139" s="483"/>
      <c r="AK139" s="707"/>
      <c r="AL139" s="455"/>
      <c r="AM139" s="455"/>
      <c r="AN139" s="455"/>
      <c r="AO139" s="456"/>
      <c r="AP139" s="364"/>
      <c r="AQ139" s="708"/>
      <c r="AR139" s="709"/>
      <c r="AS139" s="710"/>
    </row>
    <row r="140" spans="1:45" ht="15.75" x14ac:dyDescent="0.25">
      <c r="A140" s="511" t="s">
        <v>895</v>
      </c>
      <c r="B140" s="480"/>
      <c r="C140" s="481"/>
      <c r="D140" s="481"/>
      <c r="E140" s="481"/>
      <c r="F140" s="481"/>
      <c r="G140" s="455"/>
      <c r="H140" s="485"/>
      <c r="I140" s="513"/>
      <c r="J140" s="514"/>
      <c r="K140" s="514"/>
      <c r="L140" s="483"/>
      <c r="M140" s="483"/>
      <c r="N140" s="488" t="s">
        <v>737</v>
      </c>
      <c r="O140" s="480"/>
      <c r="P140" s="480"/>
      <c r="Q140" s="480"/>
      <c r="R140" s="483"/>
      <c r="S140" s="483"/>
      <c r="T140" s="483"/>
      <c r="U140" s="483"/>
      <c r="V140" s="483"/>
      <c r="W140" s="502"/>
      <c r="X140" s="483"/>
      <c r="Y140" s="480"/>
      <c r="Z140" s="711"/>
      <c r="AA140" s="712"/>
      <c r="AB140" s="712"/>
      <c r="AC140" s="713"/>
      <c r="AD140" s="713"/>
      <c r="AE140" s="713"/>
      <c r="AF140" s="714"/>
      <c r="AG140" s="715"/>
      <c r="AH140" s="714"/>
      <c r="AI140" s="483"/>
      <c r="AJ140" s="483"/>
      <c r="AK140" s="707"/>
      <c r="AL140" s="455"/>
      <c r="AM140" s="455"/>
      <c r="AN140" s="455"/>
      <c r="AO140" s="456"/>
      <c r="AP140" s="364"/>
      <c r="AQ140" s="708"/>
      <c r="AR140" s="709"/>
      <c r="AS140" s="710"/>
    </row>
    <row r="141" spans="1:45" ht="15.75" x14ac:dyDescent="0.25">
      <c r="A141" s="479"/>
      <c r="B141" s="480"/>
      <c r="C141" s="481"/>
      <c r="D141" s="481"/>
      <c r="E141" s="481"/>
      <c r="F141" s="481"/>
      <c r="G141" s="455"/>
      <c r="H141" s="485"/>
      <c r="I141" s="513"/>
      <c r="J141" s="514"/>
      <c r="K141" s="514"/>
      <c r="L141" s="483"/>
      <c r="M141" s="483"/>
      <c r="N141" s="488"/>
      <c r="O141" s="480"/>
      <c r="P141" s="480"/>
      <c r="Q141" s="480"/>
      <c r="R141" s="483"/>
      <c r="S141" s="483"/>
      <c r="T141" s="483"/>
      <c r="U141" s="483"/>
      <c r="V141" s="483"/>
      <c r="W141" s="502"/>
      <c r="X141" s="483"/>
      <c r="Y141" s="480"/>
      <c r="Z141" s="711"/>
      <c r="AA141" s="712"/>
      <c r="AB141" s="712"/>
      <c r="AC141" s="713"/>
      <c r="AD141" s="713"/>
      <c r="AE141" s="713"/>
      <c r="AF141" s="714"/>
      <c r="AG141" s="715"/>
      <c r="AH141" s="714"/>
      <c r="AI141" s="483"/>
      <c r="AJ141" s="483"/>
      <c r="AK141" s="707"/>
      <c r="AL141" s="455"/>
      <c r="AM141" s="455"/>
      <c r="AN141" s="455"/>
      <c r="AO141" s="456"/>
      <c r="AP141" s="364"/>
      <c r="AQ141" s="708"/>
      <c r="AR141" s="709"/>
      <c r="AS141" s="710"/>
    </row>
    <row r="142" spans="1:45" ht="15.75" x14ac:dyDescent="0.25">
      <c r="A142" s="657" t="s">
        <v>920</v>
      </c>
      <c r="B142" s="526"/>
      <c r="C142" s="527"/>
      <c r="D142" s="527"/>
      <c r="E142" s="527"/>
      <c r="F142" s="527"/>
      <c r="G142" s="528"/>
      <c r="H142" s="529"/>
      <c r="I142" s="530"/>
      <c r="J142" s="531"/>
      <c r="K142" s="531"/>
      <c r="L142" s="533"/>
      <c r="M142" s="533"/>
      <c r="N142" s="534"/>
      <c r="O142" s="542"/>
      <c r="P142" s="542"/>
      <c r="Q142" s="542"/>
      <c r="R142" s="533"/>
      <c r="S142" s="533"/>
      <c r="T142" s="533"/>
      <c r="U142" s="533"/>
      <c r="V142" s="533"/>
      <c r="W142" s="554"/>
      <c r="X142" s="533"/>
      <c r="Y142" s="542"/>
      <c r="Z142" s="736"/>
      <c r="AA142" s="737"/>
      <c r="AB142" s="737"/>
      <c r="AC142" s="738"/>
      <c r="AD142" s="738"/>
      <c r="AE142" s="738"/>
      <c r="AF142" s="739"/>
      <c r="AG142" s="715"/>
      <c r="AH142" s="739"/>
      <c r="AI142" s="533"/>
      <c r="AJ142" s="533"/>
      <c r="AK142" s="707"/>
      <c r="AL142" s="528"/>
      <c r="AM142" s="528"/>
      <c r="AN142" s="528"/>
      <c r="AO142" s="536"/>
      <c r="AP142" s="364"/>
      <c r="AQ142" s="770"/>
      <c r="AR142" s="771"/>
      <c r="AS142" s="772"/>
    </row>
    <row r="143" spans="1:45" ht="15.75" x14ac:dyDescent="0.25">
      <c r="A143" s="658"/>
      <c r="B143" s="526"/>
      <c r="C143" s="527"/>
      <c r="D143" s="527"/>
      <c r="E143" s="527"/>
      <c r="F143" s="527"/>
      <c r="G143" s="528"/>
      <c r="H143" s="529"/>
      <c r="I143" s="530"/>
      <c r="J143" s="531"/>
      <c r="K143" s="531"/>
      <c r="L143" s="533"/>
      <c r="M143" s="533"/>
      <c r="N143" s="534"/>
      <c r="O143" s="542"/>
      <c r="P143" s="542"/>
      <c r="Q143" s="542"/>
      <c r="R143" s="533"/>
      <c r="S143" s="533"/>
      <c r="T143" s="533"/>
      <c r="U143" s="533"/>
      <c r="V143" s="533"/>
      <c r="W143" s="554"/>
      <c r="X143" s="533"/>
      <c r="Y143" s="542"/>
      <c r="Z143" s="736"/>
      <c r="AA143" s="712"/>
      <c r="AB143" s="712"/>
      <c r="AC143" s="713"/>
      <c r="AD143" s="713"/>
      <c r="AE143" s="713"/>
      <c r="AF143" s="714"/>
      <c r="AG143" s="715"/>
      <c r="AH143" s="714"/>
      <c r="AI143" s="533"/>
      <c r="AJ143" s="533"/>
      <c r="AK143" s="707"/>
      <c r="AL143" s="528"/>
      <c r="AM143" s="528"/>
      <c r="AN143" s="528"/>
      <c r="AO143" s="536"/>
      <c r="AP143" s="364"/>
      <c r="AQ143" s="741"/>
      <c r="AR143" s="542"/>
      <c r="AS143" s="533"/>
    </row>
    <row r="144" spans="1:45" ht="15.75" x14ac:dyDescent="0.25">
      <c r="A144" s="659" t="s">
        <v>108</v>
      </c>
      <c r="B144" s="542">
        <v>968.41</v>
      </c>
      <c r="C144" s="527" t="e">
        <f>+B144+B144*$G$9</f>
        <v>#VALUE!</v>
      </c>
      <c r="D144" s="527">
        <v>1150.53</v>
      </c>
      <c r="E144" s="527">
        <f>+D144*$F$11</f>
        <v>0</v>
      </c>
      <c r="F144" s="527">
        <f>SUM(D144:E144)</f>
        <v>1150.53</v>
      </c>
      <c r="G144" s="528">
        <f>+F144</f>
        <v>1150.53</v>
      </c>
      <c r="H144" s="529">
        <f>+D144+D144*$I$9</f>
        <v>1150.53</v>
      </c>
      <c r="I144" s="530">
        <f>+H144*$I$8</f>
        <v>0</v>
      </c>
      <c r="J144" s="531">
        <f>SUM(H144:I144)</f>
        <v>1150.53</v>
      </c>
      <c r="K144" s="531">
        <f>+H144+I144</f>
        <v>1150.53</v>
      </c>
      <c r="L144" s="542">
        <f>H144+H144*$M$9</f>
        <v>1150.53</v>
      </c>
      <c r="M144" s="542">
        <f>L144*L8</f>
        <v>161.07420000000002</v>
      </c>
      <c r="N144" s="364">
        <f>L144+M144</f>
        <v>1311.6042</v>
      </c>
      <c r="O144" s="542">
        <f>L144+L144*$P$9</f>
        <v>1311.6042</v>
      </c>
      <c r="P144" s="542" t="e">
        <f>O144*$Q$9</f>
        <v>#VALUE!</v>
      </c>
      <c r="Q144" s="542" t="e">
        <f>SUM(O144:P144)</f>
        <v>#VALUE!</v>
      </c>
      <c r="R144" s="556">
        <v>1452.52</v>
      </c>
      <c r="S144" s="542">
        <f>R144*S9</f>
        <v>203.35280000000003</v>
      </c>
      <c r="T144" s="542">
        <f>R144+S144+0.03</f>
        <v>1655.9028000000001</v>
      </c>
      <c r="U144" s="542">
        <f>R144+(R144*R9)</f>
        <v>1545.48128</v>
      </c>
      <c r="V144" s="542">
        <f>U144*V9</f>
        <v>231.82219199999997</v>
      </c>
      <c r="W144" s="543">
        <f t="shared" ref="W144:W150" si="37">ROUNDUP(SUM(U144:V144),1)</f>
        <v>1777.3999999999999</v>
      </c>
      <c r="X144" s="542">
        <f t="shared" ref="X144:X150" si="38">U144*$Z$11+U144</f>
        <v>1669.1197824000001</v>
      </c>
      <c r="Y144" s="542">
        <f>X144*Y7</f>
        <v>250.36796735999999</v>
      </c>
      <c r="Z144" s="736">
        <f>SUM(X144:Y144)+0.01</f>
        <v>1919.49774976</v>
      </c>
      <c r="AA144" s="737">
        <f t="shared" ref="AA144:AA150" si="39">X144+(X144*AA$9)</f>
        <v>1769.266969344</v>
      </c>
      <c r="AB144" s="737">
        <f t="shared" ref="AB144:AB150" si="40">AA144*AB$12</f>
        <v>265.39004540159999</v>
      </c>
      <c r="AC144" s="738">
        <f t="shared" ref="AC144:AC150" si="41">AA144+AB144</f>
        <v>2034.6570147456</v>
      </c>
      <c r="AD144" s="738">
        <f>AA144*AD9</f>
        <v>1857.7303178112002</v>
      </c>
      <c r="AE144" s="738">
        <f>AD144*AF9</f>
        <v>278.65954767168</v>
      </c>
      <c r="AF144" s="739">
        <f>AD144+AE144</f>
        <v>2136.3898654828799</v>
      </c>
      <c r="AG144" s="715">
        <v>2096.8000000000002</v>
      </c>
      <c r="AH144" s="739">
        <f>AD144*AH9</f>
        <v>1950.6168337017602</v>
      </c>
      <c r="AI144" s="542">
        <f>AH144*AJ9</f>
        <v>292.59252505526405</v>
      </c>
      <c r="AJ144" s="527">
        <f t="shared" ref="AJ144:AJ150" si="42">SUM(AH144:AI144)</f>
        <v>2243.2093587570243</v>
      </c>
      <c r="AK144" s="707">
        <v>2201.6999999999998</v>
      </c>
      <c r="AL144" s="653">
        <v>2029.3639577289796</v>
      </c>
      <c r="AM144" s="455">
        <f t="shared" ref="AM144:AM150" si="43">AL144*1.06</f>
        <v>2151.1257951927187</v>
      </c>
      <c r="AN144" s="528"/>
      <c r="AO144" s="456">
        <f>AL144*1.15</f>
        <v>2333.7685513883262</v>
      </c>
      <c r="AP144" s="364"/>
      <c r="AQ144" s="363">
        <f t="shared" ref="AQ144:AQ150" si="44">AM144*1.06</f>
        <v>2280.193342904282</v>
      </c>
      <c r="AR144" s="363">
        <f>AQ144*1.15</f>
        <v>2622.2223443399239</v>
      </c>
      <c r="AS144" s="722">
        <f t="shared" ref="AS144:AS150" si="45">SUM(AQ144-AM144)/AM144</f>
        <v>6.0000000000000081E-2</v>
      </c>
    </row>
    <row r="145" spans="1:45" ht="15.75" x14ac:dyDescent="0.25">
      <c r="A145" s="659" t="s">
        <v>109</v>
      </c>
      <c r="B145" s="542">
        <v>1206.79</v>
      </c>
      <c r="C145" s="527" t="e">
        <f>+B145+B145*$G$9</f>
        <v>#VALUE!</v>
      </c>
      <c r="D145" s="527">
        <v>1433.77</v>
      </c>
      <c r="E145" s="527">
        <f>+D145*$F$11</f>
        <v>0</v>
      </c>
      <c r="F145" s="527">
        <f>SUM(D145:E145)</f>
        <v>1433.77</v>
      </c>
      <c r="G145" s="528">
        <f>CEILING(F145,0.1)</f>
        <v>1433.8000000000002</v>
      </c>
      <c r="H145" s="529">
        <f>+D145+D145*$I$9</f>
        <v>1433.77</v>
      </c>
      <c r="I145" s="530">
        <f>+H145*$I$8</f>
        <v>0</v>
      </c>
      <c r="J145" s="531">
        <f>SUM(H145:I145)</f>
        <v>1433.77</v>
      </c>
      <c r="K145" s="531">
        <f>+H145+I145+0.03</f>
        <v>1433.8</v>
      </c>
      <c r="L145" s="542">
        <f>H145+H145*$M$9</f>
        <v>1433.77</v>
      </c>
      <c r="M145" s="542">
        <f>L145*L8</f>
        <v>200.72780000000003</v>
      </c>
      <c r="N145" s="364">
        <f>L145+M145</f>
        <v>1634.4978000000001</v>
      </c>
      <c r="O145" s="542">
        <f>L145+L145*$P$9</f>
        <v>1634.4978000000001</v>
      </c>
      <c r="P145" s="542" t="e">
        <f>O145*$Q$9</f>
        <v>#VALUE!</v>
      </c>
      <c r="Q145" s="542" t="e">
        <f>SUM(O145:P145)</f>
        <v>#VALUE!</v>
      </c>
      <c r="R145" s="556">
        <v>1810.1</v>
      </c>
      <c r="S145" s="542">
        <f>R145*S9</f>
        <v>253.41400000000002</v>
      </c>
      <c r="T145" s="542">
        <f>R145+S145-0.02</f>
        <v>2063.4940000000001</v>
      </c>
      <c r="U145" s="542">
        <f>R145+(R145*R9)</f>
        <v>1925.9463999999998</v>
      </c>
      <c r="V145" s="542">
        <f>U145*V9</f>
        <v>288.89195999999998</v>
      </c>
      <c r="W145" s="543">
        <f t="shared" si="37"/>
        <v>2214.9</v>
      </c>
      <c r="X145" s="542">
        <f t="shared" si="38"/>
        <v>2080.0221119999997</v>
      </c>
      <c r="Y145" s="542">
        <f>X145*Y7</f>
        <v>312.00331679999994</v>
      </c>
      <c r="Z145" s="736">
        <f>SUM(X145:Y145)+0.02</f>
        <v>2392.0454287999996</v>
      </c>
      <c r="AA145" s="737">
        <f t="shared" si="39"/>
        <v>2204.8234387199996</v>
      </c>
      <c r="AB145" s="737">
        <f t="shared" si="40"/>
        <v>330.72351580799995</v>
      </c>
      <c r="AC145" s="738">
        <f t="shared" si="41"/>
        <v>2535.5469545279993</v>
      </c>
      <c r="AD145" s="738">
        <f>AA145*AD9</f>
        <v>2315.0646106559998</v>
      </c>
      <c r="AE145" s="738">
        <f>AD145*AF9</f>
        <v>347.25969159839997</v>
      </c>
      <c r="AF145" s="739">
        <f t="shared" ref="AF145:AF150" si="46">AD145+AE145</f>
        <v>2662.3243022543998</v>
      </c>
      <c r="AG145" s="715">
        <v>2613</v>
      </c>
      <c r="AH145" s="739">
        <f>AD145*AH9</f>
        <v>2430.8178411887998</v>
      </c>
      <c r="AI145" s="542">
        <f>AH145*AJ9</f>
        <v>364.62267617831998</v>
      </c>
      <c r="AJ145" s="527">
        <f t="shared" si="42"/>
        <v>2795.4405173671198</v>
      </c>
      <c r="AK145" s="707">
        <v>2743.7</v>
      </c>
      <c r="AL145" s="653">
        <v>2528.9508577404958</v>
      </c>
      <c r="AM145" s="455">
        <f t="shared" si="43"/>
        <v>2680.6879092049257</v>
      </c>
      <c r="AN145" s="528"/>
      <c r="AO145" s="456">
        <f t="shared" ref="AO145:AO150" si="47">AL145*1.15</f>
        <v>2908.2934864015701</v>
      </c>
      <c r="AP145" s="364"/>
      <c r="AQ145" s="363">
        <f t="shared" si="44"/>
        <v>2841.5291837572213</v>
      </c>
      <c r="AR145" s="363">
        <f t="shared" ref="AR145:AR150" si="48">AQ145*1.15</f>
        <v>3267.7585613208043</v>
      </c>
      <c r="AS145" s="722">
        <f t="shared" si="45"/>
        <v>0.06</v>
      </c>
    </row>
    <row r="146" spans="1:45" ht="15.75" x14ac:dyDescent="0.25">
      <c r="A146" s="659" t="s">
        <v>110</v>
      </c>
      <c r="B146" s="542">
        <v>266.2</v>
      </c>
      <c r="C146" s="527" t="e">
        <f>+B146+B146*$G$9</f>
        <v>#VALUE!</v>
      </c>
      <c r="D146" s="527">
        <v>316.32</v>
      </c>
      <c r="E146" s="527">
        <f>+D146*$F$11</f>
        <v>0</v>
      </c>
      <c r="F146" s="527">
        <f>SUM(D146:E146)</f>
        <v>316.32</v>
      </c>
      <c r="G146" s="528">
        <f>+F146</f>
        <v>316.32</v>
      </c>
      <c r="H146" s="529">
        <f>+D146+D146*$I$9</f>
        <v>316.32</v>
      </c>
      <c r="I146" s="530">
        <f>+H146*$I$8</f>
        <v>0</v>
      </c>
      <c r="J146" s="531">
        <f>SUM(H146:I146)</f>
        <v>316.32</v>
      </c>
      <c r="K146" s="531">
        <f>+H146+I146-0.04</f>
        <v>316.27999999999997</v>
      </c>
      <c r="L146" s="542">
        <f>H146+H146*$M$9</f>
        <v>316.32</v>
      </c>
      <c r="M146" s="542">
        <f>L146*L8</f>
        <v>44.284800000000004</v>
      </c>
      <c r="N146" s="364">
        <f>L146+M146</f>
        <v>360.60480000000001</v>
      </c>
      <c r="O146" s="542">
        <f>L146+L146*$P$9</f>
        <v>360.60480000000001</v>
      </c>
      <c r="P146" s="542" t="e">
        <f>O146*$Q$9</f>
        <v>#VALUE!</v>
      </c>
      <c r="Q146" s="542" t="e">
        <f>SUM(O146:P146)</f>
        <v>#VALUE!</v>
      </c>
      <c r="R146" s="556">
        <v>399.35</v>
      </c>
      <c r="S146" s="542">
        <f>R146*S9</f>
        <v>55.909000000000006</v>
      </c>
      <c r="T146" s="542">
        <f>R146+S146-0.03</f>
        <v>455.22900000000004</v>
      </c>
      <c r="U146" s="542">
        <f>R146+(R146*R9)</f>
        <v>424.90840000000003</v>
      </c>
      <c r="V146" s="542">
        <f>U146*V9</f>
        <v>63.736260000000001</v>
      </c>
      <c r="W146" s="543">
        <f t="shared" si="37"/>
        <v>488.70000000000005</v>
      </c>
      <c r="X146" s="542">
        <f t="shared" si="38"/>
        <v>458.90107200000006</v>
      </c>
      <c r="Y146" s="542">
        <f>X146*Y7</f>
        <v>68.835160800000011</v>
      </c>
      <c r="Z146" s="736">
        <f>SUM(X146:Y146)+0.04</f>
        <v>527.7762328</v>
      </c>
      <c r="AA146" s="737">
        <f t="shared" si="39"/>
        <v>486.43513632000008</v>
      </c>
      <c r="AB146" s="737">
        <f t="shared" si="40"/>
        <v>72.965270448000012</v>
      </c>
      <c r="AC146" s="738">
        <f t="shared" si="41"/>
        <v>559.40040676800004</v>
      </c>
      <c r="AD146" s="738">
        <f>AA146*AD9</f>
        <v>510.75689313600009</v>
      </c>
      <c r="AE146" s="738">
        <f>AD146*AF9</f>
        <v>76.613533970400013</v>
      </c>
      <c r="AF146" s="739">
        <f t="shared" si="46"/>
        <v>587.37042710640014</v>
      </c>
      <c r="AG146" s="715">
        <v>576.5</v>
      </c>
      <c r="AH146" s="739">
        <f>AD146*AH9</f>
        <v>536.29473779280011</v>
      </c>
      <c r="AI146" s="542">
        <f>AH146*AJ9</f>
        <v>80.444210668920007</v>
      </c>
      <c r="AJ146" s="527">
        <f t="shared" si="42"/>
        <v>616.73894846172016</v>
      </c>
      <c r="AK146" s="707">
        <v>605</v>
      </c>
      <c r="AL146" s="653">
        <v>557.94515498517603</v>
      </c>
      <c r="AM146" s="455">
        <f t="shared" si="43"/>
        <v>591.42186428428658</v>
      </c>
      <c r="AN146" s="528"/>
      <c r="AO146" s="456">
        <f t="shared" si="47"/>
        <v>641.63692823295241</v>
      </c>
      <c r="AP146" s="364"/>
      <c r="AQ146" s="363">
        <f t="shared" si="44"/>
        <v>626.90717614134383</v>
      </c>
      <c r="AR146" s="363">
        <f t="shared" si="48"/>
        <v>720.94325256254535</v>
      </c>
      <c r="AS146" s="722">
        <f t="shared" si="45"/>
        <v>6.0000000000000074E-2</v>
      </c>
    </row>
    <row r="147" spans="1:45" ht="15.75" x14ac:dyDescent="0.25">
      <c r="A147" s="659" t="s">
        <v>111</v>
      </c>
      <c r="B147" s="542">
        <v>834.32</v>
      </c>
      <c r="C147" s="527" t="e">
        <f>+B147+B147*$G$9</f>
        <v>#VALUE!</v>
      </c>
      <c r="D147" s="527">
        <v>991.23</v>
      </c>
      <c r="E147" s="527">
        <f>+D147*$F$11</f>
        <v>0</v>
      </c>
      <c r="F147" s="527">
        <f>SUM(D147:E147)</f>
        <v>991.23</v>
      </c>
      <c r="G147" s="528">
        <f>+F147</f>
        <v>991.23</v>
      </c>
      <c r="H147" s="529">
        <f>+D147+D147*$I$9</f>
        <v>991.23</v>
      </c>
      <c r="I147" s="530">
        <f>+H147*$I$8</f>
        <v>0</v>
      </c>
      <c r="J147" s="531">
        <f>SUM(H147:I147)</f>
        <v>991.23</v>
      </c>
      <c r="K147" s="531">
        <f>+H147+I147</f>
        <v>991.23</v>
      </c>
      <c r="L147" s="542">
        <f>H147+H147*$M$9</f>
        <v>991.23</v>
      </c>
      <c r="M147" s="542">
        <f>L147*L8</f>
        <v>138.77220000000003</v>
      </c>
      <c r="N147" s="364">
        <f>L147+M147</f>
        <v>1130.0022000000001</v>
      </c>
      <c r="O147" s="542">
        <f>L147+L147*$P$9</f>
        <v>1130.0022000000001</v>
      </c>
      <c r="P147" s="542" t="e">
        <f>O147*$Q$9</f>
        <v>#VALUE!</v>
      </c>
      <c r="Q147" s="542" t="e">
        <f>SUM(O147:P147)</f>
        <v>#VALUE!</v>
      </c>
      <c r="R147" s="556">
        <v>1251.4100000000001</v>
      </c>
      <c r="S147" s="542">
        <f>R147*S9</f>
        <v>175.19740000000002</v>
      </c>
      <c r="T147" s="542">
        <f>R147+S147</f>
        <v>1426.6074000000001</v>
      </c>
      <c r="U147" s="542">
        <f>R147+(R147*R9)</f>
        <v>1331.5002400000001</v>
      </c>
      <c r="V147" s="542">
        <f>U147*V9</f>
        <v>199.72503600000002</v>
      </c>
      <c r="W147" s="543">
        <f t="shared" si="37"/>
        <v>1531.3</v>
      </c>
      <c r="X147" s="542">
        <f t="shared" si="38"/>
        <v>1438.0202592000001</v>
      </c>
      <c r="Y147" s="542">
        <f>X147*Y7</f>
        <v>215.70303888000001</v>
      </c>
      <c r="Z147" s="736">
        <f>SUM(X147:Y147)</f>
        <v>1653.7232980799999</v>
      </c>
      <c r="AA147" s="737">
        <f t="shared" si="39"/>
        <v>1524.3014747520001</v>
      </c>
      <c r="AB147" s="737">
        <f t="shared" si="40"/>
        <v>228.64522121280001</v>
      </c>
      <c r="AC147" s="738">
        <f t="shared" si="41"/>
        <v>1752.9466959648</v>
      </c>
      <c r="AD147" s="738">
        <f>AA147*AD9</f>
        <v>1600.5165484896002</v>
      </c>
      <c r="AE147" s="738">
        <f>AD147*AF9</f>
        <v>240.07748227344001</v>
      </c>
      <c r="AF147" s="739">
        <f t="shared" si="46"/>
        <v>1840.5940307630401</v>
      </c>
      <c r="AG147" s="715">
        <v>1806.5</v>
      </c>
      <c r="AH147" s="739">
        <f>AD147*AH9</f>
        <v>1680.5423759140801</v>
      </c>
      <c r="AI147" s="542">
        <f>AH147*AJ9</f>
        <v>252.08135638711201</v>
      </c>
      <c r="AJ147" s="527">
        <f t="shared" si="42"/>
        <v>1932.6237323011921</v>
      </c>
      <c r="AK147" s="707">
        <v>1896.9</v>
      </c>
      <c r="AL147" s="653">
        <v>1748.3864940528338</v>
      </c>
      <c r="AM147" s="455">
        <f t="shared" si="43"/>
        <v>1853.289683696004</v>
      </c>
      <c r="AN147" s="528"/>
      <c r="AO147" s="456">
        <f t="shared" si="47"/>
        <v>2010.6444681607586</v>
      </c>
      <c r="AP147" s="364"/>
      <c r="AQ147" s="363">
        <f t="shared" si="44"/>
        <v>1964.4870647177643</v>
      </c>
      <c r="AR147" s="363">
        <f t="shared" si="48"/>
        <v>2259.1601244254289</v>
      </c>
      <c r="AS147" s="722">
        <f t="shared" si="45"/>
        <v>6.0000000000000032E-2</v>
      </c>
    </row>
    <row r="148" spans="1:45" ht="15.75" x14ac:dyDescent="0.25">
      <c r="A148" s="659" t="s">
        <v>112</v>
      </c>
      <c r="B148" s="542">
        <v>84.9</v>
      </c>
      <c r="C148" s="527" t="e">
        <f>+B148+B148*$G$9</f>
        <v>#VALUE!</v>
      </c>
      <c r="D148" s="527">
        <v>100.88</v>
      </c>
      <c r="E148" s="527">
        <f>+D148*$F$11</f>
        <v>0</v>
      </c>
      <c r="F148" s="527">
        <f>SUM(D148:E148)</f>
        <v>100.88</v>
      </c>
      <c r="G148" s="528">
        <f>+F148</f>
        <v>100.88</v>
      </c>
      <c r="H148" s="529">
        <f>+D148+D148*$I$9</f>
        <v>100.88</v>
      </c>
      <c r="I148" s="530">
        <f>+H148*$I$8</f>
        <v>0</v>
      </c>
      <c r="J148" s="531">
        <f>SUM(H148:I148)</f>
        <v>100.88</v>
      </c>
      <c r="K148" s="531">
        <f>+H148+I148</f>
        <v>100.88</v>
      </c>
      <c r="L148" s="542">
        <f>H148+H148*$M$9</f>
        <v>100.88</v>
      </c>
      <c r="M148" s="542">
        <f>L148*L8</f>
        <v>14.123200000000001</v>
      </c>
      <c r="N148" s="364">
        <f>L148+M148</f>
        <v>115.00319999999999</v>
      </c>
      <c r="O148" s="542">
        <f>L148+L148*$P$9</f>
        <v>115.00319999999999</v>
      </c>
      <c r="P148" s="542" t="e">
        <f>O148*$Q$9</f>
        <v>#VALUE!</v>
      </c>
      <c r="Q148" s="542" t="e">
        <f>SUM(O148:P148)</f>
        <v>#VALUE!</v>
      </c>
      <c r="R148" s="556">
        <v>127.36</v>
      </c>
      <c r="S148" s="542">
        <f>R148*S9</f>
        <v>17.830400000000001</v>
      </c>
      <c r="T148" s="542">
        <f>R148+S148+0.01</f>
        <v>145.2004</v>
      </c>
      <c r="U148" s="542">
        <f>R148+(R148*R9)</f>
        <v>135.51104000000001</v>
      </c>
      <c r="V148" s="542">
        <f>U148*V9</f>
        <v>20.326656</v>
      </c>
      <c r="W148" s="543">
        <f t="shared" si="37"/>
        <v>155.9</v>
      </c>
      <c r="X148" s="542">
        <f t="shared" si="38"/>
        <v>146.35192320000002</v>
      </c>
      <c r="Y148" s="542">
        <f>X148*Y7</f>
        <v>21.952788480000002</v>
      </c>
      <c r="Z148" s="736">
        <f>SUM(X148:Y148)+0.01</f>
        <v>168.31471168000002</v>
      </c>
      <c r="AA148" s="737">
        <f t="shared" si="39"/>
        <v>155.13303859200002</v>
      </c>
      <c r="AB148" s="737">
        <f t="shared" si="40"/>
        <v>23.269955788800001</v>
      </c>
      <c r="AC148" s="738">
        <f t="shared" si="41"/>
        <v>178.40299438080001</v>
      </c>
      <c r="AD148" s="738">
        <f>AA148*AD9</f>
        <v>162.88969052160002</v>
      </c>
      <c r="AE148" s="738">
        <f>AD148*AF9</f>
        <v>24.433453578240002</v>
      </c>
      <c r="AF148" s="739">
        <f t="shared" si="46"/>
        <v>187.32314409984002</v>
      </c>
      <c r="AG148" s="715">
        <v>183.9</v>
      </c>
      <c r="AH148" s="739">
        <f>AD148*AH9</f>
        <v>171.03417504768004</v>
      </c>
      <c r="AI148" s="542">
        <f>AH148*AJ9</f>
        <v>25.655126257152006</v>
      </c>
      <c r="AJ148" s="527">
        <f t="shared" si="42"/>
        <v>196.68930130483204</v>
      </c>
      <c r="AK148" s="707">
        <v>193.1</v>
      </c>
      <c r="AL148" s="653">
        <v>177.9388880403456</v>
      </c>
      <c r="AM148" s="455">
        <f t="shared" si="43"/>
        <v>188.61522132276636</v>
      </c>
      <c r="AN148" s="528"/>
      <c r="AO148" s="456">
        <f t="shared" si="47"/>
        <v>204.62972124639742</v>
      </c>
      <c r="AP148" s="364"/>
      <c r="AQ148" s="363">
        <f t="shared" si="44"/>
        <v>199.93213460213235</v>
      </c>
      <c r="AR148" s="363">
        <f t="shared" si="48"/>
        <v>229.9219547924522</v>
      </c>
      <c r="AS148" s="722">
        <f t="shared" si="45"/>
        <v>6.0000000000000053E-2</v>
      </c>
    </row>
    <row r="149" spans="1:45" ht="15.75" x14ac:dyDescent="0.25">
      <c r="A149" s="659" t="s">
        <v>847</v>
      </c>
      <c r="B149" s="542"/>
      <c r="C149" s="527"/>
      <c r="D149" s="527"/>
      <c r="E149" s="527"/>
      <c r="F149" s="527"/>
      <c r="G149" s="528"/>
      <c r="H149" s="529"/>
      <c r="I149" s="530"/>
      <c r="J149" s="531"/>
      <c r="K149" s="531"/>
      <c r="L149" s="542"/>
      <c r="M149" s="542"/>
      <c r="N149" s="364"/>
      <c r="O149" s="542"/>
      <c r="P149" s="542"/>
      <c r="Q149" s="542"/>
      <c r="R149" s="556"/>
      <c r="S149" s="542"/>
      <c r="T149" s="542"/>
      <c r="U149" s="542">
        <v>2905.29</v>
      </c>
      <c r="V149" s="542">
        <f>U149*15%</f>
        <v>435.79349999999999</v>
      </c>
      <c r="W149" s="543">
        <f t="shared" si="37"/>
        <v>3341.1</v>
      </c>
      <c r="X149" s="542">
        <f t="shared" si="38"/>
        <v>3137.7132000000001</v>
      </c>
      <c r="Y149" s="542">
        <f>X149*Y7</f>
        <v>470.65697999999998</v>
      </c>
      <c r="Z149" s="736">
        <f>SUM(X149:Y149)</f>
        <v>3608.3701799999999</v>
      </c>
      <c r="AA149" s="737">
        <f t="shared" si="39"/>
        <v>3325.9759920000001</v>
      </c>
      <c r="AB149" s="737">
        <f t="shared" si="40"/>
        <v>498.89639879999999</v>
      </c>
      <c r="AC149" s="738">
        <f t="shared" si="41"/>
        <v>3824.8723908000002</v>
      </c>
      <c r="AD149" s="738">
        <f>AA149*AD9</f>
        <v>3492.2747916000003</v>
      </c>
      <c r="AE149" s="738">
        <f>AD149*AF9</f>
        <v>523.84121874000004</v>
      </c>
      <c r="AF149" s="739">
        <f t="shared" si="46"/>
        <v>4016.1160103400002</v>
      </c>
      <c r="AG149" s="715">
        <v>3941.7</v>
      </c>
      <c r="AH149" s="739">
        <f>AD149*AH9</f>
        <v>3666.8885311800004</v>
      </c>
      <c r="AI149" s="542">
        <f>AH149*AJ9</f>
        <v>550.033279677</v>
      </c>
      <c r="AJ149" s="527">
        <f t="shared" si="42"/>
        <v>4216.9218108570003</v>
      </c>
      <c r="AK149" s="707">
        <v>4138.8999999999996</v>
      </c>
      <c r="AL149" s="653">
        <v>3814.9221792906005</v>
      </c>
      <c r="AM149" s="455">
        <f t="shared" si="43"/>
        <v>4043.8175100480366</v>
      </c>
      <c r="AN149" s="528"/>
      <c r="AO149" s="456">
        <f t="shared" si="47"/>
        <v>4387.1605061841901</v>
      </c>
      <c r="AP149" s="364"/>
      <c r="AQ149" s="363">
        <f t="shared" si="44"/>
        <v>4286.4465606509193</v>
      </c>
      <c r="AR149" s="363">
        <f t="shared" si="48"/>
        <v>4929.4135447485569</v>
      </c>
      <c r="AS149" s="722">
        <f t="shared" si="45"/>
        <v>6.0000000000000116E-2</v>
      </c>
    </row>
    <row r="150" spans="1:45" ht="15.75" x14ac:dyDescent="0.25">
      <c r="A150" s="659" t="s">
        <v>848</v>
      </c>
      <c r="B150" s="542"/>
      <c r="C150" s="527"/>
      <c r="D150" s="527"/>
      <c r="E150" s="527"/>
      <c r="F150" s="527"/>
      <c r="G150" s="528"/>
      <c r="H150" s="529"/>
      <c r="I150" s="530"/>
      <c r="J150" s="531"/>
      <c r="K150" s="531"/>
      <c r="L150" s="533"/>
      <c r="M150" s="533"/>
      <c r="N150" s="534"/>
      <c r="O150" s="542"/>
      <c r="P150" s="542"/>
      <c r="Q150" s="542"/>
      <c r="R150" s="533"/>
      <c r="S150" s="533"/>
      <c r="T150" s="533"/>
      <c r="U150" s="542">
        <v>2524.83</v>
      </c>
      <c r="V150" s="542">
        <f>U150*15%</f>
        <v>378.72449999999998</v>
      </c>
      <c r="W150" s="543">
        <f t="shared" si="37"/>
        <v>2903.6</v>
      </c>
      <c r="X150" s="542">
        <f t="shared" si="38"/>
        <v>2726.8163999999997</v>
      </c>
      <c r="Y150" s="542">
        <f>X150*Y7</f>
        <v>409.02245999999997</v>
      </c>
      <c r="Z150" s="736">
        <f>SUM(X150:Y150)+0.03</f>
        <v>3135.86886</v>
      </c>
      <c r="AA150" s="737">
        <f t="shared" si="39"/>
        <v>2890.4253839999997</v>
      </c>
      <c r="AB150" s="737">
        <f t="shared" si="40"/>
        <v>433.56380759999996</v>
      </c>
      <c r="AC150" s="738">
        <f t="shared" si="41"/>
        <v>3323.9891915999997</v>
      </c>
      <c r="AD150" s="738">
        <f>AA150*AD9</f>
        <v>3034.9466531999997</v>
      </c>
      <c r="AE150" s="738">
        <f>AD150*AF9</f>
        <v>455.24199797999995</v>
      </c>
      <c r="AF150" s="739">
        <f t="shared" si="46"/>
        <v>3490.1886511799994</v>
      </c>
      <c r="AG150" s="715">
        <v>3425.6</v>
      </c>
      <c r="AH150" s="739">
        <f>AD150*AH9</f>
        <v>3186.6939858599999</v>
      </c>
      <c r="AI150" s="542">
        <f>AH150*AJ9</f>
        <v>478.00409787899997</v>
      </c>
      <c r="AJ150" s="527">
        <f t="shared" si="42"/>
        <v>3664.6980837389997</v>
      </c>
      <c r="AK150" s="707">
        <v>3596.9</v>
      </c>
      <c r="AL150" s="653">
        <v>3315.3420023262006</v>
      </c>
      <c r="AM150" s="455">
        <f t="shared" si="43"/>
        <v>3514.2625224657727</v>
      </c>
      <c r="AN150" s="528"/>
      <c r="AO150" s="456">
        <f t="shared" si="47"/>
        <v>3812.6433026751306</v>
      </c>
      <c r="AP150" s="364"/>
      <c r="AQ150" s="363">
        <f t="shared" si="44"/>
        <v>3725.118273813719</v>
      </c>
      <c r="AR150" s="363">
        <f t="shared" si="48"/>
        <v>4283.8860148857766</v>
      </c>
      <c r="AS150" s="722">
        <f t="shared" si="45"/>
        <v>0.06</v>
      </c>
    </row>
    <row r="151" spans="1:45" ht="15.75" x14ac:dyDescent="0.25">
      <c r="A151" s="659" t="s">
        <v>896</v>
      </c>
      <c r="B151" s="542"/>
      <c r="C151" s="527"/>
      <c r="D151" s="527"/>
      <c r="E151" s="527"/>
      <c r="F151" s="527"/>
      <c r="G151" s="528"/>
      <c r="H151" s="529"/>
      <c r="I151" s="530"/>
      <c r="J151" s="531"/>
      <c r="K151" s="531"/>
      <c r="L151" s="533"/>
      <c r="M151" s="533"/>
      <c r="N151" s="534"/>
      <c r="O151" s="542"/>
      <c r="P151" s="542"/>
      <c r="Q151" s="542"/>
      <c r="R151" s="533"/>
      <c r="S151" s="533"/>
      <c r="T151" s="533"/>
      <c r="U151" s="542"/>
      <c r="V151" s="542"/>
      <c r="W151" s="543"/>
      <c r="X151" s="542"/>
      <c r="Y151" s="542"/>
      <c r="Z151" s="736"/>
      <c r="AA151" s="737"/>
      <c r="AB151" s="737"/>
      <c r="AC151" s="738"/>
      <c r="AD151" s="738"/>
      <c r="AE151" s="738"/>
      <c r="AF151" s="739"/>
      <c r="AG151" s="715"/>
      <c r="AH151" s="739"/>
      <c r="AI151" s="533"/>
      <c r="AJ151" s="533"/>
      <c r="AK151" s="707"/>
      <c r="AL151" s="528"/>
      <c r="AM151" s="528"/>
      <c r="AN151" s="528"/>
      <c r="AO151" s="456"/>
      <c r="AP151" s="364"/>
      <c r="AQ151" s="693"/>
      <c r="AR151" s="363"/>
      <c r="AS151" s="710"/>
    </row>
    <row r="152" spans="1:45" ht="15.75" x14ac:dyDescent="0.25">
      <c r="A152" s="511"/>
      <c r="B152" s="480"/>
      <c r="C152" s="481"/>
      <c r="D152" s="481"/>
      <c r="E152" s="481"/>
      <c r="F152" s="481"/>
      <c r="G152" s="455"/>
      <c r="H152" s="485"/>
      <c r="I152" s="513"/>
      <c r="J152" s="514"/>
      <c r="K152" s="514"/>
      <c r="L152" s="483"/>
      <c r="M152" s="483"/>
      <c r="N152" s="488"/>
      <c r="O152" s="480"/>
      <c r="P152" s="480"/>
      <c r="Q152" s="480"/>
      <c r="R152" s="483"/>
      <c r="S152" s="483"/>
      <c r="T152" s="483"/>
      <c r="U152" s="480"/>
      <c r="V152" s="480"/>
      <c r="W152" s="543"/>
      <c r="X152" s="480"/>
      <c r="Y152" s="480"/>
      <c r="Z152" s="711"/>
      <c r="AA152" s="712"/>
      <c r="AB152" s="712"/>
      <c r="AC152" s="713"/>
      <c r="AD152" s="713"/>
      <c r="AE152" s="713"/>
      <c r="AF152" s="714"/>
      <c r="AG152" s="715"/>
      <c r="AH152" s="714"/>
      <c r="AI152" s="483"/>
      <c r="AJ152" s="483"/>
      <c r="AK152" s="707"/>
      <c r="AL152" s="455"/>
      <c r="AM152" s="455"/>
      <c r="AN152" s="455"/>
      <c r="AO152" s="456"/>
      <c r="AP152" s="364"/>
      <c r="AQ152" s="708"/>
      <c r="AR152" s="709"/>
      <c r="AS152" s="710"/>
    </row>
    <row r="153" spans="1:45" ht="15.75" x14ac:dyDescent="0.25">
      <c r="A153" s="505" t="s">
        <v>897</v>
      </c>
      <c r="B153" s="480"/>
      <c r="C153" s="481"/>
      <c r="D153" s="481"/>
      <c r="E153" s="481"/>
      <c r="F153" s="481"/>
      <c r="G153" s="455"/>
      <c r="H153" s="485"/>
      <c r="I153" s="513"/>
      <c r="J153" s="514"/>
      <c r="K153" s="514"/>
      <c r="L153" s="483"/>
      <c r="M153" s="483"/>
      <c r="N153" s="488" t="s">
        <v>737</v>
      </c>
      <c r="O153" s="480"/>
      <c r="P153" s="480"/>
      <c r="Q153" s="480"/>
      <c r="R153" s="483"/>
      <c r="S153" s="483"/>
      <c r="T153" s="483"/>
      <c r="U153" s="480"/>
      <c r="V153" s="480"/>
      <c r="W153" s="538"/>
      <c r="X153" s="483"/>
      <c r="Y153" s="480"/>
      <c r="Z153" s="711"/>
      <c r="AA153" s="712"/>
      <c r="AB153" s="712"/>
      <c r="AC153" s="713"/>
      <c r="AD153" s="713"/>
      <c r="AE153" s="713"/>
      <c r="AF153" s="714"/>
      <c r="AG153" s="715"/>
      <c r="AH153" s="714"/>
      <c r="AI153" s="483"/>
      <c r="AJ153" s="483"/>
      <c r="AK153" s="707"/>
      <c r="AL153" s="455"/>
      <c r="AM153" s="455"/>
      <c r="AN153" s="455"/>
      <c r="AO153" s="456"/>
      <c r="AP153" s="364"/>
      <c r="AQ153" s="708"/>
      <c r="AR153" s="709"/>
      <c r="AS153" s="710"/>
    </row>
    <row r="154" spans="1:45" ht="15.75" x14ac:dyDescent="0.25">
      <c r="A154" s="511"/>
      <c r="B154" s="480"/>
      <c r="C154" s="481"/>
      <c r="D154" s="481"/>
      <c r="E154" s="481"/>
      <c r="F154" s="481"/>
      <c r="G154" s="455"/>
      <c r="H154" s="485"/>
      <c r="I154" s="513"/>
      <c r="J154" s="514"/>
      <c r="K154" s="514"/>
      <c r="L154" s="483"/>
      <c r="M154" s="483"/>
      <c r="N154" s="488"/>
      <c r="O154" s="480"/>
      <c r="P154" s="480"/>
      <c r="Q154" s="480"/>
      <c r="R154" s="483"/>
      <c r="S154" s="483"/>
      <c r="T154" s="483"/>
      <c r="U154" s="480"/>
      <c r="V154" s="480"/>
      <c r="W154" s="538"/>
      <c r="X154" s="483"/>
      <c r="Y154" s="480"/>
      <c r="Z154" s="711"/>
      <c r="AA154" s="712"/>
      <c r="AB154" s="712"/>
      <c r="AC154" s="713"/>
      <c r="AD154" s="713"/>
      <c r="AE154" s="713"/>
      <c r="AF154" s="714"/>
      <c r="AG154" s="715"/>
      <c r="AH154" s="714"/>
      <c r="AI154" s="483"/>
      <c r="AJ154" s="483"/>
      <c r="AK154" s="707"/>
      <c r="AL154" s="455"/>
      <c r="AM154" s="455"/>
      <c r="AN154" s="455"/>
      <c r="AO154" s="456"/>
      <c r="AP154" s="364"/>
      <c r="AQ154" s="708"/>
      <c r="AR154" s="709"/>
      <c r="AS154" s="710"/>
    </row>
    <row r="155" spans="1:45" ht="15.75" x14ac:dyDescent="0.25">
      <c r="A155" s="499" t="s">
        <v>114</v>
      </c>
      <c r="B155" s="517"/>
      <c r="C155" s="481"/>
      <c r="D155" s="481"/>
      <c r="E155" s="481"/>
      <c r="F155" s="481"/>
      <c r="G155" s="455"/>
      <c r="H155" s="485"/>
      <c r="I155" s="513"/>
      <c r="J155" s="514"/>
      <c r="K155" s="514"/>
      <c r="L155" s="483"/>
      <c r="M155" s="483"/>
      <c r="N155" s="488"/>
      <c r="O155" s="480"/>
      <c r="P155" s="480"/>
      <c r="Q155" s="480"/>
      <c r="R155" s="483"/>
      <c r="S155" s="483"/>
      <c r="T155" s="483"/>
      <c r="U155" s="483"/>
      <c r="V155" s="483"/>
      <c r="W155" s="502"/>
      <c r="X155" s="483"/>
      <c r="Y155" s="480"/>
      <c r="Z155" s="711"/>
      <c r="AA155" s="712"/>
      <c r="AB155" s="712"/>
      <c r="AC155" s="713"/>
      <c r="AD155" s="713"/>
      <c r="AE155" s="713"/>
      <c r="AF155" s="714"/>
      <c r="AG155" s="715"/>
      <c r="AH155" s="714"/>
      <c r="AI155" s="483"/>
      <c r="AJ155" s="483"/>
      <c r="AK155" s="707"/>
      <c r="AL155" s="455"/>
      <c r="AM155" s="455"/>
      <c r="AN155" s="455"/>
      <c r="AO155" s="456"/>
      <c r="AP155" s="364"/>
      <c r="AQ155" s="708"/>
      <c r="AR155" s="709"/>
      <c r="AS155" s="710"/>
    </row>
    <row r="156" spans="1:45" ht="15.75" x14ac:dyDescent="0.25">
      <c r="A156" s="511" t="s">
        <v>115</v>
      </c>
      <c r="B156" s="480">
        <v>1489.87</v>
      </c>
      <c r="C156" s="481" t="e">
        <f>+B156+B156*$G$9</f>
        <v>#VALUE!</v>
      </c>
      <c r="D156" s="481">
        <v>1770</v>
      </c>
      <c r="E156" s="481">
        <f>+D156*$F$11</f>
        <v>0</v>
      </c>
      <c r="F156" s="481">
        <f>SUM(D156:E156)</f>
        <v>1770</v>
      </c>
      <c r="G156" s="455">
        <f>CEILING(F156,0.1)</f>
        <v>1770</v>
      </c>
      <c r="H156" s="485">
        <f>+D156+D156*$I$9</f>
        <v>1770</v>
      </c>
      <c r="I156" s="513">
        <f>+H156*$I$8</f>
        <v>0</v>
      </c>
      <c r="J156" s="514">
        <f>SUM(H156:I156)</f>
        <v>1770</v>
      </c>
      <c r="K156" s="514">
        <f>+H156+I156+0.03</f>
        <v>1770.03</v>
      </c>
      <c r="L156" s="480">
        <f>H156+H156*$M$9</f>
        <v>1770</v>
      </c>
      <c r="M156" s="480">
        <f>L156*L8</f>
        <v>247.8</v>
      </c>
      <c r="N156" s="363">
        <f>L156+M156</f>
        <v>2017.8</v>
      </c>
      <c r="O156" s="480">
        <f>L156+L156*$P$9</f>
        <v>2017.8</v>
      </c>
      <c r="P156" s="480" t="e">
        <f>O156*$Q$9</f>
        <v>#VALUE!</v>
      </c>
      <c r="Q156" s="480" t="e">
        <f>SUM(O156:P156)</f>
        <v>#VALUE!</v>
      </c>
      <c r="R156" s="550">
        <v>2234.58</v>
      </c>
      <c r="S156" s="480">
        <f>R156*S9</f>
        <v>312.84120000000001</v>
      </c>
      <c r="T156" s="480">
        <f>R156+S156-0.03</f>
        <v>2547.3911999999996</v>
      </c>
      <c r="U156" s="480">
        <f>R156+(R156*R9)</f>
        <v>2377.59312</v>
      </c>
      <c r="V156" s="480">
        <f>U156*V9</f>
        <v>356.63896799999998</v>
      </c>
      <c r="W156" s="543">
        <f>ROUNDUP(SUM(U156:V156),1)</f>
        <v>2734.2999999999997</v>
      </c>
      <c r="X156" s="480">
        <f>U156*$Z$11+U156</f>
        <v>2567.8005696</v>
      </c>
      <c r="Y156" s="480">
        <f>X156*Y7</f>
        <v>385.17008543999998</v>
      </c>
      <c r="Z156" s="711">
        <f>SUM(X156:Y156)+0.01</f>
        <v>2952.9806550400003</v>
      </c>
      <c r="AA156" s="712">
        <f>X156+(X156*AA$9)</f>
        <v>2721.8686037759999</v>
      </c>
      <c r="AB156" s="712">
        <f>AA156*AB$12</f>
        <v>408.28029056639997</v>
      </c>
      <c r="AC156" s="713">
        <f>AA156+AB156</f>
        <v>3130.1488943423997</v>
      </c>
      <c r="AD156" s="713">
        <f>AA156*AD9</f>
        <v>2857.9620339648</v>
      </c>
      <c r="AE156" s="713">
        <f>AD156*AF9</f>
        <v>428.69430509471999</v>
      </c>
      <c r="AF156" s="714">
        <f>AD156+AE156</f>
        <v>3286.6563390595202</v>
      </c>
      <c r="AG156" s="715">
        <v>3225.8</v>
      </c>
      <c r="AH156" s="714">
        <f>AD156*AH9</f>
        <v>3000.8601356630402</v>
      </c>
      <c r="AI156" s="480">
        <f>AH156*AJ9</f>
        <v>450.12902034945603</v>
      </c>
      <c r="AJ156" s="481">
        <f>SUM(AH156:AI156)</f>
        <v>3450.9891560124961</v>
      </c>
      <c r="AK156" s="707">
        <v>3387.1</v>
      </c>
      <c r="AL156" s="455">
        <v>3122.0059707694372</v>
      </c>
      <c r="AM156" s="455">
        <f>AL156*1.06</f>
        <v>3309.3263290156037</v>
      </c>
      <c r="AN156" s="455">
        <f>AL156*AN12</f>
        <v>468.30089561541558</v>
      </c>
      <c r="AO156" s="456">
        <v>3590.3</v>
      </c>
      <c r="AP156" s="364">
        <v>3590.3</v>
      </c>
      <c r="AQ156" s="363">
        <f>AM156*1.06</f>
        <v>3507.8859087565402</v>
      </c>
      <c r="AR156" s="363">
        <f>AQ156*1.15</f>
        <v>4034.0687950700208</v>
      </c>
      <c r="AS156" s="722">
        <f>SUM(AQ156-AM156)/AM156</f>
        <v>6.0000000000000067E-2</v>
      </c>
    </row>
    <row r="157" spans="1:45" ht="15.75" x14ac:dyDescent="0.25">
      <c r="A157" s="511" t="s">
        <v>116</v>
      </c>
      <c r="B157" s="480">
        <v>2979.74</v>
      </c>
      <c r="C157" s="481" t="e">
        <f>+B157+B157*$G$9</f>
        <v>#VALUE!</v>
      </c>
      <c r="D157" s="481">
        <v>3540</v>
      </c>
      <c r="E157" s="481">
        <f>+D157*$F$11</f>
        <v>0</v>
      </c>
      <c r="F157" s="481">
        <f>SUM(D157:E157)</f>
        <v>3540</v>
      </c>
      <c r="G157" s="455">
        <f>CEILING(F157,0.1)</f>
        <v>3540</v>
      </c>
      <c r="H157" s="485">
        <f>+D157+D157*$I$9</f>
        <v>3540</v>
      </c>
      <c r="I157" s="513">
        <f>+H157*$I$8</f>
        <v>0</v>
      </c>
      <c r="J157" s="514">
        <f>SUM(H157:I157)</f>
        <v>3540</v>
      </c>
      <c r="K157" s="514">
        <f>+H157+I157-0.04</f>
        <v>3539.96</v>
      </c>
      <c r="L157" s="480">
        <f>H157+H157*$M$9</f>
        <v>3540</v>
      </c>
      <c r="M157" s="480">
        <f>L157*L8</f>
        <v>495.6</v>
      </c>
      <c r="N157" s="363">
        <f>L157+M157</f>
        <v>4035.6</v>
      </c>
      <c r="O157" s="480">
        <f>L157+L157*$P$9</f>
        <v>4035.6</v>
      </c>
      <c r="P157" s="480" t="e">
        <f>O157*$Q$9</f>
        <v>#VALUE!</v>
      </c>
      <c r="Q157" s="480" t="e">
        <f>SUM(O157:P157)</f>
        <v>#VALUE!</v>
      </c>
      <c r="R157" s="550">
        <v>4469.17</v>
      </c>
      <c r="S157" s="480">
        <f>R157*S9</f>
        <v>625.68380000000002</v>
      </c>
      <c r="T157" s="480">
        <f>R157+S157-0.05</f>
        <v>5094.8037999999997</v>
      </c>
      <c r="U157" s="480">
        <f>R157+(R157*R9)</f>
        <v>4755.1968800000004</v>
      </c>
      <c r="V157" s="480">
        <f>U157*V9</f>
        <v>713.27953200000002</v>
      </c>
      <c r="W157" s="543">
        <f>ROUNDUP(SUM(U157:V157),1)</f>
        <v>5468.5</v>
      </c>
      <c r="X157" s="480">
        <f>U157*$Z$11+U157</f>
        <v>5135.6126304000009</v>
      </c>
      <c r="Y157" s="480">
        <f>X157*Y7</f>
        <v>770.34189456000013</v>
      </c>
      <c r="Z157" s="711">
        <f>SUM(X157:Y157)+0.02</f>
        <v>5905.9745249600019</v>
      </c>
      <c r="AA157" s="712">
        <f>X157+(X157*AA$9)</f>
        <v>5443.7493882240005</v>
      </c>
      <c r="AB157" s="712">
        <f>AA157*AB$12</f>
        <v>816.56240823360008</v>
      </c>
      <c r="AC157" s="713">
        <f>AA157+AB157</f>
        <v>6260.3117964576004</v>
      </c>
      <c r="AD157" s="713">
        <f>AA157*AD9</f>
        <v>5715.9368576352008</v>
      </c>
      <c r="AE157" s="713">
        <f>AD157*AF9</f>
        <v>857.39052864528014</v>
      </c>
      <c r="AF157" s="714">
        <f>AD157+AE157</f>
        <v>6573.3273862804808</v>
      </c>
      <c r="AG157" s="715">
        <v>6451.6</v>
      </c>
      <c r="AH157" s="714">
        <f>AD157*AH9</f>
        <v>6001.7337005169611</v>
      </c>
      <c r="AI157" s="480">
        <f>AH157*AJ9</f>
        <v>900.26005507754417</v>
      </c>
      <c r="AJ157" s="481">
        <f>SUM(AH157:AI157)</f>
        <v>6901.9937555945053</v>
      </c>
      <c r="AK157" s="707">
        <v>6774.2</v>
      </c>
      <c r="AL157" s="455">
        <v>6244.0259128711632</v>
      </c>
      <c r="AM157" s="455">
        <f>AL157*1.06</f>
        <v>6618.6674676434332</v>
      </c>
      <c r="AN157" s="455">
        <f>AL157*AN12</f>
        <v>936.60388693067443</v>
      </c>
      <c r="AO157" s="456">
        <v>7180.6</v>
      </c>
      <c r="AP157" s="364">
        <v>7180.6</v>
      </c>
      <c r="AQ157" s="363">
        <f>AM157*1.06</f>
        <v>7015.7875157020399</v>
      </c>
      <c r="AR157" s="363">
        <f>AQ157*1.15</f>
        <v>8068.1556430573455</v>
      </c>
      <c r="AS157" s="722">
        <f>SUM(AQ157-AM157)/AM157</f>
        <v>6.0000000000000109E-2</v>
      </c>
    </row>
    <row r="158" spans="1:45" ht="15.75" x14ac:dyDescent="0.25">
      <c r="A158" s="511" t="s">
        <v>808</v>
      </c>
      <c r="B158" s="480">
        <v>4469.6000000000004</v>
      </c>
      <c r="C158" s="481" t="e">
        <f>+B158+B158*$G$9</f>
        <v>#VALUE!</v>
      </c>
      <c r="D158" s="481">
        <v>5310</v>
      </c>
      <c r="E158" s="481">
        <f>+D158*$F$11</f>
        <v>0</v>
      </c>
      <c r="F158" s="481">
        <f>SUM(D158:E158)</f>
        <v>5310</v>
      </c>
      <c r="G158" s="455">
        <f>CEILING(F158,0.1)</f>
        <v>5310</v>
      </c>
      <c r="H158" s="485">
        <f>+D158+D158*$I$9</f>
        <v>5310</v>
      </c>
      <c r="I158" s="513">
        <f>+H158*$I$8</f>
        <v>0</v>
      </c>
      <c r="J158" s="514">
        <f>SUM(H158:I158)</f>
        <v>5310</v>
      </c>
      <c r="K158" s="514">
        <f>+H158+I158</f>
        <v>5310</v>
      </c>
      <c r="L158" s="480">
        <f>H158+H158*$M$9</f>
        <v>5310</v>
      </c>
      <c r="M158" s="480">
        <f>L158*L8</f>
        <v>743.40000000000009</v>
      </c>
      <c r="N158" s="363">
        <f>L158+M158</f>
        <v>6053.4</v>
      </c>
      <c r="O158" s="480">
        <f>L158+L158*$P$9</f>
        <v>6053.4</v>
      </c>
      <c r="P158" s="480" t="e">
        <f>O158*$Q$9</f>
        <v>#VALUE!</v>
      </c>
      <c r="Q158" s="480" t="e">
        <f>SUM(O158:P158)</f>
        <v>#VALUE!</v>
      </c>
      <c r="R158" s="550">
        <v>6703.75</v>
      </c>
      <c r="S158" s="480">
        <f>R158*S9</f>
        <v>938.52500000000009</v>
      </c>
      <c r="T158" s="480">
        <f>R158+S158+0.02</f>
        <v>7642.2950000000001</v>
      </c>
      <c r="U158" s="480">
        <f>R158+(R158*R9)</f>
        <v>7132.79</v>
      </c>
      <c r="V158" s="480">
        <f>U158*V9</f>
        <v>1069.9185</v>
      </c>
      <c r="W158" s="543">
        <f>ROUNDUP(SUM(U158:V158),1)</f>
        <v>8202.8000000000011</v>
      </c>
      <c r="X158" s="480">
        <f>U158*$Z$11+U158</f>
        <v>7703.4132</v>
      </c>
      <c r="Y158" s="480">
        <f>X158*Y7</f>
        <v>1155.51198</v>
      </c>
      <c r="Z158" s="711">
        <f>SUM(X158:Y158)+0.03</f>
        <v>8858.9551800000008</v>
      </c>
      <c r="AA158" s="712">
        <f>X158+(X158*AA$9)</f>
        <v>8165.6179919999995</v>
      </c>
      <c r="AB158" s="712">
        <f>AA158*AB$12</f>
        <v>1224.8426987999999</v>
      </c>
      <c r="AC158" s="713">
        <f>AA158+AB158</f>
        <v>9390.4606907999987</v>
      </c>
      <c r="AD158" s="713">
        <f>AA158*AD9</f>
        <v>8573.8988915999998</v>
      </c>
      <c r="AE158" s="713">
        <f>AD158*AF9</f>
        <v>1286.08483374</v>
      </c>
      <c r="AF158" s="714">
        <f>AD158+AE158</f>
        <v>9859.9837253400001</v>
      </c>
      <c r="AG158" s="715">
        <v>9677.4</v>
      </c>
      <c r="AH158" s="714">
        <f>AD158*AH9</f>
        <v>9002.5938361799999</v>
      </c>
      <c r="AI158" s="480">
        <f>AH158*AJ9</f>
        <v>1350.3890754269999</v>
      </c>
      <c r="AJ158" s="481">
        <f>SUM(AH158:AI158)</f>
        <v>10352.982911607</v>
      </c>
      <c r="AK158" s="707">
        <v>10161.299999999999</v>
      </c>
      <c r="AL158" s="455">
        <v>9366.0318836406004</v>
      </c>
      <c r="AM158" s="455">
        <f>AL158*1.06</f>
        <v>9927.9937966590369</v>
      </c>
      <c r="AN158" s="455">
        <f>AL158*AN12</f>
        <v>1404.90478254609</v>
      </c>
      <c r="AO158" s="456">
        <v>10770.9</v>
      </c>
      <c r="AP158" s="364">
        <v>10770.9</v>
      </c>
      <c r="AQ158" s="363">
        <f>AM158*1.06</f>
        <v>10523.67342445858</v>
      </c>
      <c r="AR158" s="363">
        <f>AQ158*1.15</f>
        <v>12102.224438127367</v>
      </c>
      <c r="AS158" s="722">
        <f>SUM(AQ158-AM158)/AM158</f>
        <v>6.0000000000000137E-2</v>
      </c>
    </row>
    <row r="159" spans="1:45" ht="15.75" x14ac:dyDescent="0.25">
      <c r="A159" s="511" t="s">
        <v>96</v>
      </c>
      <c r="B159" s="480">
        <v>4486.53</v>
      </c>
      <c r="C159" s="481" t="e">
        <f>+B159+B159*$G$9</f>
        <v>#VALUE!</v>
      </c>
      <c r="D159" s="481">
        <v>5330.09</v>
      </c>
      <c r="E159" s="481">
        <f>+D159*$F$11</f>
        <v>0</v>
      </c>
      <c r="F159" s="481">
        <f>SUM(D159:E159)</f>
        <v>5330.09</v>
      </c>
      <c r="G159" s="455">
        <v>6076.3047171281996</v>
      </c>
      <c r="H159" s="485">
        <f>+D159+D159*$I$9</f>
        <v>5330.09</v>
      </c>
      <c r="I159" s="513">
        <f>+H159*$I$8</f>
        <v>0</v>
      </c>
      <c r="J159" s="514">
        <f>SUM(H159:I159)</f>
        <v>5330.09</v>
      </c>
      <c r="K159" s="514">
        <f>+H159+I159+0.02</f>
        <v>5330.1100000000006</v>
      </c>
      <c r="L159" s="480">
        <f>H159+H159*$M$9</f>
        <v>5330.09</v>
      </c>
      <c r="M159" s="480">
        <f>L159*L8</f>
        <v>746.21260000000007</v>
      </c>
      <c r="N159" s="363">
        <f>L159+M159</f>
        <v>6076.3026</v>
      </c>
      <c r="O159" s="480">
        <f>L159+L159*$P$9</f>
        <v>6076.3026</v>
      </c>
      <c r="P159" s="480" t="e">
        <f>O159*$Q$9</f>
        <v>#VALUE!</v>
      </c>
      <c r="Q159" s="480" t="e">
        <f>SUM(O159:P159)</f>
        <v>#VALUE!</v>
      </c>
      <c r="R159" s="550">
        <v>6729.12</v>
      </c>
      <c r="S159" s="480">
        <f>R159*S9</f>
        <v>942.07680000000005</v>
      </c>
      <c r="T159" s="480">
        <f>R159+S159+0.01</f>
        <v>7671.2067999999999</v>
      </c>
      <c r="U159" s="480">
        <f>R159+(R159*R9)</f>
        <v>7159.7836799999995</v>
      </c>
      <c r="V159" s="480">
        <f>U159*V9</f>
        <v>1073.9675519999998</v>
      </c>
      <c r="W159" s="543">
        <f>ROUNDUP(SUM(U159:V159),1)</f>
        <v>8233.8000000000011</v>
      </c>
      <c r="X159" s="480">
        <f>U159*$Z$11+U159</f>
        <v>7732.5663743999994</v>
      </c>
      <c r="Y159" s="480">
        <f>X159*Y7</f>
        <v>1159.8849561599998</v>
      </c>
      <c r="Z159" s="711">
        <f>SUM(X159:Y159)+0.02</f>
        <v>8892.4713305599998</v>
      </c>
      <c r="AA159" s="712">
        <f>X159+(X159*AA$9)</f>
        <v>8196.520356863999</v>
      </c>
      <c r="AB159" s="712">
        <f>AA159*AB$12</f>
        <v>1229.4780535295997</v>
      </c>
      <c r="AC159" s="713">
        <f>AA159+AB159</f>
        <v>9425.9984103935985</v>
      </c>
      <c r="AD159" s="713">
        <f>AA159*AD9</f>
        <v>8606.3463747072001</v>
      </c>
      <c r="AE159" s="713">
        <f>AD159*AF9</f>
        <v>1290.95195620608</v>
      </c>
      <c r="AF159" s="714">
        <f>AD159+AE159</f>
        <v>9897.2983309132796</v>
      </c>
      <c r="AG159" s="715">
        <v>9714</v>
      </c>
      <c r="AH159" s="714">
        <f>AD159*AH9</f>
        <v>9036.6636934425605</v>
      </c>
      <c r="AI159" s="480">
        <f>AH159*AJ9</f>
        <v>1355.4995540163841</v>
      </c>
      <c r="AJ159" s="481">
        <f>SUM(AH159:AI159)</f>
        <v>10392.163247458944</v>
      </c>
      <c r="AK159" s="707">
        <v>10199.700000000001</v>
      </c>
      <c r="AL159" s="455">
        <v>9401.4771536593162</v>
      </c>
      <c r="AM159" s="455">
        <f>AL159*1.06</f>
        <v>9965.5657828788753</v>
      </c>
      <c r="AN159" s="455">
        <f>AL159*AN12</f>
        <v>1410.2215730488974</v>
      </c>
      <c r="AO159" s="456">
        <f>SUM(AL159:AN159)</f>
        <v>20777.26450958709</v>
      </c>
      <c r="AP159" s="364"/>
      <c r="AQ159" s="363">
        <f>AM159*1.06</f>
        <v>10563.499729851608</v>
      </c>
      <c r="AR159" s="363">
        <f>AQ159*1.15</f>
        <v>12148.024689329348</v>
      </c>
      <c r="AS159" s="722">
        <f>SUM(AQ159-AM159)/AM159</f>
        <v>6.0000000000000039E-2</v>
      </c>
    </row>
    <row r="160" spans="1:45" ht="15.75" x14ac:dyDescent="0.25">
      <c r="A160" s="511" t="s">
        <v>787</v>
      </c>
      <c r="B160" s="480"/>
      <c r="C160" s="481"/>
      <c r="D160" s="481"/>
      <c r="E160" s="481"/>
      <c r="F160" s="481"/>
      <c r="G160" s="455"/>
      <c r="H160" s="485"/>
      <c r="I160" s="513"/>
      <c r="J160" s="514"/>
      <c r="K160" s="514"/>
      <c r="L160" s="483"/>
      <c r="M160" s="483"/>
      <c r="N160" s="488"/>
      <c r="O160" s="480"/>
      <c r="P160" s="480"/>
      <c r="Q160" s="480"/>
      <c r="R160" s="480">
        <v>100</v>
      </c>
      <c r="S160" s="483"/>
      <c r="T160" s="483"/>
      <c r="U160" s="480">
        <v>100</v>
      </c>
      <c r="V160" s="480"/>
      <c r="W160" s="538">
        <v>100</v>
      </c>
      <c r="X160" s="480">
        <v>106</v>
      </c>
      <c r="Y160" s="480" t="s">
        <v>609</v>
      </c>
      <c r="Z160" s="711">
        <v>106</v>
      </c>
      <c r="AA160" s="712">
        <f>X160+(X160*AA$9)</f>
        <v>112.36</v>
      </c>
      <c r="AB160" s="712">
        <f>AA160*AB$12</f>
        <v>16.853999999999999</v>
      </c>
      <c r="AC160" s="713">
        <f>AA160+AB160</f>
        <v>129.214</v>
      </c>
      <c r="AD160" s="713">
        <f>AA160*AD9</f>
        <v>117.97800000000001</v>
      </c>
      <c r="AE160" s="713">
        <f>AD160*AF9</f>
        <v>17.6967</v>
      </c>
      <c r="AF160" s="714">
        <f>AD160+AE160</f>
        <v>135.6747</v>
      </c>
      <c r="AG160" s="715">
        <v>135.69999999999999</v>
      </c>
      <c r="AH160" s="714">
        <f>AD160*AH9</f>
        <v>123.87690000000002</v>
      </c>
      <c r="AI160" s="480">
        <f>AH160*AJ9</f>
        <v>18.581535000000002</v>
      </c>
      <c r="AJ160" s="481">
        <f>SUM(AH160:AI160)</f>
        <v>142.45843500000001</v>
      </c>
      <c r="AK160" s="707">
        <v>142.5</v>
      </c>
      <c r="AL160" s="455">
        <v>131.30951400000004</v>
      </c>
      <c r="AM160" s="455">
        <f>AL160*1.06</f>
        <v>139.18808484000004</v>
      </c>
      <c r="AN160" s="455">
        <f>AL160*AN12</f>
        <v>19.696427100000005</v>
      </c>
      <c r="AO160" s="456">
        <v>151</v>
      </c>
      <c r="AP160" s="364">
        <v>151</v>
      </c>
      <c r="AQ160" s="363">
        <f>AM160*1.06</f>
        <v>147.53936993040006</v>
      </c>
      <c r="AR160" s="363">
        <f>AQ160*1.15</f>
        <v>169.67027541996006</v>
      </c>
      <c r="AS160" s="722">
        <f>SUM(AQ160-AM160)/AM160</f>
        <v>6.0000000000000067E-2</v>
      </c>
    </row>
    <row r="161" spans="1:45" ht="15.75" x14ac:dyDescent="0.25">
      <c r="A161" s="511"/>
      <c r="B161" s="480"/>
      <c r="C161" s="481"/>
      <c r="D161" s="481"/>
      <c r="E161" s="481"/>
      <c r="F161" s="481"/>
      <c r="G161" s="455"/>
      <c r="H161" s="485"/>
      <c r="I161" s="513"/>
      <c r="J161" s="514"/>
      <c r="K161" s="514"/>
      <c r="L161" s="483"/>
      <c r="M161" s="483"/>
      <c r="N161" s="488"/>
      <c r="O161" s="480"/>
      <c r="P161" s="480"/>
      <c r="Q161" s="480"/>
      <c r="R161" s="480"/>
      <c r="S161" s="483"/>
      <c r="T161" s="483"/>
      <c r="U161" s="480"/>
      <c r="V161" s="480"/>
      <c r="W161" s="538"/>
      <c r="X161" s="483"/>
      <c r="Y161" s="480"/>
      <c r="Z161" s="711"/>
      <c r="AA161" s="712"/>
      <c r="AB161" s="712"/>
      <c r="AC161" s="713"/>
      <c r="AD161" s="713"/>
      <c r="AE161" s="713"/>
      <c r="AF161" s="714"/>
      <c r="AG161" s="715"/>
      <c r="AH161" s="714"/>
      <c r="AI161" s="483"/>
      <c r="AJ161" s="483"/>
      <c r="AK161" s="707"/>
      <c r="AL161" s="455"/>
      <c r="AM161" s="455"/>
      <c r="AN161" s="455"/>
      <c r="AO161" s="456"/>
      <c r="AP161" s="364"/>
      <c r="AQ161" s="708"/>
      <c r="AR161" s="709"/>
      <c r="AS161" s="710"/>
    </row>
    <row r="162" spans="1:45" ht="15.75" x14ac:dyDescent="0.25">
      <c r="A162" s="505" t="s">
        <v>898</v>
      </c>
      <c r="B162" s="480"/>
      <c r="C162" s="481"/>
      <c r="D162" s="481"/>
      <c r="E162" s="481"/>
      <c r="F162" s="481"/>
      <c r="G162" s="455"/>
      <c r="H162" s="485"/>
      <c r="I162" s="513"/>
      <c r="J162" s="514"/>
      <c r="K162" s="514"/>
      <c r="L162" s="483"/>
      <c r="M162" s="483"/>
      <c r="N162" s="488" t="s">
        <v>737</v>
      </c>
      <c r="O162" s="480"/>
      <c r="P162" s="480"/>
      <c r="Q162" s="480"/>
      <c r="R162" s="483"/>
      <c r="S162" s="483"/>
      <c r="T162" s="483"/>
      <c r="U162" s="480"/>
      <c r="V162" s="480"/>
      <c r="W162" s="538"/>
      <c r="X162" s="483"/>
      <c r="Y162" s="480"/>
      <c r="Z162" s="711"/>
      <c r="AA162" s="712"/>
      <c r="AB162" s="712"/>
      <c r="AC162" s="713"/>
      <c r="AD162" s="713"/>
      <c r="AE162" s="713"/>
      <c r="AF162" s="714"/>
      <c r="AG162" s="715"/>
      <c r="AH162" s="714"/>
      <c r="AI162" s="483"/>
      <c r="AJ162" s="483"/>
      <c r="AK162" s="707"/>
      <c r="AL162" s="455"/>
      <c r="AM162" s="455"/>
      <c r="AN162" s="455"/>
      <c r="AO162" s="456"/>
      <c r="AP162" s="364"/>
      <c r="AQ162" s="708"/>
      <c r="AR162" s="709"/>
      <c r="AS162" s="710"/>
    </row>
    <row r="163" spans="1:45" ht="15.75" x14ac:dyDescent="0.25">
      <c r="A163" s="479"/>
      <c r="B163" s="517"/>
      <c r="C163" s="481"/>
      <c r="D163" s="481"/>
      <c r="E163" s="481"/>
      <c r="F163" s="481"/>
      <c r="G163" s="455"/>
      <c r="H163" s="485"/>
      <c r="I163" s="513"/>
      <c r="J163" s="514"/>
      <c r="K163" s="514"/>
      <c r="L163" s="483"/>
      <c r="M163" s="483"/>
      <c r="N163" s="488"/>
      <c r="O163" s="480"/>
      <c r="P163" s="480"/>
      <c r="Q163" s="480"/>
      <c r="R163" s="483"/>
      <c r="S163" s="483"/>
      <c r="T163" s="483"/>
      <c r="U163" s="480"/>
      <c r="V163" s="480"/>
      <c r="W163" s="538"/>
      <c r="X163" s="483"/>
      <c r="Y163" s="480"/>
      <c r="Z163" s="711"/>
      <c r="AA163" s="712"/>
      <c r="AB163" s="712"/>
      <c r="AC163" s="713"/>
      <c r="AD163" s="713"/>
      <c r="AE163" s="713"/>
      <c r="AF163" s="714"/>
      <c r="AG163" s="715"/>
      <c r="AH163" s="714"/>
      <c r="AI163" s="483"/>
      <c r="AJ163" s="483"/>
      <c r="AK163" s="707"/>
      <c r="AL163" s="455"/>
      <c r="AM163" s="455"/>
      <c r="AN163" s="455"/>
      <c r="AO163" s="456"/>
      <c r="AP163" s="364"/>
      <c r="AQ163" s="708"/>
      <c r="AR163" s="709"/>
      <c r="AS163" s="710"/>
    </row>
    <row r="164" spans="1:45" ht="15.75" x14ac:dyDescent="0.25">
      <c r="A164" s="558" t="s">
        <v>120</v>
      </c>
      <c r="B164" s="559"/>
      <c r="C164" s="560"/>
      <c r="D164" s="481"/>
      <c r="E164" s="481"/>
      <c r="F164" s="481"/>
      <c r="G164" s="455"/>
      <c r="H164" s="485"/>
      <c r="I164" s="513"/>
      <c r="J164" s="514"/>
      <c r="K164" s="514"/>
      <c r="L164" s="483"/>
      <c r="M164" s="483"/>
      <c r="N164" s="488"/>
      <c r="O164" s="480"/>
      <c r="P164" s="480"/>
      <c r="Q164" s="480"/>
      <c r="R164" s="483"/>
      <c r="S164" s="483"/>
      <c r="T164" s="483"/>
      <c r="U164" s="483"/>
      <c r="V164" s="483"/>
      <c r="W164" s="502"/>
      <c r="X164" s="483"/>
      <c r="Y164" s="480"/>
      <c r="Z164" s="711"/>
      <c r="AA164" s="712"/>
      <c r="AB164" s="712"/>
      <c r="AC164" s="713"/>
      <c r="AD164" s="713"/>
      <c r="AE164" s="713"/>
      <c r="AF164" s="714"/>
      <c r="AG164" s="715"/>
      <c r="AH164" s="714"/>
      <c r="AI164" s="483"/>
      <c r="AJ164" s="483"/>
      <c r="AK164" s="707"/>
      <c r="AL164" s="455"/>
      <c r="AM164" s="455"/>
      <c r="AN164" s="455"/>
      <c r="AO164" s="456"/>
      <c r="AP164" s="364"/>
      <c r="AQ164" s="708"/>
      <c r="AR164" s="709"/>
      <c r="AS164" s="710"/>
    </row>
    <row r="165" spans="1:45" ht="15.75" x14ac:dyDescent="0.25">
      <c r="A165" s="561" t="s">
        <v>121</v>
      </c>
      <c r="B165" s="559"/>
      <c r="C165" s="560"/>
      <c r="D165" s="481"/>
      <c r="E165" s="481"/>
      <c r="F165" s="481"/>
      <c r="G165" s="455"/>
      <c r="H165" s="485"/>
      <c r="I165" s="513"/>
      <c r="J165" s="514"/>
      <c r="K165" s="514"/>
      <c r="L165" s="483"/>
      <c r="M165" s="483"/>
      <c r="N165" s="488"/>
      <c r="O165" s="480"/>
      <c r="P165" s="480"/>
      <c r="Q165" s="480"/>
      <c r="R165" s="483"/>
      <c r="S165" s="483"/>
      <c r="T165" s="483"/>
      <c r="U165" s="483"/>
      <c r="V165" s="483"/>
      <c r="W165" s="502"/>
      <c r="X165" s="483"/>
      <c r="Y165" s="480"/>
      <c r="Z165" s="711"/>
      <c r="AA165" s="712"/>
      <c r="AB165" s="712"/>
      <c r="AC165" s="713"/>
      <c r="AD165" s="713"/>
      <c r="AE165" s="713"/>
      <c r="AF165" s="714"/>
      <c r="AG165" s="715"/>
      <c r="AH165" s="714"/>
      <c r="AI165" s="483"/>
      <c r="AJ165" s="483"/>
      <c r="AK165" s="707"/>
      <c r="AL165" s="455"/>
      <c r="AM165" s="455"/>
      <c r="AN165" s="455"/>
      <c r="AO165" s="456"/>
      <c r="AP165" s="364"/>
      <c r="AQ165" s="708"/>
      <c r="AR165" s="709"/>
      <c r="AS165" s="710"/>
    </row>
    <row r="166" spans="1:45" ht="15.75" x14ac:dyDescent="0.25">
      <c r="A166" s="562" t="s">
        <v>122</v>
      </c>
      <c r="B166" s="563">
        <v>156.43</v>
      </c>
      <c r="C166" s="481" t="e">
        <f>+B166+B166*$G$9</f>
        <v>#VALUE!</v>
      </c>
      <c r="D166" s="481">
        <v>185.88</v>
      </c>
      <c r="E166" s="481">
        <f>+D166*$F$11</f>
        <v>0</v>
      </c>
      <c r="F166" s="481">
        <f>SUM(D166:E166)</f>
        <v>185.88</v>
      </c>
      <c r="G166" s="455">
        <f>+F166</f>
        <v>185.88</v>
      </c>
      <c r="H166" s="485">
        <f>+D166+D166*$I$9</f>
        <v>185.88</v>
      </c>
      <c r="I166" s="513">
        <f>+H166*$I$8</f>
        <v>0</v>
      </c>
      <c r="J166" s="514">
        <f>SUM(H166:I166)</f>
        <v>185.88</v>
      </c>
      <c r="K166" s="514">
        <f>+H166+I166-0.02</f>
        <v>185.85999999999999</v>
      </c>
      <c r="L166" s="480">
        <f>H166+H166*$M$9</f>
        <v>185.88</v>
      </c>
      <c r="M166" s="480">
        <f>L166*L8</f>
        <v>26.023200000000003</v>
      </c>
      <c r="N166" s="363">
        <f>L166+M166</f>
        <v>211.9032</v>
      </c>
      <c r="O166" s="480">
        <f>L166+L166*$P$9</f>
        <v>211.9032</v>
      </c>
      <c r="P166" s="480" t="e">
        <f>O166*$Q$9</f>
        <v>#VALUE!</v>
      </c>
      <c r="Q166" s="480" t="e">
        <f>SUM(O166:P166)</f>
        <v>#VALUE!</v>
      </c>
      <c r="R166" s="550">
        <v>234.67</v>
      </c>
      <c r="S166" s="480">
        <f>R166*S9</f>
        <v>32.8538</v>
      </c>
      <c r="T166" s="480">
        <f>R166+S166-0.02</f>
        <v>267.50380000000001</v>
      </c>
      <c r="U166" s="480">
        <f>R166+(R166*R9)</f>
        <v>249.68887999999998</v>
      </c>
      <c r="V166" s="480">
        <f>U166*V9</f>
        <v>37.453331999999996</v>
      </c>
      <c r="W166" s="543">
        <f>ROUNDUP(SUM(U166:V166),1)</f>
        <v>287.20000000000005</v>
      </c>
      <c r="X166" s="480">
        <f>U166*$Z$11+U166</f>
        <v>269.66399039999999</v>
      </c>
      <c r="Y166" s="480">
        <f>X166*Y7</f>
        <v>40.449598559999998</v>
      </c>
      <c r="Z166" s="711">
        <f>SUM(X166:Y166)+3</f>
        <v>313.11358896000002</v>
      </c>
      <c r="AA166" s="712">
        <f t="shared" ref="AA166:AA226" si="49">X166+(X166*AA$9)</f>
        <v>285.84382982400001</v>
      </c>
      <c r="AB166" s="712">
        <f>AA166*AB$12</f>
        <v>42.876574473600002</v>
      </c>
      <c r="AC166" s="713">
        <f>AA166+AB166</f>
        <v>328.7204042976</v>
      </c>
      <c r="AD166" s="713">
        <f>AA166*AD9</f>
        <v>300.13602131520003</v>
      </c>
      <c r="AE166" s="713">
        <f>AD166*AF9</f>
        <v>45.020403197280004</v>
      </c>
      <c r="AF166" s="714">
        <f>AD166+AE166</f>
        <v>345.15642451248004</v>
      </c>
      <c r="AG166" s="715">
        <v>338.8</v>
      </c>
      <c r="AH166" s="714">
        <f>AD166*AH9</f>
        <v>315.14282238096001</v>
      </c>
      <c r="AI166" s="480">
        <f>AH166*AJ9</f>
        <v>47.271423357144002</v>
      </c>
      <c r="AJ166" s="481">
        <f>SUM(AH166:AI166)</f>
        <v>362.414245738104</v>
      </c>
      <c r="AK166" s="707"/>
      <c r="AL166" s="455">
        <v>327.86525484004324</v>
      </c>
      <c r="AM166" s="455">
        <f>AL166*1.06</f>
        <v>347.53717013044587</v>
      </c>
      <c r="AN166" s="455">
        <f>AM166*1.06</f>
        <v>368.38940033827265</v>
      </c>
      <c r="AO166" s="455">
        <f>AN166*1.06</f>
        <v>390.49276435856905</v>
      </c>
      <c r="AP166" s="455">
        <f>AO166*1.06</f>
        <v>413.92233022008321</v>
      </c>
      <c r="AQ166" s="363">
        <f>AM166*1.06</f>
        <v>368.38940033827265</v>
      </c>
      <c r="AR166" s="363">
        <f>AQ166*1.15</f>
        <v>423.6478103890135</v>
      </c>
      <c r="AS166" s="722">
        <f>SUM(AQ166-AM166)/AM166</f>
        <v>6.0000000000000074E-2</v>
      </c>
    </row>
    <row r="167" spans="1:45" ht="15.75" x14ac:dyDescent="0.25">
      <c r="A167" s="562" t="s">
        <v>123</v>
      </c>
      <c r="B167" s="563">
        <v>43.2</v>
      </c>
      <c r="C167" s="481" t="e">
        <f>+B167+B167*$G$9</f>
        <v>#VALUE!</v>
      </c>
      <c r="D167" s="481">
        <v>51.32</v>
      </c>
      <c r="E167" s="481">
        <f>+D167*$F$11</f>
        <v>0</v>
      </c>
      <c r="F167" s="481">
        <f>SUM(D167:E167)</f>
        <v>51.32</v>
      </c>
      <c r="G167" s="455">
        <f>FLOOR(F167,0.05)</f>
        <v>51.300000000000004</v>
      </c>
      <c r="H167" s="485">
        <f>+D167+D167*$I$9</f>
        <v>51.32</v>
      </c>
      <c r="I167" s="513">
        <f>+H167*$I$8</f>
        <v>0</v>
      </c>
      <c r="J167" s="514">
        <f>SUM(H167:I167)</f>
        <v>51.32</v>
      </c>
      <c r="K167" s="514">
        <f>+H167+I167-0.02</f>
        <v>51.3</v>
      </c>
      <c r="L167" s="480">
        <f>H167+H167*$M$9</f>
        <v>51.32</v>
      </c>
      <c r="M167" s="480">
        <f>L167*L8</f>
        <v>7.184800000000001</v>
      </c>
      <c r="N167" s="363">
        <f>L167+M167</f>
        <v>58.504800000000003</v>
      </c>
      <c r="O167" s="480">
        <f>L167+L167*$P$9</f>
        <v>58.504800000000003</v>
      </c>
      <c r="P167" s="480" t="e">
        <f>O167*$Q$9</f>
        <v>#VALUE!</v>
      </c>
      <c r="Q167" s="480" t="e">
        <f>SUM(O167:P167)</f>
        <v>#VALUE!</v>
      </c>
      <c r="R167" s="550">
        <v>64.790000000000006</v>
      </c>
      <c r="S167" s="480">
        <f>R167*S9</f>
        <v>9.0706000000000024</v>
      </c>
      <c r="T167" s="480">
        <f>R167+S167+0.04</f>
        <v>73.900600000000011</v>
      </c>
      <c r="U167" s="480">
        <f>R167+(R167*R9)</f>
        <v>68.936560000000014</v>
      </c>
      <c r="V167" s="480">
        <f>U167*V9</f>
        <v>10.340484000000002</v>
      </c>
      <c r="W167" s="543">
        <f>ROUNDUP(SUM(U167:V167),1)</f>
        <v>79.3</v>
      </c>
      <c r="X167" s="480">
        <f>U167*$Z$11+U167</f>
        <v>74.451484800000017</v>
      </c>
      <c r="Y167" s="480">
        <f>X167*Y7</f>
        <v>11.167722720000002</v>
      </c>
      <c r="Z167" s="711">
        <f>SUM(X167:Y167)+0.02</f>
        <v>85.639207520000014</v>
      </c>
      <c r="AA167" s="712">
        <f t="shared" si="49"/>
        <v>78.918573888000012</v>
      </c>
      <c r="AB167" s="712">
        <f>AA167*AB$12</f>
        <v>11.837786083200001</v>
      </c>
      <c r="AC167" s="713">
        <f>AA167+AB167</f>
        <v>90.756359971200013</v>
      </c>
      <c r="AD167" s="713">
        <f>AA167*AD9</f>
        <v>82.864502582400021</v>
      </c>
      <c r="AE167" s="713">
        <f>AD167*AF9</f>
        <v>12.429675387360003</v>
      </c>
      <c r="AF167" s="714">
        <f>AD167+AE167</f>
        <v>95.294177969760028</v>
      </c>
      <c r="AG167" s="715">
        <v>93.5</v>
      </c>
      <c r="AH167" s="714">
        <f>AD167*AH9</f>
        <v>87.007727711520033</v>
      </c>
      <c r="AI167" s="480">
        <f>AH167*AJ9</f>
        <v>13.051159156728005</v>
      </c>
      <c r="AJ167" s="481">
        <f>SUM(AH167:AI167)</f>
        <v>100.05888686824804</v>
      </c>
      <c r="AK167" s="707">
        <v>98.2</v>
      </c>
      <c r="AL167" s="455">
        <v>90.520261904318446</v>
      </c>
      <c r="AM167" s="455">
        <f>AL167*1.06</f>
        <v>95.951477618577556</v>
      </c>
      <c r="AN167" s="455">
        <f>AL167*AN12</f>
        <v>13.578039285647767</v>
      </c>
      <c r="AO167" s="456">
        <f>SUM(AL167:AN167)</f>
        <v>200.04977880854378</v>
      </c>
      <c r="AP167" s="364"/>
      <c r="AQ167" s="363">
        <f>AM167*1.06</f>
        <v>101.70856627569222</v>
      </c>
      <c r="AR167" s="363">
        <f>AQ167*1.15</f>
        <v>116.96485121704605</v>
      </c>
      <c r="AS167" s="722">
        <f>SUM(AQ167-AM167)/AM167</f>
        <v>6.0000000000000116E-2</v>
      </c>
    </row>
    <row r="168" spans="1:45" ht="15.75" x14ac:dyDescent="0.25">
      <c r="A168" s="564"/>
      <c r="B168" s="563"/>
      <c r="C168" s="560"/>
      <c r="D168" s="481"/>
      <c r="E168" s="481"/>
      <c r="F168" s="481"/>
      <c r="G168" s="455"/>
      <c r="H168" s="485"/>
      <c r="I168" s="513"/>
      <c r="J168" s="514"/>
      <c r="K168" s="514"/>
      <c r="L168" s="483"/>
      <c r="M168" s="483"/>
      <c r="N168" s="488"/>
      <c r="O168" s="480"/>
      <c r="P168" s="480"/>
      <c r="Q168" s="480"/>
      <c r="R168" s="483"/>
      <c r="S168" s="483"/>
      <c r="T168" s="483"/>
      <c r="U168" s="483"/>
      <c r="V168" s="483"/>
      <c r="W168" s="502"/>
      <c r="X168" s="483"/>
      <c r="Y168" s="480"/>
      <c r="Z168" s="711"/>
      <c r="AA168" s="712"/>
      <c r="AB168" s="712"/>
      <c r="AC168" s="713"/>
      <c r="AD168" s="713"/>
      <c r="AE168" s="713"/>
      <c r="AF168" s="714"/>
      <c r="AG168" s="715"/>
      <c r="AH168" s="714"/>
      <c r="AI168" s="480"/>
      <c r="AJ168" s="483"/>
      <c r="AK168" s="707"/>
      <c r="AL168" s="455"/>
      <c r="AM168" s="455"/>
      <c r="AN168" s="455"/>
      <c r="AO168" s="456"/>
      <c r="AP168" s="364"/>
      <c r="AQ168" s="693"/>
      <c r="AR168" s="363"/>
      <c r="AS168" s="710"/>
    </row>
    <row r="169" spans="1:45" ht="15.75" x14ac:dyDescent="0.25">
      <c r="A169" s="561" t="s">
        <v>124</v>
      </c>
      <c r="B169" s="563"/>
      <c r="C169" s="560"/>
      <c r="D169" s="481"/>
      <c r="E169" s="481"/>
      <c r="F169" s="481"/>
      <c r="G169" s="455"/>
      <c r="H169" s="485"/>
      <c r="I169" s="513"/>
      <c r="J169" s="514"/>
      <c r="K169" s="514"/>
      <c r="L169" s="483"/>
      <c r="M169" s="483"/>
      <c r="N169" s="488"/>
      <c r="O169" s="480"/>
      <c r="P169" s="480"/>
      <c r="Q169" s="480"/>
      <c r="R169" s="483"/>
      <c r="S169" s="483"/>
      <c r="T169" s="483"/>
      <c r="U169" s="480"/>
      <c r="V169" s="480"/>
      <c r="W169" s="538"/>
      <c r="X169" s="483"/>
      <c r="Y169" s="480"/>
      <c r="Z169" s="711"/>
      <c r="AA169" s="712"/>
      <c r="AB169" s="712"/>
      <c r="AC169" s="713"/>
      <c r="AD169" s="713"/>
      <c r="AE169" s="713"/>
      <c r="AF169" s="714"/>
      <c r="AG169" s="715"/>
      <c r="AH169" s="714"/>
      <c r="AI169" s="480"/>
      <c r="AJ169" s="483"/>
      <c r="AK169" s="707"/>
      <c r="AL169" s="455"/>
      <c r="AM169" s="455"/>
      <c r="AN169" s="455"/>
      <c r="AO169" s="456"/>
      <c r="AP169" s="364"/>
      <c r="AQ169" s="693"/>
      <c r="AR169" s="363"/>
      <c r="AS169" s="710"/>
    </row>
    <row r="170" spans="1:45" ht="15.75" x14ac:dyDescent="0.25">
      <c r="A170" s="562" t="s">
        <v>122</v>
      </c>
      <c r="B170" s="563">
        <v>134.08000000000001</v>
      </c>
      <c r="C170" s="481" t="e">
        <f>+B170+B170*$G$9</f>
        <v>#VALUE!</v>
      </c>
      <c r="D170" s="481">
        <v>159.30000000000001</v>
      </c>
      <c r="E170" s="481">
        <f t="shared" ref="E170:E177" si="50">+D170*$F$11</f>
        <v>0</v>
      </c>
      <c r="F170" s="481">
        <f t="shared" ref="F170:F177" si="51">SUM(D170:E170)</f>
        <v>159.30000000000001</v>
      </c>
      <c r="G170" s="455">
        <f>+F170</f>
        <v>159.30000000000001</v>
      </c>
      <c r="H170" s="485">
        <f>+D170+D170*$I$9</f>
        <v>159.30000000000001</v>
      </c>
      <c r="I170" s="513">
        <f>+H170*$I$8</f>
        <v>0</v>
      </c>
      <c r="J170" s="514">
        <f>SUM(H170:I170)</f>
        <v>159.30000000000001</v>
      </c>
      <c r="K170" s="514">
        <f>+H170+I170</f>
        <v>159.30000000000001</v>
      </c>
      <c r="L170" s="480">
        <f>H170+H170*$M$9</f>
        <v>159.30000000000001</v>
      </c>
      <c r="M170" s="480">
        <f>L170*L8</f>
        <v>22.302000000000003</v>
      </c>
      <c r="N170" s="363">
        <f>L170+M170</f>
        <v>181.602</v>
      </c>
      <c r="O170" s="480">
        <f>L170+L170*$P$9</f>
        <v>181.602</v>
      </c>
      <c r="P170" s="480" t="e">
        <f>O170*$Q$9</f>
        <v>#VALUE!</v>
      </c>
      <c r="Q170" s="480" t="e">
        <f>SUM(O170:P170)</f>
        <v>#VALUE!</v>
      </c>
      <c r="R170" s="550">
        <v>201.11</v>
      </c>
      <c r="S170" s="480">
        <f>R170*S9</f>
        <v>28.155400000000004</v>
      </c>
      <c r="T170" s="480">
        <f>R170+S170+0.03</f>
        <v>229.29540000000003</v>
      </c>
      <c r="U170" s="480">
        <f>R170+(R170*R9)</f>
        <v>213.98104000000001</v>
      </c>
      <c r="V170" s="480">
        <f>U170*V9</f>
        <v>32.097155999999998</v>
      </c>
      <c r="W170" s="543">
        <f>ROUNDUP(SUM(U170:V170),1)</f>
        <v>246.1</v>
      </c>
      <c r="X170" s="480">
        <f>U170*$Z$11+U170</f>
        <v>231.09952320000002</v>
      </c>
      <c r="Y170" s="480">
        <f>X170*Y7</f>
        <v>34.66492848</v>
      </c>
      <c r="Z170" s="711">
        <f>SUM(X170:Y170)+0.01</f>
        <v>265.77445168000003</v>
      </c>
      <c r="AA170" s="712">
        <f t="shared" si="49"/>
        <v>244.96549459200003</v>
      </c>
      <c r="AB170" s="712">
        <f>AA170*AB$12</f>
        <v>36.744824188800003</v>
      </c>
      <c r="AC170" s="713">
        <f>AA170+AB170</f>
        <v>281.71031878080004</v>
      </c>
      <c r="AD170" s="713">
        <f>AA170*AD9</f>
        <v>257.21376932160001</v>
      </c>
      <c r="AE170" s="713">
        <f>AD170*AF9</f>
        <v>38.582065398239997</v>
      </c>
      <c r="AF170" s="714">
        <f>AD170+AE170</f>
        <v>295.79583471984</v>
      </c>
      <c r="AG170" s="715">
        <v>290.3</v>
      </c>
      <c r="AH170" s="714">
        <f>AD170*AH9</f>
        <v>270.07445778768005</v>
      </c>
      <c r="AI170" s="480">
        <f>AH170*AJ9</f>
        <v>40.511168668152003</v>
      </c>
      <c r="AJ170" s="481">
        <f>SUM(AH170:AI170)</f>
        <v>310.58562645583203</v>
      </c>
      <c r="AK170" s="707">
        <v>304.8</v>
      </c>
      <c r="AL170" s="455">
        <v>280.97746367614565</v>
      </c>
      <c r="AM170" s="455">
        <f t="shared" ref="AM170:AM177" si="52">AL170*1.06</f>
        <v>297.83611149671441</v>
      </c>
      <c r="AN170" s="455">
        <f>AL170*AN12</f>
        <v>42.146619551421843</v>
      </c>
      <c r="AO170" s="456">
        <v>323.10000000000002</v>
      </c>
      <c r="AP170" s="364">
        <v>323.10000000000002</v>
      </c>
      <c r="AQ170" s="363">
        <f>AM170*1.06</f>
        <v>315.7062781865173</v>
      </c>
      <c r="AR170" s="363">
        <f>AQ170*1.15</f>
        <v>363.06221991449485</v>
      </c>
      <c r="AS170" s="722">
        <f t="shared" ref="AS170:AS177" si="53">SUM(AQ170-AM170)/AM170</f>
        <v>6.0000000000000074E-2</v>
      </c>
    </row>
    <row r="171" spans="1:45" ht="15.75" x14ac:dyDescent="0.25">
      <c r="A171" s="562" t="s">
        <v>123</v>
      </c>
      <c r="B171" s="563">
        <v>38.729999999999997</v>
      </c>
      <c r="C171" s="481" t="e">
        <f>+B171+B171*$G$9</f>
        <v>#VALUE!</v>
      </c>
      <c r="D171" s="481">
        <v>46.05</v>
      </c>
      <c r="E171" s="481">
        <f t="shared" si="50"/>
        <v>0</v>
      </c>
      <c r="F171" s="481">
        <f t="shared" si="51"/>
        <v>46.05</v>
      </c>
      <c r="G171" s="455">
        <f>CEILING(F171,0.1)</f>
        <v>46.1</v>
      </c>
      <c r="H171" s="485">
        <f>+D171+D171*$I$9</f>
        <v>46.05</v>
      </c>
      <c r="I171" s="513">
        <f>+H171*$I$8</f>
        <v>0</v>
      </c>
      <c r="J171" s="514">
        <f>SUM(H171:I171)</f>
        <v>46.05</v>
      </c>
      <c r="K171" s="514">
        <f>+H171+I171+0.05</f>
        <v>46.099999999999994</v>
      </c>
      <c r="L171" s="480">
        <f>H171+H171*$M$9</f>
        <v>46.05</v>
      </c>
      <c r="M171" s="480">
        <f>L171*L8</f>
        <v>6.4470000000000001</v>
      </c>
      <c r="N171" s="363">
        <f>L171+M171</f>
        <v>52.497</v>
      </c>
      <c r="O171" s="480">
        <f>L171+L171*$P$9</f>
        <v>52.497</v>
      </c>
      <c r="P171" s="480" t="e">
        <f>O171*$Q$9</f>
        <v>#VALUE!</v>
      </c>
      <c r="Q171" s="480" t="e">
        <f>SUM(O171:P171)</f>
        <v>#VALUE!</v>
      </c>
      <c r="R171" s="550">
        <v>58.14</v>
      </c>
      <c r="S171" s="480">
        <f>R171*S9</f>
        <v>8.1396000000000015</v>
      </c>
      <c r="T171" s="480">
        <f>R171+S171+0.02</f>
        <v>66.299599999999998</v>
      </c>
      <c r="U171" s="480">
        <f>R171+(R171*R9)</f>
        <v>61.860959999999999</v>
      </c>
      <c r="V171" s="480">
        <f>U171*V9</f>
        <v>9.2791439999999987</v>
      </c>
      <c r="W171" s="543">
        <f>ROUNDUP(SUM(U171:V171),1)</f>
        <v>71.199999999999989</v>
      </c>
      <c r="X171" s="480">
        <f>U171*$Z$11+U171</f>
        <v>66.809836799999999</v>
      </c>
      <c r="Y171" s="480">
        <f>X171*Y7</f>
        <v>10.021475519999999</v>
      </c>
      <c r="Z171" s="711">
        <f>SUM(X171:Y171)-0.01</f>
        <v>76.82131231999999</v>
      </c>
      <c r="AA171" s="712">
        <f t="shared" si="49"/>
        <v>70.818427008</v>
      </c>
      <c r="AB171" s="712">
        <f>AA171*AB$12</f>
        <v>10.622764051199999</v>
      </c>
      <c r="AC171" s="713">
        <f>AA171+AB171</f>
        <v>81.441191059199994</v>
      </c>
      <c r="AD171" s="713">
        <f>AA171*AD9</f>
        <v>74.359348358399998</v>
      </c>
      <c r="AE171" s="713">
        <f>AD171*AF9</f>
        <v>11.15390225376</v>
      </c>
      <c r="AF171" s="714">
        <f>AD171+AE171</f>
        <v>85.513250612159993</v>
      </c>
      <c r="AG171" s="715">
        <v>93.9</v>
      </c>
      <c r="AH171" s="714">
        <f>AG171*AH9</f>
        <v>98.595000000000013</v>
      </c>
      <c r="AI171" s="480">
        <f>AH171*AJ9</f>
        <v>14.789250000000001</v>
      </c>
      <c r="AJ171" s="481">
        <f>SUM(AH171:AI171)</f>
        <v>113.38425000000001</v>
      </c>
      <c r="AK171" s="707">
        <v>113.4</v>
      </c>
      <c r="AL171" s="455">
        <v>104.51070000000001</v>
      </c>
      <c r="AM171" s="455">
        <f t="shared" si="52"/>
        <v>110.78134200000002</v>
      </c>
      <c r="AN171" s="455">
        <f>AL171*AN12</f>
        <v>15.676605000000002</v>
      </c>
      <c r="AO171" s="456">
        <v>120.2</v>
      </c>
      <c r="AP171" s="364">
        <v>120.2</v>
      </c>
      <c r="AQ171" s="363">
        <f>AM171*1.06</f>
        <v>117.42822252000003</v>
      </c>
      <c r="AR171" s="363">
        <f>AQ171*1.15</f>
        <v>135.04245589800004</v>
      </c>
      <c r="AS171" s="722">
        <f t="shared" si="53"/>
        <v>6.0000000000000081E-2</v>
      </c>
    </row>
    <row r="172" spans="1:45" ht="15.75" x14ac:dyDescent="0.25">
      <c r="A172" s="564"/>
      <c r="B172" s="563"/>
      <c r="C172" s="560"/>
      <c r="D172" s="481"/>
      <c r="E172" s="481"/>
      <c r="F172" s="481"/>
      <c r="G172" s="455"/>
      <c r="H172" s="485"/>
      <c r="I172" s="513"/>
      <c r="J172" s="514"/>
      <c r="K172" s="514"/>
      <c r="L172" s="483"/>
      <c r="M172" s="483"/>
      <c r="N172" s="488"/>
      <c r="O172" s="480"/>
      <c r="P172" s="480"/>
      <c r="Q172" s="480"/>
      <c r="R172" s="483" t="s">
        <v>609</v>
      </c>
      <c r="S172" s="483"/>
      <c r="T172" s="483"/>
      <c r="U172" s="483"/>
      <c r="V172" s="483"/>
      <c r="W172" s="502"/>
      <c r="X172" s="483"/>
      <c r="Y172" s="480"/>
      <c r="Z172" s="711"/>
      <c r="AA172" s="712"/>
      <c r="AB172" s="712"/>
      <c r="AC172" s="713"/>
      <c r="AD172" s="713"/>
      <c r="AE172" s="713"/>
      <c r="AF172" s="714"/>
      <c r="AG172" s="715"/>
      <c r="AH172" s="714"/>
      <c r="AI172" s="480"/>
      <c r="AJ172" s="483"/>
      <c r="AK172" s="707"/>
      <c r="AL172" s="455"/>
      <c r="AM172" s="455"/>
      <c r="AN172" s="455"/>
      <c r="AO172" s="456"/>
      <c r="AP172" s="364"/>
      <c r="AQ172" s="693"/>
      <c r="AR172" s="363"/>
      <c r="AS172" s="710"/>
    </row>
    <row r="173" spans="1:45" ht="15.75" x14ac:dyDescent="0.25">
      <c r="A173" s="561" t="s">
        <v>125</v>
      </c>
      <c r="B173" s="563">
        <v>251.79</v>
      </c>
      <c r="C173" s="481" t="e">
        <f>+B173+B173*$G$9</f>
        <v>#VALUE!</v>
      </c>
      <c r="D173" s="481">
        <v>299.12</v>
      </c>
      <c r="E173" s="481">
        <f t="shared" si="50"/>
        <v>0</v>
      </c>
      <c r="F173" s="481">
        <f t="shared" si="51"/>
        <v>299.12</v>
      </c>
      <c r="G173" s="455">
        <f>+F173</f>
        <v>299.12</v>
      </c>
      <c r="H173" s="485">
        <f>+D173+D173*$I$9</f>
        <v>299.12</v>
      </c>
      <c r="I173" s="513">
        <f>+H173*$I$8</f>
        <v>0</v>
      </c>
      <c r="J173" s="514">
        <f>SUM(H173:I173)</f>
        <v>299.12</v>
      </c>
      <c r="K173" s="514">
        <f>+H173+I173+0.04</f>
        <v>299.16000000000003</v>
      </c>
      <c r="L173" s="480">
        <f>H173+H173*$M$9</f>
        <v>299.12</v>
      </c>
      <c r="M173" s="480">
        <f>L173*L8</f>
        <v>41.876800000000003</v>
      </c>
      <c r="N173" s="363">
        <f>L173+M173</f>
        <v>340.99680000000001</v>
      </c>
      <c r="O173" s="480">
        <f>L173+L173*$P$9</f>
        <v>340.99680000000001</v>
      </c>
      <c r="P173" s="480" t="e">
        <f>O173*$Q$9</f>
        <v>#VALUE!</v>
      </c>
      <c r="Q173" s="480" t="e">
        <f>SUM(O173:P173)</f>
        <v>#VALUE!</v>
      </c>
      <c r="R173" s="550">
        <v>377.63</v>
      </c>
      <c r="S173" s="480">
        <f>R173*S9</f>
        <v>52.868200000000002</v>
      </c>
      <c r="T173" s="480">
        <f>R173+S173-0.02</f>
        <v>430.47820000000002</v>
      </c>
      <c r="U173" s="480">
        <f>R173+(R173*R9)</f>
        <v>401.79831999999999</v>
      </c>
      <c r="V173" s="480">
        <f>U173*V9</f>
        <v>60.269747999999993</v>
      </c>
      <c r="W173" s="543">
        <f>ROUNDUP(SUM(U173:V173),1)</f>
        <v>462.1</v>
      </c>
      <c r="X173" s="480">
        <f>U173*$Z$11+U173</f>
        <v>433.94218560000002</v>
      </c>
      <c r="Y173" s="480">
        <f>X173*Y7</f>
        <v>65.091327840000005</v>
      </c>
      <c r="Z173" s="711">
        <f>SUM(X173:Y173)+0.01</f>
        <v>499.04351344000003</v>
      </c>
      <c r="AA173" s="712">
        <f t="shared" si="49"/>
        <v>459.97871673600002</v>
      </c>
      <c r="AB173" s="712">
        <f>AA173*AB$12</f>
        <v>68.996807510400004</v>
      </c>
      <c r="AC173" s="713">
        <f>AA173+AB173</f>
        <v>528.97552424640003</v>
      </c>
      <c r="AD173" s="713">
        <f>AA173*AD9</f>
        <v>482.97765257280003</v>
      </c>
      <c r="AE173" s="713">
        <f>AD173*AF9</f>
        <v>72.446647885920001</v>
      </c>
      <c r="AF173" s="714">
        <f>AD173+AE173</f>
        <v>555.42430045872004</v>
      </c>
      <c r="AG173" s="715">
        <v>545.1</v>
      </c>
      <c r="AH173" s="714">
        <f>AG173*AH9</f>
        <v>572.35500000000002</v>
      </c>
      <c r="AI173" s="480">
        <f>AH173*AJ9</f>
        <v>85.853250000000003</v>
      </c>
      <c r="AJ173" s="481">
        <f>SUM(AH173:AI173)</f>
        <v>658.20825000000002</v>
      </c>
      <c r="AK173" s="707">
        <v>658.2</v>
      </c>
      <c r="AL173" s="455">
        <v>606.69630000000006</v>
      </c>
      <c r="AM173" s="455">
        <f t="shared" si="52"/>
        <v>643.0980780000001</v>
      </c>
      <c r="AN173" s="455">
        <f>AL173*AN12</f>
        <v>91.004445000000004</v>
      </c>
      <c r="AO173" s="456">
        <f>SUM(AL173:AN173)</f>
        <v>1340.7988230000001</v>
      </c>
      <c r="AP173" s="364"/>
      <c r="AQ173" s="363">
        <f>AM173*1.06</f>
        <v>681.68396268000015</v>
      </c>
      <c r="AR173" s="363">
        <f>AQ173*1.15</f>
        <v>783.93655708200015</v>
      </c>
      <c r="AS173" s="722">
        <f t="shared" si="53"/>
        <v>6.0000000000000067E-2</v>
      </c>
    </row>
    <row r="174" spans="1:45" ht="15.75" x14ac:dyDescent="0.25">
      <c r="A174" s="479"/>
      <c r="B174" s="480"/>
      <c r="C174" s="481"/>
      <c r="D174" s="481"/>
      <c r="E174" s="481"/>
      <c r="F174" s="481"/>
      <c r="G174" s="455"/>
      <c r="H174" s="485"/>
      <c r="I174" s="513"/>
      <c r="J174" s="514"/>
      <c r="K174" s="514"/>
      <c r="L174" s="483"/>
      <c r="M174" s="483"/>
      <c r="N174" s="488"/>
      <c r="O174" s="480"/>
      <c r="P174" s="480"/>
      <c r="Q174" s="480"/>
      <c r="R174" s="480"/>
      <c r="S174" s="480"/>
      <c r="T174" s="480"/>
      <c r="U174" s="480"/>
      <c r="V174" s="480"/>
      <c r="W174" s="538"/>
      <c r="X174" s="483"/>
      <c r="Y174" s="480"/>
      <c r="Z174" s="711"/>
      <c r="AA174" s="712"/>
      <c r="AB174" s="712"/>
      <c r="AC174" s="713"/>
      <c r="AD174" s="713"/>
      <c r="AE174" s="713"/>
      <c r="AF174" s="714"/>
      <c r="AG174" s="715"/>
      <c r="AH174" s="714"/>
      <c r="AI174" s="480"/>
      <c r="AJ174" s="483"/>
      <c r="AK174" s="707"/>
      <c r="AL174" s="455"/>
      <c r="AM174" s="455"/>
      <c r="AN174" s="455"/>
      <c r="AO174" s="456"/>
      <c r="AP174" s="364"/>
      <c r="AQ174" s="693"/>
      <c r="AR174" s="363"/>
      <c r="AS174" s="710"/>
    </row>
    <row r="175" spans="1:45" ht="15.75" x14ac:dyDescent="0.25">
      <c r="A175" s="499" t="s">
        <v>126</v>
      </c>
      <c r="B175" s="563">
        <v>81.94</v>
      </c>
      <c r="C175" s="481" t="e">
        <f>+B175+B175*$G$9</f>
        <v>#VALUE!</v>
      </c>
      <c r="D175" s="481">
        <v>97.37</v>
      </c>
      <c r="E175" s="481">
        <f t="shared" si="50"/>
        <v>0</v>
      </c>
      <c r="F175" s="481">
        <f t="shared" si="51"/>
        <v>97.37</v>
      </c>
      <c r="G175" s="455">
        <f>+F175</f>
        <v>97.37</v>
      </c>
      <c r="H175" s="485">
        <f>+D175+D175*$I$9</f>
        <v>97.37</v>
      </c>
      <c r="I175" s="513">
        <f>+H175*$I$8</f>
        <v>0</v>
      </c>
      <c r="J175" s="514">
        <f>SUM(H175:I175)</f>
        <v>97.37</v>
      </c>
      <c r="K175" s="514">
        <f>+H175+I175+0.04</f>
        <v>97.410000000000011</v>
      </c>
      <c r="L175" s="480">
        <f>H175+H175*$M$9</f>
        <v>97.37</v>
      </c>
      <c r="M175" s="480">
        <f>L175*L8</f>
        <v>13.631800000000002</v>
      </c>
      <c r="N175" s="363">
        <f>L175+M175</f>
        <v>111.0018</v>
      </c>
      <c r="O175" s="480">
        <f>L175+L175*$P$9</f>
        <v>111.0018</v>
      </c>
      <c r="P175" s="480" t="e">
        <f>O175*$Q$9</f>
        <v>#VALUE!</v>
      </c>
      <c r="Q175" s="480" t="e">
        <f>SUM(O175:P175)</f>
        <v>#VALUE!</v>
      </c>
      <c r="R175" s="550">
        <v>122.93</v>
      </c>
      <c r="S175" s="480">
        <f>R175*S9</f>
        <v>17.210200000000004</v>
      </c>
      <c r="T175" s="480">
        <f>R175+S175-0.04</f>
        <v>140.10020000000003</v>
      </c>
      <c r="U175" s="480">
        <f>R175+(R175*R9)</f>
        <v>130.79752000000002</v>
      </c>
      <c r="V175" s="480">
        <f>U175*V9</f>
        <v>19.619628000000002</v>
      </c>
      <c r="W175" s="543">
        <f>ROUNDUP(SUM(U175:V175),1)</f>
        <v>150.5</v>
      </c>
      <c r="X175" s="480">
        <f>U175*$Z$11+U175</f>
        <v>141.26132160000003</v>
      </c>
      <c r="Y175" s="480">
        <f>X175*Y7</f>
        <v>21.189198240000003</v>
      </c>
      <c r="Z175" s="711">
        <f>SUM(X175:Y175)+0.01</f>
        <v>162.46051984000002</v>
      </c>
      <c r="AA175" s="712">
        <f t="shared" si="49"/>
        <v>149.73700089600004</v>
      </c>
      <c r="AB175" s="712">
        <f>AA175*AB$12</f>
        <v>22.460550134400005</v>
      </c>
      <c r="AC175" s="713">
        <f>AA175+AB175</f>
        <v>172.19755103040004</v>
      </c>
      <c r="AD175" s="713">
        <f>AA175*AD9</f>
        <v>157.22385094080005</v>
      </c>
      <c r="AE175" s="713">
        <f>AD175*AF9</f>
        <v>23.583577641120005</v>
      </c>
      <c r="AF175" s="714">
        <f>AD175+AE175</f>
        <v>180.80742858192005</v>
      </c>
      <c r="AG175" s="715">
        <v>177.5</v>
      </c>
      <c r="AH175" s="714">
        <f>AD175*AH9</f>
        <v>165.08504348784007</v>
      </c>
      <c r="AI175" s="480">
        <f>AH175*AJ9</f>
        <v>24.762756523176009</v>
      </c>
      <c r="AJ175" s="481">
        <f>SUM(AH175:AI175)</f>
        <v>189.84780001101609</v>
      </c>
      <c r="AK175" s="707">
        <v>186.3</v>
      </c>
      <c r="AL175" s="455">
        <v>171.74958783605285</v>
      </c>
      <c r="AM175" s="455">
        <f t="shared" si="52"/>
        <v>182.05456310621602</v>
      </c>
      <c r="AN175" s="455">
        <f>AL175*AN12</f>
        <v>25.762438175407926</v>
      </c>
      <c r="AO175" s="456">
        <v>197.5</v>
      </c>
      <c r="AP175" s="364">
        <v>197.5</v>
      </c>
      <c r="AQ175" s="363">
        <f>AM175*1.06</f>
        <v>192.97783689258898</v>
      </c>
      <c r="AR175" s="363">
        <f>AQ175*1.15</f>
        <v>221.92451242647732</v>
      </c>
      <c r="AS175" s="722">
        <f t="shared" si="53"/>
        <v>5.9999999999999991E-2</v>
      </c>
    </row>
    <row r="176" spans="1:45" ht="15.75" x14ac:dyDescent="0.25">
      <c r="A176" s="565" t="s">
        <v>607</v>
      </c>
      <c r="B176" s="566"/>
      <c r="C176" s="471">
        <v>11.75</v>
      </c>
      <c r="D176" s="471">
        <v>13.07</v>
      </c>
      <c r="E176" s="471">
        <f t="shared" si="50"/>
        <v>0</v>
      </c>
      <c r="F176" s="471">
        <f t="shared" si="51"/>
        <v>13.07</v>
      </c>
      <c r="G176" s="472">
        <f>CEILING(F176,0.1)</f>
        <v>13.100000000000001</v>
      </c>
      <c r="H176" s="473">
        <f>+D176+D176*$I$9</f>
        <v>13.07</v>
      </c>
      <c r="I176" s="567">
        <f>+H176*$I$8</f>
        <v>0</v>
      </c>
      <c r="J176" s="568">
        <f>SUM(H176:I176)</f>
        <v>13.07</v>
      </c>
      <c r="K176" s="515">
        <f>+H176+I176+0.01</f>
        <v>13.08</v>
      </c>
      <c r="L176" s="470">
        <f>H176+H176*$M$9</f>
        <v>13.07</v>
      </c>
      <c r="M176" s="470">
        <f>L176*L8</f>
        <v>1.8298000000000003</v>
      </c>
      <c r="N176" s="569">
        <f>L176+M176</f>
        <v>14.899800000000001</v>
      </c>
      <c r="O176" s="470">
        <f>L176+L176*$P$9</f>
        <v>14.899800000000001</v>
      </c>
      <c r="P176" s="470" t="e">
        <f>O176*$Q$9</f>
        <v>#VALUE!</v>
      </c>
      <c r="Q176" s="470" t="e">
        <f>SUM(O176:P176)</f>
        <v>#VALUE!</v>
      </c>
      <c r="R176" s="550">
        <v>16.5</v>
      </c>
      <c r="S176" s="480">
        <f>R176*S9</f>
        <v>2.31</v>
      </c>
      <c r="T176" s="480">
        <f>R176+S176-0.01</f>
        <v>18.799999999999997</v>
      </c>
      <c r="U176" s="480">
        <f>R176+(R176*R9)</f>
        <v>17.556000000000001</v>
      </c>
      <c r="V176" s="480">
        <f>U176*V9</f>
        <v>2.6334</v>
      </c>
      <c r="W176" s="543">
        <f>ROUNDUP(SUM(U176:V176),1)</f>
        <v>20.200000000000003</v>
      </c>
      <c r="X176" s="480">
        <f>U176*$Z$11+U176</f>
        <v>18.96048</v>
      </c>
      <c r="Y176" s="480">
        <f>X176*Y7</f>
        <v>2.8440720000000002</v>
      </c>
      <c r="Z176" s="711">
        <f>SUM(X176:Y176)</f>
        <v>21.804552000000001</v>
      </c>
      <c r="AA176" s="712">
        <f t="shared" si="49"/>
        <v>20.098108799999999</v>
      </c>
      <c r="AB176" s="712">
        <f>AA176*AB$12</f>
        <v>3.0147163199999998</v>
      </c>
      <c r="AC176" s="713">
        <f>AA176+AB176</f>
        <v>23.112825119999997</v>
      </c>
      <c r="AD176" s="713">
        <f>AA176*AD9</f>
        <v>21.10301424</v>
      </c>
      <c r="AE176" s="713">
        <f>AD176*AF9</f>
        <v>3.1654521359999999</v>
      </c>
      <c r="AF176" s="714">
        <f>AD176+AE176</f>
        <v>24.268466375999999</v>
      </c>
      <c r="AG176" s="715">
        <v>23.8</v>
      </c>
      <c r="AH176" s="714">
        <f>AD176*AH9</f>
        <v>22.158164952</v>
      </c>
      <c r="AI176" s="480">
        <f>AH176*AJ9</f>
        <v>3.3237247428000001</v>
      </c>
      <c r="AJ176" s="481">
        <f>SUM(AH176:AI176)</f>
        <v>25.4818896948</v>
      </c>
      <c r="AK176" s="707">
        <v>25</v>
      </c>
      <c r="AL176" s="455">
        <v>23.052698277840008</v>
      </c>
      <c r="AM176" s="455">
        <f t="shared" si="52"/>
        <v>24.43586017451041</v>
      </c>
      <c r="AN176" s="455">
        <f>AL176*AN12</f>
        <v>3.4579047416760011</v>
      </c>
      <c r="AO176" s="456">
        <v>26.5</v>
      </c>
      <c r="AP176" s="364">
        <v>26.5</v>
      </c>
      <c r="AQ176" s="363">
        <f>AM176*1.06</f>
        <v>25.902011784981035</v>
      </c>
      <c r="AR176" s="363">
        <f>AQ176*1.15</f>
        <v>29.787313552728186</v>
      </c>
      <c r="AS176" s="722">
        <f t="shared" si="53"/>
        <v>6.0000000000000026E-2</v>
      </c>
    </row>
    <row r="177" spans="1:45" ht="15.75" x14ac:dyDescent="0.25">
      <c r="A177" s="479" t="s">
        <v>608</v>
      </c>
      <c r="B177" s="517"/>
      <c r="C177" s="481">
        <v>129.47</v>
      </c>
      <c r="D177" s="481">
        <v>143.77000000000001</v>
      </c>
      <c r="E177" s="481">
        <f t="shared" si="50"/>
        <v>0</v>
      </c>
      <c r="F177" s="481">
        <f t="shared" si="51"/>
        <v>143.77000000000001</v>
      </c>
      <c r="G177" s="455">
        <f>CEILING(F177,0.1)</f>
        <v>143.80000000000001</v>
      </c>
      <c r="H177" s="485">
        <f>+D177+D177*$I$9</f>
        <v>143.77000000000001</v>
      </c>
      <c r="I177" s="513">
        <f>+H177*$I$8</f>
        <v>0</v>
      </c>
      <c r="J177" s="514">
        <f>SUM(H177:I177)</f>
        <v>143.77000000000001</v>
      </c>
      <c r="K177" s="515">
        <f>+H177+I177-0.03</f>
        <v>143.74</v>
      </c>
      <c r="L177" s="480">
        <f>H177+H177*$M$9</f>
        <v>143.77000000000001</v>
      </c>
      <c r="M177" s="480">
        <f>L177*L8</f>
        <v>20.127800000000004</v>
      </c>
      <c r="N177" s="363">
        <f>L177+M177</f>
        <v>163.89780000000002</v>
      </c>
      <c r="O177" s="480">
        <f>L177+L177*$P$9</f>
        <v>163.89780000000002</v>
      </c>
      <c r="P177" s="480" t="e">
        <f>O177*$Q$9</f>
        <v>#VALUE!</v>
      </c>
      <c r="Q177" s="480" t="e">
        <f>SUM(O177:P177)</f>
        <v>#VALUE!</v>
      </c>
      <c r="R177" s="550">
        <v>181.51</v>
      </c>
      <c r="S177" s="480">
        <f>R177*S9</f>
        <v>25.4114</v>
      </c>
      <c r="T177" s="480">
        <f>R177+S177-0.02</f>
        <v>206.9014</v>
      </c>
      <c r="U177" s="480">
        <f>R177+(R177*R9)</f>
        <v>193.12663999999998</v>
      </c>
      <c r="V177" s="480">
        <f>U177*V9</f>
        <v>28.968995999999997</v>
      </c>
      <c r="W177" s="543">
        <f>ROUNDUP(SUM(U177:V177),1)</f>
        <v>222.1</v>
      </c>
      <c r="X177" s="480">
        <f>U177*$Z$11+U177</f>
        <v>208.57677119999997</v>
      </c>
      <c r="Y177" s="480">
        <f>X177*Y7</f>
        <v>31.286515679999994</v>
      </c>
      <c r="Z177" s="711">
        <f>SUM(X177:Y177)-0.02</f>
        <v>239.84328687999997</v>
      </c>
      <c r="AA177" s="712">
        <f t="shared" si="49"/>
        <v>221.09137747199998</v>
      </c>
      <c r="AB177" s="712">
        <f>AA177*AB$12</f>
        <v>33.163706620799992</v>
      </c>
      <c r="AC177" s="713">
        <f>AA177+AB177</f>
        <v>254.25508409279996</v>
      </c>
      <c r="AD177" s="713">
        <f>AA177*AD9</f>
        <v>232.14594634559998</v>
      </c>
      <c r="AE177" s="713">
        <f>AD177*AF9</f>
        <v>34.821891951839994</v>
      </c>
      <c r="AF177" s="714">
        <f>AD177+AE177</f>
        <v>266.96783829743998</v>
      </c>
      <c r="AG177" s="715">
        <v>262</v>
      </c>
      <c r="AH177" s="714">
        <f>AD177*AH9</f>
        <v>243.75324366287998</v>
      </c>
      <c r="AI177" s="480">
        <f>AH177*AJ9</f>
        <v>36.562986549431997</v>
      </c>
      <c r="AJ177" s="481">
        <f>SUM(AH177:AI177)</f>
        <v>280.31623021231201</v>
      </c>
      <c r="AK177" s="707">
        <v>275.10000000000002</v>
      </c>
      <c r="AL177" s="455">
        <v>253.59365238852959</v>
      </c>
      <c r="AM177" s="455">
        <f t="shared" si="52"/>
        <v>268.80927153184138</v>
      </c>
      <c r="AN177" s="455">
        <f>AL177*AN12</f>
        <v>38.039047858279439</v>
      </c>
      <c r="AO177" s="456">
        <v>291.60000000000002</v>
      </c>
      <c r="AP177" s="364">
        <v>291.60000000000002</v>
      </c>
      <c r="AQ177" s="363">
        <f>AM177*1.06</f>
        <v>284.93782782375189</v>
      </c>
      <c r="AR177" s="363">
        <f>AQ177*1.15</f>
        <v>327.67850199731464</v>
      </c>
      <c r="AS177" s="722">
        <f t="shared" si="53"/>
        <v>6.0000000000000116E-2</v>
      </c>
    </row>
    <row r="178" spans="1:45" ht="15.75" x14ac:dyDescent="0.25">
      <c r="A178" s="479"/>
      <c r="B178" s="517"/>
      <c r="C178" s="517"/>
      <c r="D178" s="517"/>
      <c r="E178" s="517"/>
      <c r="F178" s="517"/>
      <c r="G178" s="518"/>
      <c r="H178" s="455"/>
      <c r="I178" s="518"/>
      <c r="J178" s="518"/>
      <c r="K178" s="519"/>
      <c r="L178" s="483"/>
      <c r="M178" s="483"/>
      <c r="N178" s="488"/>
      <c r="O178" s="480"/>
      <c r="P178" s="480"/>
      <c r="Q178" s="480"/>
      <c r="R178" s="483"/>
      <c r="S178" s="483"/>
      <c r="T178" s="483"/>
      <c r="U178" s="480"/>
      <c r="V178" s="480"/>
      <c r="W178" s="538"/>
      <c r="X178" s="483"/>
      <c r="Y178" s="480"/>
      <c r="Z178" s="711"/>
      <c r="AA178" s="712"/>
      <c r="AB178" s="712"/>
      <c r="AC178" s="713"/>
      <c r="AD178" s="713"/>
      <c r="AE178" s="713"/>
      <c r="AF178" s="714"/>
      <c r="AG178" s="715"/>
      <c r="AH178" s="714"/>
      <c r="AI178" s="480"/>
      <c r="AJ178" s="483"/>
      <c r="AK178" s="707"/>
      <c r="AL178" s="455"/>
      <c r="AM178" s="455"/>
      <c r="AN178" s="455"/>
      <c r="AO178" s="456"/>
      <c r="AP178" s="364"/>
      <c r="AQ178" s="693"/>
      <c r="AR178" s="363"/>
      <c r="AS178" s="710"/>
    </row>
    <row r="179" spans="1:45" ht="15.75" x14ac:dyDescent="0.25">
      <c r="A179" s="499" t="s">
        <v>221</v>
      </c>
      <c r="B179" s="480"/>
      <c r="C179" s="481"/>
      <c r="D179" s="481"/>
      <c r="E179" s="481"/>
      <c r="F179" s="481"/>
      <c r="G179" s="455"/>
      <c r="H179" s="485"/>
      <c r="I179" s="513"/>
      <c r="J179" s="514"/>
      <c r="K179" s="515"/>
      <c r="L179" s="483"/>
      <c r="M179" s="483"/>
      <c r="N179" s="488"/>
      <c r="O179" s="480"/>
      <c r="P179" s="480"/>
      <c r="Q179" s="480"/>
      <c r="R179" s="483"/>
      <c r="S179" s="480"/>
      <c r="T179" s="480"/>
      <c r="U179" s="483"/>
      <c r="V179" s="483"/>
      <c r="W179" s="502"/>
      <c r="X179" s="483"/>
      <c r="Y179" s="480"/>
      <c r="Z179" s="711"/>
      <c r="AA179" s="712"/>
      <c r="AB179" s="712"/>
      <c r="AC179" s="713"/>
      <c r="AD179" s="713"/>
      <c r="AE179" s="713"/>
      <c r="AF179" s="714"/>
      <c r="AG179" s="715"/>
      <c r="AH179" s="714"/>
      <c r="AI179" s="480"/>
      <c r="AJ179" s="483"/>
      <c r="AK179" s="707"/>
      <c r="AL179" s="455"/>
      <c r="AM179" s="455"/>
      <c r="AN179" s="455"/>
      <c r="AO179" s="456"/>
      <c r="AP179" s="364"/>
      <c r="AQ179" s="693"/>
      <c r="AR179" s="363"/>
      <c r="AS179" s="710"/>
    </row>
    <row r="180" spans="1:45" ht="15.75" x14ac:dyDescent="0.25">
      <c r="A180" s="511" t="s">
        <v>811</v>
      </c>
      <c r="B180" s="480"/>
      <c r="C180" s="481"/>
      <c r="D180" s="481"/>
      <c r="E180" s="481"/>
      <c r="F180" s="481"/>
      <c r="G180" s="455"/>
      <c r="H180" s="485"/>
      <c r="I180" s="513"/>
      <c r="J180" s="514"/>
      <c r="K180" s="515"/>
      <c r="L180" s="480"/>
      <c r="M180" s="480"/>
      <c r="N180" s="363"/>
      <c r="O180" s="480">
        <v>19.809999999999999</v>
      </c>
      <c r="P180" s="480">
        <v>2.77</v>
      </c>
      <c r="Q180" s="480">
        <f>SUM(O180:P180)</f>
        <v>22.58</v>
      </c>
      <c r="R180" s="550"/>
      <c r="S180" s="480"/>
      <c r="T180" s="480"/>
      <c r="U180" s="480">
        <v>199.6</v>
      </c>
      <c r="V180" s="480">
        <f>U180*V9</f>
        <v>29.939999999999998</v>
      </c>
      <c r="W180" s="543">
        <f>ROUNDUP(SUM(U180:V180),1)</f>
        <v>229.6</v>
      </c>
      <c r="X180" s="480">
        <f>U180*$Z$11+U180</f>
        <v>215.56799999999998</v>
      </c>
      <c r="Y180" s="480">
        <f>X180*Y7</f>
        <v>32.335199999999993</v>
      </c>
      <c r="Z180" s="711">
        <f>SUM(X180:Y180)-0.01</f>
        <v>247.89319999999998</v>
      </c>
      <c r="AA180" s="712">
        <f t="shared" si="49"/>
        <v>228.50207999999998</v>
      </c>
      <c r="AB180" s="712">
        <f>AA180*AB$12</f>
        <v>34.275311999999992</v>
      </c>
      <c r="AC180" s="713">
        <f>AA180+AB180</f>
        <v>262.77739199999996</v>
      </c>
      <c r="AD180" s="713">
        <f>AA180*AD9</f>
        <v>239.92718399999998</v>
      </c>
      <c r="AE180" s="713">
        <f>AD180*AF9</f>
        <v>35.989077599999995</v>
      </c>
      <c r="AF180" s="714">
        <f>AD180+AE180</f>
        <v>275.91626159999998</v>
      </c>
      <c r="AG180" s="715">
        <v>270.8</v>
      </c>
      <c r="AH180" s="714">
        <f>AD180*AH9</f>
        <v>251.92354319999998</v>
      </c>
      <c r="AI180" s="480">
        <f>AH180*AJ9</f>
        <v>37.788531479999996</v>
      </c>
      <c r="AJ180" s="481">
        <f>SUM(AH180:AI180)</f>
        <v>289.71207468</v>
      </c>
      <c r="AK180" s="707">
        <v>284.39999999999998</v>
      </c>
      <c r="AL180" s="455">
        <v>262.09378994399998</v>
      </c>
      <c r="AM180" s="455">
        <f>AL180*1.06</f>
        <v>277.81941734063997</v>
      </c>
      <c r="AN180" s="455">
        <f>AL180*AN12</f>
        <v>39.314068491599997</v>
      </c>
      <c r="AO180" s="456">
        <v>301.39999999999998</v>
      </c>
      <c r="AP180" s="364">
        <v>301.39999999999998</v>
      </c>
      <c r="AQ180" s="699">
        <f>AM180*1.06</f>
        <v>294.4885823810784</v>
      </c>
      <c r="AR180" s="363">
        <f>AQ180*1.15</f>
        <v>338.66186973824011</v>
      </c>
      <c r="AS180" s="722">
        <f>SUM(AQ180-AM180)/AM180</f>
        <v>6.0000000000000109E-2</v>
      </c>
    </row>
    <row r="181" spans="1:45" ht="15.75" x14ac:dyDescent="0.25">
      <c r="A181" s="511" t="s">
        <v>809</v>
      </c>
      <c r="B181" s="480"/>
      <c r="C181" s="481"/>
      <c r="D181" s="481"/>
      <c r="E181" s="481"/>
      <c r="F181" s="481"/>
      <c r="G181" s="455"/>
      <c r="H181" s="485"/>
      <c r="I181" s="513"/>
      <c r="J181" s="514"/>
      <c r="K181" s="515"/>
      <c r="L181" s="480"/>
      <c r="M181" s="480"/>
      <c r="N181" s="363"/>
      <c r="O181" s="480"/>
      <c r="P181" s="480"/>
      <c r="Q181" s="480"/>
      <c r="R181" s="483"/>
      <c r="S181" s="480"/>
      <c r="T181" s="480"/>
      <c r="U181" s="480">
        <v>18.12</v>
      </c>
      <c r="V181" s="480">
        <f>U181*V9</f>
        <v>2.718</v>
      </c>
      <c r="W181" s="543">
        <f>ROUNDUP(SUM(U181:V181),1)</f>
        <v>20.900000000000002</v>
      </c>
      <c r="X181" s="480">
        <f>U181*$Z$11+U181</f>
        <v>19.569600000000001</v>
      </c>
      <c r="Y181" s="480">
        <f>X181*Y7</f>
        <v>2.9354400000000003</v>
      </c>
      <c r="Z181" s="711">
        <f>SUM(X181:Y181)+0.01</f>
        <v>22.515040000000003</v>
      </c>
      <c r="AA181" s="712">
        <f t="shared" si="49"/>
        <v>20.743776</v>
      </c>
      <c r="AB181" s="712">
        <f>AA181*AB$12</f>
        <v>3.1115664000000001</v>
      </c>
      <c r="AC181" s="713">
        <f>AA181+AB181</f>
        <v>23.855342400000001</v>
      </c>
      <c r="AD181" s="713">
        <f>AA181*AD9</f>
        <v>21.780964800000003</v>
      </c>
      <c r="AE181" s="713">
        <f>AD181*AF9</f>
        <v>3.2671447200000006</v>
      </c>
      <c r="AF181" s="714">
        <f>AD181+AE181</f>
        <v>25.048109520000004</v>
      </c>
      <c r="AG181" s="715">
        <v>24.6</v>
      </c>
      <c r="AH181" s="714">
        <f>AD181*AH9</f>
        <v>22.870013040000003</v>
      </c>
      <c r="AI181" s="480">
        <f>AH181*AJ9</f>
        <v>3.4305019560000005</v>
      </c>
      <c r="AJ181" s="481">
        <f>SUM(AH181:AI181)</f>
        <v>26.300514996000004</v>
      </c>
      <c r="AK181" s="707">
        <v>25.8</v>
      </c>
      <c r="AL181" s="455">
        <v>23.793283936800005</v>
      </c>
      <c r="AM181" s="455">
        <f>AL181*1.06</f>
        <v>25.220880973008008</v>
      </c>
      <c r="AN181" s="455">
        <f>AL181*AN12</f>
        <v>3.5689925905200006</v>
      </c>
      <c r="AO181" s="456">
        <v>27.4</v>
      </c>
      <c r="AP181" s="364">
        <v>27.4</v>
      </c>
      <c r="AQ181" s="699">
        <f>AM181*1.06</f>
        <v>26.73413383138849</v>
      </c>
      <c r="AR181" s="363">
        <f>AQ181*1.15</f>
        <v>30.744253906096763</v>
      </c>
      <c r="AS181" s="722">
        <f>SUM(AQ181-AM181)/AM181</f>
        <v>6.0000000000000088E-2</v>
      </c>
    </row>
    <row r="182" spans="1:45" ht="15.75" x14ac:dyDescent="0.25">
      <c r="A182" s="511" t="s">
        <v>810</v>
      </c>
      <c r="B182" s="517"/>
      <c r="C182" s="517"/>
      <c r="D182" s="517"/>
      <c r="E182" s="517"/>
      <c r="F182" s="517"/>
      <c r="G182" s="518"/>
      <c r="H182" s="455"/>
      <c r="I182" s="518"/>
      <c r="J182" s="518"/>
      <c r="K182" s="519"/>
      <c r="L182" s="483"/>
      <c r="M182" s="483"/>
      <c r="N182" s="488"/>
      <c r="O182" s="480"/>
      <c r="P182" s="480"/>
      <c r="Q182" s="480"/>
      <c r="R182" s="483"/>
      <c r="S182" s="483"/>
      <c r="T182" s="483"/>
      <c r="U182" s="480">
        <v>33.46</v>
      </c>
      <c r="V182" s="480">
        <f>U182*V9</f>
        <v>5.0190000000000001</v>
      </c>
      <c r="W182" s="543">
        <f>ROUNDUP(SUM(U182:V182),1)</f>
        <v>38.5</v>
      </c>
      <c r="X182" s="480">
        <f>U182*$Z$11+U182</f>
        <v>36.136800000000001</v>
      </c>
      <c r="Y182" s="480">
        <f>X182*Y7</f>
        <v>5.4205199999999998</v>
      </c>
      <c r="Z182" s="711">
        <f>SUM(X182:Y182)+0.01</f>
        <v>41.567320000000002</v>
      </c>
      <c r="AA182" s="712">
        <f t="shared" si="49"/>
        <v>38.305008000000001</v>
      </c>
      <c r="AB182" s="712">
        <f>AA182*AB$12</f>
        <v>5.7457511999999999</v>
      </c>
      <c r="AC182" s="713">
        <f>AA182+AB182</f>
        <v>44.050759200000002</v>
      </c>
      <c r="AD182" s="713">
        <f>AA182*AD9</f>
        <v>40.220258400000006</v>
      </c>
      <c r="AE182" s="713">
        <f>AD182*AF9</f>
        <v>6.0330387600000011</v>
      </c>
      <c r="AF182" s="714">
        <f>AD182+AE182</f>
        <v>46.25329716000001</v>
      </c>
      <c r="AG182" s="715">
        <v>45.4</v>
      </c>
      <c r="AH182" s="714">
        <f>AD182*AH9</f>
        <v>42.231271320000005</v>
      </c>
      <c r="AI182" s="480">
        <f>AH182*AJ9</f>
        <v>6.3346906980000002</v>
      </c>
      <c r="AJ182" s="481">
        <f>SUM(AH182:AI182)</f>
        <v>48.565962018000008</v>
      </c>
      <c r="AK182" s="707">
        <v>47.7</v>
      </c>
      <c r="AL182" s="455">
        <v>43.936163384400011</v>
      </c>
      <c r="AM182" s="455">
        <f>AL182*1.06</f>
        <v>46.572333187464011</v>
      </c>
      <c r="AN182" s="455">
        <f>AL182*AN12</f>
        <v>6.5904245076600017</v>
      </c>
      <c r="AO182" s="456">
        <v>50.5</v>
      </c>
      <c r="AP182" s="364">
        <v>50.5</v>
      </c>
      <c r="AQ182" s="699">
        <f>AM182*1.06</f>
        <v>49.366673178711856</v>
      </c>
      <c r="AR182" s="363">
        <f>AQ182*1.15</f>
        <v>56.771674155518632</v>
      </c>
      <c r="AS182" s="722">
        <f>SUM(AQ182-AM182)/AM182</f>
        <v>6.0000000000000102E-2</v>
      </c>
    </row>
    <row r="183" spans="1:45" ht="15.75" x14ac:dyDescent="0.25">
      <c r="A183" s="511"/>
      <c r="B183" s="517"/>
      <c r="C183" s="517"/>
      <c r="D183" s="517"/>
      <c r="E183" s="517"/>
      <c r="F183" s="517"/>
      <c r="G183" s="518"/>
      <c r="H183" s="455"/>
      <c r="I183" s="518"/>
      <c r="J183" s="518"/>
      <c r="K183" s="519"/>
      <c r="L183" s="483"/>
      <c r="M183" s="483"/>
      <c r="N183" s="488"/>
      <c r="O183" s="480"/>
      <c r="P183" s="480"/>
      <c r="Q183" s="480"/>
      <c r="R183" s="483"/>
      <c r="S183" s="483"/>
      <c r="T183" s="483"/>
      <c r="U183" s="480"/>
      <c r="V183" s="480"/>
      <c r="W183" s="538"/>
      <c r="X183" s="483"/>
      <c r="Y183" s="480"/>
      <c r="Z183" s="711"/>
      <c r="AA183" s="712"/>
      <c r="AB183" s="712"/>
      <c r="AC183" s="713"/>
      <c r="AD183" s="713"/>
      <c r="AE183" s="713"/>
      <c r="AF183" s="714"/>
      <c r="AG183" s="715"/>
      <c r="AH183" s="714"/>
      <c r="AI183" s="480"/>
      <c r="AJ183" s="483"/>
      <c r="AK183" s="707"/>
      <c r="AL183" s="455"/>
      <c r="AM183" s="455"/>
      <c r="AN183" s="455"/>
      <c r="AO183" s="456"/>
      <c r="AP183" s="364"/>
      <c r="AQ183" s="708"/>
      <c r="AR183" s="709"/>
      <c r="AS183" s="710"/>
    </row>
    <row r="184" spans="1:45" ht="15.75" x14ac:dyDescent="0.25">
      <c r="A184" s="489" t="s">
        <v>794</v>
      </c>
      <c r="B184" s="517"/>
      <c r="C184" s="517"/>
      <c r="D184" s="517"/>
      <c r="E184" s="517"/>
      <c r="F184" s="517"/>
      <c r="G184" s="518"/>
      <c r="H184" s="455"/>
      <c r="I184" s="518"/>
      <c r="J184" s="518"/>
      <c r="K184" s="519"/>
      <c r="L184" s="483"/>
      <c r="M184" s="483"/>
      <c r="N184" s="488"/>
      <c r="O184" s="480"/>
      <c r="P184" s="480"/>
      <c r="Q184" s="480"/>
      <c r="R184" s="483"/>
      <c r="S184" s="483"/>
      <c r="T184" s="483"/>
      <c r="U184" s="480"/>
      <c r="V184" s="480"/>
      <c r="W184" s="538"/>
      <c r="X184" s="483"/>
      <c r="Y184" s="480"/>
      <c r="Z184" s="711"/>
      <c r="AA184" s="712"/>
      <c r="AB184" s="712"/>
      <c r="AC184" s="713"/>
      <c r="AD184" s="713"/>
      <c r="AE184" s="713"/>
      <c r="AF184" s="714"/>
      <c r="AG184" s="715"/>
      <c r="AH184" s="714"/>
      <c r="AI184" s="480"/>
      <c r="AJ184" s="483"/>
      <c r="AK184" s="707"/>
      <c r="AL184" s="455"/>
      <c r="AM184" s="455"/>
      <c r="AN184" s="455"/>
      <c r="AO184" s="456"/>
      <c r="AP184" s="364"/>
      <c r="AQ184" s="708"/>
      <c r="AR184" s="709"/>
      <c r="AS184" s="710"/>
    </row>
    <row r="185" spans="1:45" ht="15.75" x14ac:dyDescent="0.25">
      <c r="A185" s="479"/>
      <c r="B185" s="517"/>
      <c r="C185" s="517"/>
      <c r="D185" s="517"/>
      <c r="E185" s="517"/>
      <c r="F185" s="517"/>
      <c r="G185" s="518"/>
      <c r="H185" s="455"/>
      <c r="I185" s="518"/>
      <c r="J185" s="518"/>
      <c r="K185" s="519"/>
      <c r="L185" s="483"/>
      <c r="M185" s="483"/>
      <c r="N185" s="488"/>
      <c r="O185" s="480"/>
      <c r="P185" s="480"/>
      <c r="Q185" s="480"/>
      <c r="R185" s="483"/>
      <c r="S185" s="483"/>
      <c r="T185" s="483"/>
      <c r="U185" s="480"/>
      <c r="V185" s="480"/>
      <c r="W185" s="538"/>
      <c r="X185" s="483"/>
      <c r="Y185" s="480"/>
      <c r="Z185" s="711"/>
      <c r="AA185" s="712"/>
      <c r="AB185" s="712"/>
      <c r="AC185" s="713"/>
      <c r="AD185" s="713"/>
      <c r="AE185" s="713"/>
      <c r="AF185" s="714"/>
      <c r="AG185" s="715"/>
      <c r="AH185" s="714"/>
      <c r="AI185" s="480"/>
      <c r="AJ185" s="483"/>
      <c r="AK185" s="707"/>
      <c r="AL185" s="455"/>
      <c r="AM185" s="455"/>
      <c r="AN185" s="455"/>
      <c r="AO185" s="456"/>
      <c r="AP185" s="364"/>
      <c r="AQ185" s="708"/>
      <c r="AR185" s="709"/>
      <c r="AS185" s="710"/>
    </row>
    <row r="186" spans="1:45" ht="15.75" x14ac:dyDescent="0.25">
      <c r="A186" s="499" t="s">
        <v>127</v>
      </c>
      <c r="B186" s="517"/>
      <c r="C186" s="481"/>
      <c r="D186" s="481"/>
      <c r="E186" s="481"/>
      <c r="F186" s="481"/>
      <c r="G186" s="455"/>
      <c r="H186" s="485"/>
      <c r="I186" s="513"/>
      <c r="J186" s="514"/>
      <c r="K186" s="515"/>
      <c r="L186" s="483"/>
      <c r="M186" s="483"/>
      <c r="N186" s="488"/>
      <c r="O186" s="480"/>
      <c r="P186" s="480"/>
      <c r="Q186" s="480"/>
      <c r="R186" s="483"/>
      <c r="S186" s="483"/>
      <c r="T186" s="483"/>
      <c r="U186" s="480"/>
      <c r="V186" s="480"/>
      <c r="W186" s="538"/>
      <c r="X186" s="483"/>
      <c r="Y186" s="480"/>
      <c r="Z186" s="711"/>
      <c r="AA186" s="712"/>
      <c r="AB186" s="712"/>
      <c r="AC186" s="713"/>
      <c r="AD186" s="713"/>
      <c r="AE186" s="713"/>
      <c r="AF186" s="714"/>
      <c r="AG186" s="715"/>
      <c r="AH186" s="714"/>
      <c r="AI186" s="480"/>
      <c r="AJ186" s="483"/>
      <c r="AK186" s="707"/>
      <c r="AL186" s="455"/>
      <c r="AM186" s="455"/>
      <c r="AN186" s="455"/>
      <c r="AO186" s="456"/>
      <c r="AP186" s="364"/>
      <c r="AQ186" s="708"/>
      <c r="AR186" s="709"/>
      <c r="AS186" s="710"/>
    </row>
    <row r="187" spans="1:45" ht="15.75" x14ac:dyDescent="0.25">
      <c r="A187" s="660" t="s">
        <v>0</v>
      </c>
      <c r="B187" s="526"/>
      <c r="C187" s="527"/>
      <c r="D187" s="527"/>
      <c r="E187" s="527"/>
      <c r="F187" s="527"/>
      <c r="G187" s="528"/>
      <c r="H187" s="529"/>
      <c r="I187" s="530"/>
      <c r="J187" s="531"/>
      <c r="K187" s="532"/>
      <c r="L187" s="483"/>
      <c r="M187" s="483"/>
      <c r="N187" s="488"/>
      <c r="O187" s="480"/>
      <c r="P187" s="480"/>
      <c r="Q187" s="480"/>
      <c r="R187" s="533"/>
      <c r="S187" s="533"/>
      <c r="T187" s="533"/>
      <c r="U187" s="480"/>
      <c r="V187" s="480"/>
      <c r="W187" s="538"/>
      <c r="X187" s="533"/>
      <c r="Y187" s="542"/>
      <c r="Z187" s="736"/>
      <c r="AA187" s="712"/>
      <c r="AB187" s="712"/>
      <c r="AC187" s="713"/>
      <c r="AD187" s="713"/>
      <c r="AE187" s="713"/>
      <c r="AF187" s="714"/>
      <c r="AG187" s="715"/>
      <c r="AH187" s="714"/>
      <c r="AI187" s="542"/>
      <c r="AJ187" s="533"/>
      <c r="AK187" s="707"/>
      <c r="AL187" s="528"/>
      <c r="AM187" s="528"/>
      <c r="AN187" s="528"/>
      <c r="AO187" s="536"/>
      <c r="AP187" s="364"/>
      <c r="AQ187" s="708"/>
      <c r="AR187" s="709"/>
      <c r="AS187" s="533"/>
    </row>
    <row r="188" spans="1:45" ht="15.75" x14ac:dyDescent="0.25">
      <c r="A188" s="479"/>
      <c r="B188" s="517"/>
      <c r="C188" s="481"/>
      <c r="D188" s="481"/>
      <c r="E188" s="481"/>
      <c r="F188" s="481"/>
      <c r="G188" s="455"/>
      <c r="H188" s="485"/>
      <c r="I188" s="513"/>
      <c r="J188" s="514"/>
      <c r="K188" s="515"/>
      <c r="L188" s="483"/>
      <c r="M188" s="483"/>
      <c r="N188" s="488"/>
      <c r="O188" s="480"/>
      <c r="P188" s="480"/>
      <c r="Q188" s="480"/>
      <c r="R188" s="483"/>
      <c r="S188" s="483"/>
      <c r="T188" s="483"/>
      <c r="U188" s="483"/>
      <c r="V188" s="483"/>
      <c r="W188" s="502"/>
      <c r="X188" s="483"/>
      <c r="Y188" s="480"/>
      <c r="Z188" s="711"/>
      <c r="AA188" s="712"/>
      <c r="AB188" s="712"/>
      <c r="AC188" s="713"/>
      <c r="AD188" s="713"/>
      <c r="AE188" s="713"/>
      <c r="AF188" s="714"/>
      <c r="AG188" s="715"/>
      <c r="AH188" s="714"/>
      <c r="AI188" s="480"/>
      <c r="AJ188" s="483"/>
      <c r="AK188" s="707"/>
      <c r="AL188" s="455"/>
      <c r="AM188" s="455"/>
      <c r="AN188" s="455"/>
      <c r="AO188" s="456"/>
      <c r="AP188" s="364"/>
      <c r="AQ188" s="708"/>
      <c r="AR188" s="709"/>
      <c r="AS188" s="710"/>
    </row>
    <row r="189" spans="1:45" ht="15.75" x14ac:dyDescent="0.25">
      <c r="A189" s="499" t="s">
        <v>128</v>
      </c>
      <c r="B189" s="517"/>
      <c r="C189" s="481"/>
      <c r="D189" s="481"/>
      <c r="E189" s="481"/>
      <c r="F189" s="481"/>
      <c r="G189" s="455"/>
      <c r="H189" s="485"/>
      <c r="I189" s="513"/>
      <c r="J189" s="514"/>
      <c r="K189" s="515"/>
      <c r="L189" s="483"/>
      <c r="M189" s="483"/>
      <c r="N189" s="488"/>
      <c r="O189" s="480"/>
      <c r="P189" s="480"/>
      <c r="Q189" s="480"/>
      <c r="R189" s="483"/>
      <c r="S189" s="483"/>
      <c r="T189" s="483"/>
      <c r="U189" s="483"/>
      <c r="V189" s="483"/>
      <c r="W189" s="502"/>
      <c r="X189" s="483"/>
      <c r="Y189" s="480"/>
      <c r="Z189" s="711"/>
      <c r="AA189" s="712"/>
      <c r="AB189" s="712"/>
      <c r="AC189" s="713"/>
      <c r="AD189" s="713"/>
      <c r="AE189" s="713"/>
      <c r="AF189" s="714"/>
      <c r="AG189" s="715"/>
      <c r="AH189" s="714"/>
      <c r="AI189" s="480"/>
      <c r="AJ189" s="483"/>
      <c r="AK189" s="707"/>
      <c r="AL189" s="455"/>
      <c r="AM189" s="455"/>
      <c r="AN189" s="455"/>
      <c r="AO189" s="456"/>
      <c r="AP189" s="364"/>
      <c r="AQ189" s="708"/>
      <c r="AR189" s="709"/>
      <c r="AS189" s="710"/>
    </row>
    <row r="190" spans="1:45" ht="15.75" x14ac:dyDescent="0.25">
      <c r="A190" s="551" t="s">
        <v>129</v>
      </c>
      <c r="B190" s="517"/>
      <c r="C190" s="481"/>
      <c r="D190" s="481"/>
      <c r="E190" s="481"/>
      <c r="F190" s="481"/>
      <c r="G190" s="455"/>
      <c r="H190" s="485"/>
      <c r="I190" s="513"/>
      <c r="J190" s="514"/>
      <c r="K190" s="515"/>
      <c r="L190" s="483"/>
      <c r="M190" s="483"/>
      <c r="N190" s="488"/>
      <c r="O190" s="480"/>
      <c r="P190" s="480"/>
      <c r="Q190" s="480"/>
      <c r="R190" s="483"/>
      <c r="S190" s="483"/>
      <c r="T190" s="483"/>
      <c r="U190" s="533"/>
      <c r="V190" s="533"/>
      <c r="W190" s="554"/>
      <c r="X190" s="483"/>
      <c r="Y190" s="480"/>
      <c r="Z190" s="711"/>
      <c r="AA190" s="712"/>
      <c r="AB190" s="712"/>
      <c r="AC190" s="713"/>
      <c r="AD190" s="713"/>
      <c r="AE190" s="713"/>
      <c r="AF190" s="714"/>
      <c r="AG190" s="715"/>
      <c r="AH190" s="714"/>
      <c r="AI190" s="480"/>
      <c r="AJ190" s="483"/>
      <c r="AK190" s="707"/>
      <c r="AL190" s="455"/>
      <c r="AM190" s="455"/>
      <c r="AN190" s="455"/>
      <c r="AO190" s="456"/>
      <c r="AP190" s="364"/>
      <c r="AQ190" s="708"/>
      <c r="AR190" s="709"/>
      <c r="AS190" s="710"/>
    </row>
    <row r="191" spans="1:45" ht="15.75" x14ac:dyDescent="0.25">
      <c r="A191" s="511" t="s">
        <v>130</v>
      </c>
      <c r="B191" s="480">
        <v>47.3</v>
      </c>
      <c r="C191" s="481" t="e">
        <f>+B191+B191*$G$9</f>
        <v>#VALUE!</v>
      </c>
      <c r="D191" s="481">
        <v>53.65</v>
      </c>
      <c r="E191" s="481">
        <f>+D191*$F$11</f>
        <v>0</v>
      </c>
      <c r="F191" s="481">
        <f>SUM(D191:E191)</f>
        <v>53.65</v>
      </c>
      <c r="G191" s="455">
        <f>F191</f>
        <v>53.65</v>
      </c>
      <c r="H191" s="485">
        <f>+D191+D191*$I$9</f>
        <v>53.65</v>
      </c>
      <c r="I191" s="513">
        <f>+H191*$I$8</f>
        <v>0</v>
      </c>
      <c r="J191" s="514">
        <f>SUM(H191:I191)</f>
        <v>53.65</v>
      </c>
      <c r="K191" s="515">
        <f>+J191</f>
        <v>53.65</v>
      </c>
      <c r="L191" s="480">
        <f>H191+H191*$M$9</f>
        <v>53.65</v>
      </c>
      <c r="M191" s="480">
        <f>L191*L8</f>
        <v>7.5110000000000001</v>
      </c>
      <c r="N191" s="363">
        <f>L191+M191</f>
        <v>61.161000000000001</v>
      </c>
      <c r="O191" s="480">
        <f>L191+L191*$P$9</f>
        <v>61.161000000000001</v>
      </c>
      <c r="P191" s="480" t="e">
        <f>O191*$Q$9</f>
        <v>#VALUE!</v>
      </c>
      <c r="Q191" s="480" t="e">
        <f>SUM(O191:P191)</f>
        <v>#VALUE!</v>
      </c>
      <c r="R191" s="550">
        <v>69.650000000000006</v>
      </c>
      <c r="S191" s="480">
        <f>R191*S9</f>
        <v>9.7510000000000012</v>
      </c>
      <c r="T191" s="480">
        <f>R191+S191</f>
        <v>79.40100000000001</v>
      </c>
      <c r="U191" s="480">
        <f>R191+(R191*R7)</f>
        <v>74.107600000000005</v>
      </c>
      <c r="V191" s="480">
        <f>U191*V9</f>
        <v>11.11614</v>
      </c>
      <c r="W191" s="538">
        <f>SUM(U191:V191)</f>
        <v>85.223740000000006</v>
      </c>
      <c r="X191" s="480">
        <f>U191*$Z$11+U191</f>
        <v>80.036208000000002</v>
      </c>
      <c r="Y191" s="480">
        <f>X191*Y7</f>
        <v>12.0054312</v>
      </c>
      <c r="Z191" s="711">
        <f>SUM(X191:Y191)</f>
        <v>92.041639200000006</v>
      </c>
      <c r="AA191" s="712">
        <f t="shared" si="49"/>
        <v>84.838380479999998</v>
      </c>
      <c r="AB191" s="712">
        <f>AA191*AB$12</f>
        <v>12.725757071999999</v>
      </c>
      <c r="AC191" s="713">
        <f>AA191+AB191</f>
        <v>97.564137551999991</v>
      </c>
      <c r="AD191" s="713">
        <f>AA191*AD9</f>
        <v>89.080299503999996</v>
      </c>
      <c r="AE191" s="713">
        <f>AD191*AF9</f>
        <v>13.362044925599999</v>
      </c>
      <c r="AF191" s="714">
        <f>AD191+AE191</f>
        <v>102.4423444296</v>
      </c>
      <c r="AG191" s="715"/>
      <c r="AH191" s="714">
        <f>AD191*AH9</f>
        <v>93.534314479200006</v>
      </c>
      <c r="AI191" s="480">
        <f>AH191*AJ9</f>
        <v>14.030147171880001</v>
      </c>
      <c r="AJ191" s="481">
        <f>SUM(AH191:AI191)</f>
        <v>107.56446165108001</v>
      </c>
      <c r="AK191" s="707"/>
      <c r="AL191" s="455">
        <v>97.310329397064038</v>
      </c>
      <c r="AM191" s="455">
        <f>AL191*1.08</f>
        <v>105.09515574882917</v>
      </c>
      <c r="AN191" s="455">
        <f>AM191*1.08</f>
        <v>113.50276820873552</v>
      </c>
      <c r="AO191" s="455">
        <f>AN191*1.08</f>
        <v>122.58298966543437</v>
      </c>
      <c r="AP191" s="455">
        <f>AO191*1.08</f>
        <v>132.38962883866913</v>
      </c>
      <c r="AQ191" s="699">
        <f>AM191*1.06</f>
        <v>111.40086509375892</v>
      </c>
      <c r="AR191" s="363">
        <f>AQ191*1.15</f>
        <v>128.11099485782276</v>
      </c>
      <c r="AS191" s="722">
        <f>SUM(AQ191-AM191)/AM191</f>
        <v>6.0000000000000019E-2</v>
      </c>
    </row>
    <row r="192" spans="1:45" ht="15.75" x14ac:dyDescent="0.25">
      <c r="A192" s="511" t="s">
        <v>131</v>
      </c>
      <c r="B192" s="480">
        <v>47.3</v>
      </c>
      <c r="C192" s="481" t="e">
        <f>+B192+B192*$G$9</f>
        <v>#VALUE!</v>
      </c>
      <c r="D192" s="481">
        <v>53.65</v>
      </c>
      <c r="E192" s="481">
        <f>+D192*$F$11</f>
        <v>0</v>
      </c>
      <c r="F192" s="481">
        <f>SUM(D192:E192)</f>
        <v>53.65</v>
      </c>
      <c r="G192" s="455">
        <f>F192</f>
        <v>53.65</v>
      </c>
      <c r="H192" s="485">
        <f>+D192+D192*$I$9</f>
        <v>53.65</v>
      </c>
      <c r="I192" s="513">
        <f>+H192*$I$8</f>
        <v>0</v>
      </c>
      <c r="J192" s="514">
        <f>SUM(H192:I192)</f>
        <v>53.65</v>
      </c>
      <c r="K192" s="515">
        <f>+J192</f>
        <v>53.65</v>
      </c>
      <c r="L192" s="480">
        <f>H192+H192*$M$9</f>
        <v>53.65</v>
      </c>
      <c r="M192" s="480">
        <f>L192*L8</f>
        <v>7.5110000000000001</v>
      </c>
      <c r="N192" s="363">
        <f>L192+M192</f>
        <v>61.161000000000001</v>
      </c>
      <c r="O192" s="480">
        <f>L192+L192*$P$9</f>
        <v>61.161000000000001</v>
      </c>
      <c r="P192" s="480" t="e">
        <f>O192*$Q$9</f>
        <v>#VALUE!</v>
      </c>
      <c r="Q192" s="480" t="e">
        <f>SUM(O192:P192)</f>
        <v>#VALUE!</v>
      </c>
      <c r="R192" s="550">
        <v>69.650000000000006</v>
      </c>
      <c r="S192" s="480">
        <f>R192*S9</f>
        <v>9.7510000000000012</v>
      </c>
      <c r="T192" s="480">
        <f>R192+S192</f>
        <v>79.40100000000001</v>
      </c>
      <c r="U192" s="480">
        <f>R192+(R192*R7)</f>
        <v>74.107600000000005</v>
      </c>
      <c r="V192" s="480">
        <f>U192*V9</f>
        <v>11.11614</v>
      </c>
      <c r="W192" s="538">
        <f>SUM(U192:V192)</f>
        <v>85.223740000000006</v>
      </c>
      <c r="X192" s="480">
        <f>U192*$Z$11+U192</f>
        <v>80.036208000000002</v>
      </c>
      <c r="Y192" s="480">
        <f>X192*Y7</f>
        <v>12.0054312</v>
      </c>
      <c r="Z192" s="711">
        <f>SUM(X192:Y192)</f>
        <v>92.041639200000006</v>
      </c>
      <c r="AA192" s="712">
        <f t="shared" si="49"/>
        <v>84.838380479999998</v>
      </c>
      <c r="AB192" s="712">
        <f>AA192*AB$12</f>
        <v>12.725757071999999</v>
      </c>
      <c r="AC192" s="713">
        <f>AA192+AB192</f>
        <v>97.564137551999991</v>
      </c>
      <c r="AD192" s="713">
        <f>AA192*AD9</f>
        <v>89.080299503999996</v>
      </c>
      <c r="AE192" s="713">
        <f>AD192*AF9</f>
        <v>13.362044925599999</v>
      </c>
      <c r="AF192" s="714">
        <f>AD192+AE192</f>
        <v>102.4423444296</v>
      </c>
      <c r="AG192" s="715"/>
      <c r="AH192" s="714">
        <f>AD192*AH9</f>
        <v>93.534314479200006</v>
      </c>
      <c r="AI192" s="480">
        <f>AH192*AJ9</f>
        <v>14.030147171880001</v>
      </c>
      <c r="AJ192" s="481">
        <f>SUM(AH192:AI192)</f>
        <v>107.56446165108001</v>
      </c>
      <c r="AK192" s="707"/>
      <c r="AL192" s="455">
        <v>97.310329397064038</v>
      </c>
      <c r="AM192" s="455">
        <f>AL192*1.08</f>
        <v>105.09515574882917</v>
      </c>
      <c r="AN192" s="455">
        <f>AL192*AN12</f>
        <v>14.596549409559605</v>
      </c>
      <c r="AO192" s="456">
        <f>SUM(AL192:AN192)</f>
        <v>217.00203455545281</v>
      </c>
      <c r="AP192" s="364"/>
      <c r="AQ192" s="699">
        <f>AM192*1.06</f>
        <v>111.40086509375892</v>
      </c>
      <c r="AR192" s="363">
        <f>AQ192*1.15</f>
        <v>128.11099485782276</v>
      </c>
      <c r="AS192" s="722">
        <f>SUM(AQ192-AM192)/AM192</f>
        <v>6.0000000000000019E-2</v>
      </c>
    </row>
    <row r="193" spans="1:45" ht="15.75" x14ac:dyDescent="0.25">
      <c r="A193" s="511"/>
      <c r="B193" s="480"/>
      <c r="C193" s="481"/>
      <c r="D193" s="481"/>
      <c r="E193" s="481"/>
      <c r="F193" s="481"/>
      <c r="G193" s="455"/>
      <c r="H193" s="485"/>
      <c r="I193" s="513"/>
      <c r="J193" s="514"/>
      <c r="K193" s="515"/>
      <c r="L193" s="483"/>
      <c r="M193" s="483"/>
      <c r="N193" s="488"/>
      <c r="O193" s="480"/>
      <c r="P193" s="480"/>
      <c r="Q193" s="480"/>
      <c r="R193" s="483"/>
      <c r="S193" s="483"/>
      <c r="T193" s="483"/>
      <c r="U193" s="483"/>
      <c r="V193" s="483"/>
      <c r="W193" s="502"/>
      <c r="X193" s="483"/>
      <c r="Y193" s="480"/>
      <c r="Z193" s="711"/>
      <c r="AA193" s="712"/>
      <c r="AB193" s="712"/>
      <c r="AC193" s="713"/>
      <c r="AD193" s="713"/>
      <c r="AE193" s="713"/>
      <c r="AF193" s="714"/>
      <c r="AG193" s="715"/>
      <c r="AH193" s="714"/>
      <c r="AI193" s="480"/>
      <c r="AJ193" s="483"/>
      <c r="AK193" s="707"/>
      <c r="AL193" s="455"/>
      <c r="AM193" s="455"/>
      <c r="AN193" s="455"/>
      <c r="AO193" s="456"/>
      <c r="AP193" s="364"/>
      <c r="AQ193" s="693"/>
      <c r="AR193" s="363"/>
      <c r="AS193" s="710"/>
    </row>
    <row r="194" spans="1:45" ht="15.75" x14ac:dyDescent="0.25">
      <c r="A194" s="489" t="s">
        <v>132</v>
      </c>
      <c r="B194" s="480"/>
      <c r="C194" s="481"/>
      <c r="D194" s="481"/>
      <c r="E194" s="481"/>
      <c r="F194" s="481"/>
      <c r="G194" s="455"/>
      <c r="H194" s="485"/>
      <c r="I194" s="513"/>
      <c r="J194" s="514"/>
      <c r="K194" s="515"/>
      <c r="L194" s="483"/>
      <c r="M194" s="483"/>
      <c r="N194" s="488"/>
      <c r="O194" s="480"/>
      <c r="P194" s="480"/>
      <c r="Q194" s="480"/>
      <c r="R194" s="483"/>
      <c r="S194" s="483"/>
      <c r="T194" s="483"/>
      <c r="U194" s="480"/>
      <c r="V194" s="480"/>
      <c r="W194" s="538"/>
      <c r="X194" s="483"/>
      <c r="Y194" s="480"/>
      <c r="Z194" s="711"/>
      <c r="AA194" s="712"/>
      <c r="AB194" s="712"/>
      <c r="AC194" s="713"/>
      <c r="AD194" s="713"/>
      <c r="AE194" s="713"/>
      <c r="AF194" s="714"/>
      <c r="AG194" s="715"/>
      <c r="AH194" s="714"/>
      <c r="AI194" s="480"/>
      <c r="AJ194" s="483"/>
      <c r="AK194" s="707"/>
      <c r="AL194" s="455"/>
      <c r="AM194" s="455"/>
      <c r="AN194" s="455"/>
      <c r="AO194" s="456"/>
      <c r="AP194" s="364"/>
      <c r="AQ194" s="693"/>
      <c r="AR194" s="363"/>
      <c r="AS194" s="710"/>
    </row>
    <row r="195" spans="1:45" ht="15.75" x14ac:dyDescent="0.25">
      <c r="A195" s="479"/>
      <c r="B195" s="480"/>
      <c r="C195" s="481"/>
      <c r="D195" s="481"/>
      <c r="E195" s="481"/>
      <c r="F195" s="481"/>
      <c r="G195" s="455"/>
      <c r="H195" s="485"/>
      <c r="I195" s="513"/>
      <c r="J195" s="514"/>
      <c r="K195" s="515"/>
      <c r="L195" s="483"/>
      <c r="M195" s="483"/>
      <c r="N195" s="488"/>
      <c r="O195" s="480"/>
      <c r="P195" s="480"/>
      <c r="Q195" s="480"/>
      <c r="R195" s="483"/>
      <c r="S195" s="483"/>
      <c r="T195" s="483"/>
      <c r="U195" s="480"/>
      <c r="V195" s="480"/>
      <c r="W195" s="538"/>
      <c r="X195" s="483"/>
      <c r="Y195" s="480"/>
      <c r="Z195" s="711"/>
      <c r="AA195" s="712"/>
      <c r="AB195" s="712"/>
      <c r="AC195" s="713"/>
      <c r="AD195" s="713"/>
      <c r="AE195" s="713"/>
      <c r="AF195" s="714"/>
      <c r="AG195" s="715"/>
      <c r="AH195" s="714"/>
      <c r="AI195" s="480"/>
      <c r="AJ195" s="483"/>
      <c r="AK195" s="707"/>
      <c r="AL195" s="455"/>
      <c r="AM195" s="455"/>
      <c r="AN195" s="455"/>
      <c r="AO195" s="456"/>
      <c r="AP195" s="364"/>
      <c r="AQ195" s="693"/>
      <c r="AR195" s="363"/>
      <c r="AS195" s="710"/>
    </row>
    <row r="196" spans="1:45" ht="15.75" x14ac:dyDescent="0.25">
      <c r="A196" s="551" t="s">
        <v>133</v>
      </c>
      <c r="B196" s="480"/>
      <c r="C196" s="481"/>
      <c r="D196" s="481"/>
      <c r="E196" s="481"/>
      <c r="F196" s="481"/>
      <c r="G196" s="455"/>
      <c r="H196" s="485"/>
      <c r="I196" s="513"/>
      <c r="J196" s="514"/>
      <c r="K196" s="515"/>
      <c r="L196" s="483"/>
      <c r="M196" s="483"/>
      <c r="N196" s="488"/>
      <c r="O196" s="480"/>
      <c r="P196" s="480"/>
      <c r="Q196" s="480"/>
      <c r="R196" s="483"/>
      <c r="S196" s="483"/>
      <c r="T196" s="483"/>
      <c r="U196" s="483"/>
      <c r="V196" s="483"/>
      <c r="W196" s="502"/>
      <c r="X196" s="483"/>
      <c r="Y196" s="480"/>
      <c r="Z196" s="711"/>
      <c r="AA196" s="712"/>
      <c r="AB196" s="712"/>
      <c r="AC196" s="713"/>
      <c r="AD196" s="713"/>
      <c r="AE196" s="713"/>
      <c r="AF196" s="714"/>
      <c r="AG196" s="715"/>
      <c r="AH196" s="714"/>
      <c r="AI196" s="480"/>
      <c r="AJ196" s="483"/>
      <c r="AK196" s="707"/>
      <c r="AL196" s="455"/>
      <c r="AM196" s="455"/>
      <c r="AN196" s="455"/>
      <c r="AO196" s="456"/>
      <c r="AP196" s="364"/>
      <c r="AQ196" s="693"/>
      <c r="AR196" s="363"/>
      <c r="AS196" s="710"/>
    </row>
    <row r="197" spans="1:45" ht="15.75" x14ac:dyDescent="0.25">
      <c r="A197" s="511" t="s">
        <v>134</v>
      </c>
      <c r="B197" s="480">
        <v>3.41</v>
      </c>
      <c r="C197" s="481" t="e">
        <f>+B197+B197*$G$9</f>
        <v>#VALUE!</v>
      </c>
      <c r="D197" s="481">
        <v>3.87</v>
      </c>
      <c r="E197" s="481">
        <f>+D197*$F$11</f>
        <v>0</v>
      </c>
      <c r="F197" s="481">
        <f>SUM(D197:E197)</f>
        <v>3.87</v>
      </c>
      <c r="G197" s="455">
        <f>F197</f>
        <v>3.87</v>
      </c>
      <c r="H197" s="485">
        <f>+D197+D197*$I$9</f>
        <v>3.87</v>
      </c>
      <c r="I197" s="513">
        <f>+H197*$I$8</f>
        <v>0</v>
      </c>
      <c r="J197" s="514">
        <f>SUM(H197:I197)</f>
        <v>3.87</v>
      </c>
      <c r="K197" s="515">
        <f>+J197</f>
        <v>3.87</v>
      </c>
      <c r="L197" s="480">
        <f>H197+H197*$M$9</f>
        <v>3.87</v>
      </c>
      <c r="M197" s="480">
        <f>L197*L8</f>
        <v>0.54180000000000006</v>
      </c>
      <c r="N197" s="363">
        <f>L197+M197</f>
        <v>4.4118000000000004</v>
      </c>
      <c r="O197" s="480">
        <f>L197+L197*$P$9</f>
        <v>4.4118000000000004</v>
      </c>
      <c r="P197" s="480" t="e">
        <f>O197*$Q$9</f>
        <v>#VALUE!</v>
      </c>
      <c r="Q197" s="480" t="e">
        <f>SUM(O197:P197)</f>
        <v>#VALUE!</v>
      </c>
      <c r="R197" s="550">
        <v>5.0199999999999996</v>
      </c>
      <c r="S197" s="480">
        <f>R197*S9</f>
        <v>0.70279999999999998</v>
      </c>
      <c r="T197" s="480">
        <f>R197+S197</f>
        <v>5.7227999999999994</v>
      </c>
      <c r="U197" s="480">
        <f>R197+(R197*R7)</f>
        <v>5.3412799999999994</v>
      </c>
      <c r="V197" s="480">
        <f>U197*V9</f>
        <v>0.8011919999999999</v>
      </c>
      <c r="W197" s="538">
        <f>SUM(U197:V197)</f>
        <v>6.1424719999999997</v>
      </c>
      <c r="X197" s="480">
        <f>U197*$Z$11+U197</f>
        <v>5.7685823999999997</v>
      </c>
      <c r="Y197" s="480">
        <f>X197*Y7</f>
        <v>0.86528735999999995</v>
      </c>
      <c r="Z197" s="711">
        <f>SUM(X197:Y197)</f>
        <v>6.6338697599999996</v>
      </c>
      <c r="AA197" s="712">
        <f t="shared" si="49"/>
        <v>6.1146973439999996</v>
      </c>
      <c r="AB197" s="712">
        <f>AA197*AB$12</f>
        <v>0.91720460159999995</v>
      </c>
      <c r="AC197" s="713">
        <f>AA197+AB197</f>
        <v>7.0319019455999996</v>
      </c>
      <c r="AD197" s="713">
        <f>AA197*AD9</f>
        <v>6.4204322111999996</v>
      </c>
      <c r="AE197" s="713">
        <f>AD197*AF9</f>
        <v>0.9630648316799999</v>
      </c>
      <c r="AF197" s="714">
        <f>AD197+AE197</f>
        <v>7.3834970428799993</v>
      </c>
      <c r="AG197" s="715"/>
      <c r="AH197" s="714">
        <f>AD197*AH9</f>
        <v>6.7414538217599995</v>
      </c>
      <c r="AI197" s="480">
        <f>AH197*AJ9</f>
        <v>1.0112180732639999</v>
      </c>
      <c r="AJ197" s="481">
        <f>SUM(AH197:AI197)</f>
        <v>7.7526718950239992</v>
      </c>
      <c r="AK197" s="707"/>
      <c r="AL197" s="455">
        <v>7.0136088093792015</v>
      </c>
      <c r="AM197" s="455">
        <f>AL197*1.08</f>
        <v>7.5746975141295385</v>
      </c>
      <c r="AN197" s="455">
        <f>AL197*AN12</f>
        <v>1.0520413214068802</v>
      </c>
      <c r="AO197" s="456">
        <f>SUM(AL197:AN197)</f>
        <v>15.64034764491562</v>
      </c>
      <c r="AP197" s="364"/>
      <c r="AQ197" s="699">
        <f>AM197*1.06</f>
        <v>8.0291793649773116</v>
      </c>
      <c r="AR197" s="363">
        <f>AQ197*1.15</f>
        <v>9.2335562697239073</v>
      </c>
      <c r="AS197" s="722">
        <f>SUM(AQ197-AM197)/AM197</f>
        <v>6.0000000000000095E-2</v>
      </c>
    </row>
    <row r="198" spans="1:45" ht="15.75" x14ac:dyDescent="0.25">
      <c r="A198" s="511" t="s">
        <v>135</v>
      </c>
      <c r="B198" s="480">
        <v>4.84</v>
      </c>
      <c r="C198" s="481" t="e">
        <f>+B198+B198*$G$9</f>
        <v>#VALUE!</v>
      </c>
      <c r="D198" s="481">
        <v>5.49</v>
      </c>
      <c r="E198" s="481">
        <f>+D198*$F$11</f>
        <v>0</v>
      </c>
      <c r="F198" s="481">
        <f>SUM(D198:E198)</f>
        <v>5.49</v>
      </c>
      <c r="G198" s="455">
        <f>F198</f>
        <v>5.49</v>
      </c>
      <c r="H198" s="485">
        <f>+D198+D198*$I$9</f>
        <v>5.49</v>
      </c>
      <c r="I198" s="513">
        <f>+H198*$I$8</f>
        <v>0</v>
      </c>
      <c r="J198" s="514">
        <f>SUM(H198:I198)</f>
        <v>5.49</v>
      </c>
      <c r="K198" s="515">
        <f>+J198</f>
        <v>5.49</v>
      </c>
      <c r="L198" s="480">
        <f>H198+H198*$M$9</f>
        <v>5.49</v>
      </c>
      <c r="M198" s="480">
        <f>L198*L8</f>
        <v>0.76860000000000006</v>
      </c>
      <c r="N198" s="363">
        <f>L198+M198</f>
        <v>6.2586000000000004</v>
      </c>
      <c r="O198" s="480">
        <f>L198+L198*$P$9</f>
        <v>6.2586000000000004</v>
      </c>
      <c r="P198" s="480" t="e">
        <f>O198*$Q$9</f>
        <v>#VALUE!</v>
      </c>
      <c r="Q198" s="480" t="e">
        <f>SUM(O198:P198)</f>
        <v>#VALUE!</v>
      </c>
      <c r="R198" s="550">
        <v>7.13</v>
      </c>
      <c r="S198" s="480">
        <f>R198*S9</f>
        <v>0.99820000000000009</v>
      </c>
      <c r="T198" s="480">
        <f>R198+S198</f>
        <v>8.1281999999999996</v>
      </c>
      <c r="U198" s="480">
        <f>R198+(R198*R7)</f>
        <v>7.5863199999999997</v>
      </c>
      <c r="V198" s="480">
        <f>U198*V9</f>
        <v>1.137948</v>
      </c>
      <c r="W198" s="538">
        <f>SUM(U198:V198)</f>
        <v>8.7242680000000004</v>
      </c>
      <c r="X198" s="480">
        <f>U198*$Z$11+U198</f>
        <v>8.1932255999999999</v>
      </c>
      <c r="Y198" s="480">
        <f>X198*Y7</f>
        <v>1.2289838399999999</v>
      </c>
      <c r="Z198" s="711">
        <f>SUM(X198:Y198)</f>
        <v>9.4222094399999996</v>
      </c>
      <c r="AA198" s="712">
        <f t="shared" si="49"/>
        <v>8.6848191359999998</v>
      </c>
      <c r="AB198" s="712">
        <f>AA198*AB$12</f>
        <v>1.3027228704</v>
      </c>
      <c r="AC198" s="713">
        <f>AA198+AB198</f>
        <v>9.9875420064</v>
      </c>
      <c r="AD198" s="713">
        <f>AA198*AD9</f>
        <v>9.1190600927999999</v>
      </c>
      <c r="AE198" s="713">
        <f>AD198*AF9</f>
        <v>1.36785901392</v>
      </c>
      <c r="AF198" s="714">
        <f>AD198+AE198</f>
        <v>10.48691910672</v>
      </c>
      <c r="AG198" s="715"/>
      <c r="AH198" s="714">
        <f>AD198*AH9</f>
        <v>9.5750130974399994</v>
      </c>
      <c r="AI198" s="480">
        <f>AH198*AJ9</f>
        <v>1.4362519646159999</v>
      </c>
      <c r="AJ198" s="481">
        <f>SUM(AH198:AI198)</f>
        <v>11.011265062055999</v>
      </c>
      <c r="AK198" s="707"/>
      <c r="AL198" s="455">
        <v>9.9615599224848026</v>
      </c>
      <c r="AM198" s="455">
        <f>AL198*1.08</f>
        <v>10.758484716283588</v>
      </c>
      <c r="AN198" s="455">
        <f>AL198*AN12</f>
        <v>1.4942339883727203</v>
      </c>
      <c r="AO198" s="456">
        <f>SUM(AL198:AN198)</f>
        <v>22.214278627141113</v>
      </c>
      <c r="AP198" s="364"/>
      <c r="AQ198" s="699">
        <f>AM198*1.06</f>
        <v>11.403993799260604</v>
      </c>
      <c r="AR198" s="363">
        <f>AQ198*1.15</f>
        <v>13.114592869149694</v>
      </c>
      <c r="AS198" s="722">
        <f>SUM(AQ198-AM198)/AM198</f>
        <v>6.0000000000000067E-2</v>
      </c>
    </row>
    <row r="199" spans="1:45" ht="15.75" x14ac:dyDescent="0.25">
      <c r="A199" s="511" t="s">
        <v>136</v>
      </c>
      <c r="B199" s="480">
        <v>7.15</v>
      </c>
      <c r="C199" s="481" t="e">
        <f>+B199+B199*$G$9</f>
        <v>#VALUE!</v>
      </c>
      <c r="D199" s="481">
        <v>8.11</v>
      </c>
      <c r="E199" s="481">
        <f>+D199*$F$11</f>
        <v>0</v>
      </c>
      <c r="F199" s="481">
        <f>SUM(D199:E199)</f>
        <v>8.11</v>
      </c>
      <c r="G199" s="455">
        <f>F199</f>
        <v>8.11</v>
      </c>
      <c r="H199" s="485">
        <f>+D199+D199*$I$9</f>
        <v>8.11</v>
      </c>
      <c r="I199" s="513">
        <f>+H199*$I$8</f>
        <v>0</v>
      </c>
      <c r="J199" s="514">
        <f>SUM(H199:I199)</f>
        <v>8.11</v>
      </c>
      <c r="K199" s="515">
        <f>+J199</f>
        <v>8.11</v>
      </c>
      <c r="L199" s="480">
        <f>H199+H199*$M$9</f>
        <v>8.11</v>
      </c>
      <c r="M199" s="480">
        <f>L199*$M$8</f>
        <v>0</v>
      </c>
      <c r="N199" s="363">
        <f>L199+M199</f>
        <v>8.11</v>
      </c>
      <c r="O199" s="480">
        <f>L199+L199*$P$9+0.01</f>
        <v>9.2553999999999998</v>
      </c>
      <c r="P199" s="480" t="e">
        <f>O199*$Q$9</f>
        <v>#VALUE!</v>
      </c>
      <c r="Q199" s="480" t="e">
        <f>SUM(O199:P199)</f>
        <v>#VALUE!</v>
      </c>
      <c r="R199" s="550">
        <v>10.54</v>
      </c>
      <c r="S199" s="480">
        <f>R199*S9</f>
        <v>1.4756</v>
      </c>
      <c r="T199" s="480">
        <f>R199+S199</f>
        <v>12.015599999999999</v>
      </c>
      <c r="U199" s="480">
        <f>R199+(R199*R7)</f>
        <v>11.214559999999999</v>
      </c>
      <c r="V199" s="480">
        <f>U199*V9</f>
        <v>1.6821839999999997</v>
      </c>
      <c r="W199" s="538">
        <f>SUM(U199:V199)</f>
        <v>12.896743999999998</v>
      </c>
      <c r="X199" s="480">
        <f>U199*$Z$11+U199</f>
        <v>12.111724799999999</v>
      </c>
      <c r="Y199" s="480">
        <f>X199*Y7</f>
        <v>1.8167587199999997</v>
      </c>
      <c r="Z199" s="711">
        <f>SUM(X199:Y199)</f>
        <v>13.928483519999999</v>
      </c>
      <c r="AA199" s="712">
        <f t="shared" si="49"/>
        <v>12.838428287999999</v>
      </c>
      <c r="AB199" s="712">
        <f>AA199*AB$12</f>
        <v>1.9257642431999997</v>
      </c>
      <c r="AC199" s="713">
        <f>AA199+AB199</f>
        <v>14.764192531199999</v>
      </c>
      <c r="AD199" s="713">
        <f>AA199*AD9</f>
        <v>13.4803497024</v>
      </c>
      <c r="AE199" s="713">
        <f>AD199*AF9</f>
        <v>2.0220524553599999</v>
      </c>
      <c r="AF199" s="714">
        <f>AD199+AE199</f>
        <v>15.502402157759999</v>
      </c>
      <c r="AG199" s="715"/>
      <c r="AH199" s="714">
        <f>AD199*AH9</f>
        <v>14.15436718752</v>
      </c>
      <c r="AI199" s="480">
        <f>AH199*AJ9</f>
        <v>2.1231550781279998</v>
      </c>
      <c r="AJ199" s="481">
        <f>SUM(AH199:AI199)</f>
        <v>16.277522265647999</v>
      </c>
      <c r="AK199" s="707"/>
      <c r="AL199" s="455">
        <v>14.725784233238398</v>
      </c>
      <c r="AM199" s="455">
        <f>AL199*1.08</f>
        <v>15.903846971897471</v>
      </c>
      <c r="AN199" s="455">
        <f>AL199*AN12</f>
        <v>2.2088676349857597</v>
      </c>
      <c r="AO199" s="456">
        <f>SUM(AL199:AN199)</f>
        <v>32.83849884012163</v>
      </c>
      <c r="AP199" s="364"/>
      <c r="AQ199" s="699">
        <f>AM199*1.06</f>
        <v>16.858077790211318</v>
      </c>
      <c r="AR199" s="363">
        <f>AQ199*1.15</f>
        <v>19.386789458743014</v>
      </c>
      <c r="AS199" s="722">
        <f>SUM(AQ199-AM199)/AM199</f>
        <v>5.9999999999999963E-2</v>
      </c>
    </row>
    <row r="200" spans="1:45" ht="15.75" x14ac:dyDescent="0.25">
      <c r="A200" s="479"/>
      <c r="B200" s="480"/>
      <c r="C200" s="481"/>
      <c r="D200" s="481"/>
      <c r="E200" s="481"/>
      <c r="F200" s="481"/>
      <c r="G200" s="455"/>
      <c r="H200" s="485"/>
      <c r="I200" s="513"/>
      <c r="J200" s="514"/>
      <c r="K200" s="515"/>
      <c r="L200" s="483"/>
      <c r="M200" s="483"/>
      <c r="N200" s="488"/>
      <c r="O200" s="480"/>
      <c r="P200" s="480"/>
      <c r="Q200" s="480"/>
      <c r="R200" s="480"/>
      <c r="S200" s="480"/>
      <c r="T200" s="480"/>
      <c r="U200" s="480"/>
      <c r="V200" s="480"/>
      <c r="W200" s="538"/>
      <c r="X200" s="483"/>
      <c r="Y200" s="480"/>
      <c r="Z200" s="711"/>
      <c r="AA200" s="712"/>
      <c r="AB200" s="712"/>
      <c r="AC200" s="713"/>
      <c r="AD200" s="713"/>
      <c r="AE200" s="713"/>
      <c r="AF200" s="714"/>
      <c r="AG200" s="715"/>
      <c r="AH200" s="714"/>
      <c r="AI200" s="480"/>
      <c r="AJ200" s="483"/>
      <c r="AK200" s="707"/>
      <c r="AL200" s="455"/>
      <c r="AM200" s="455"/>
      <c r="AN200" s="455"/>
      <c r="AO200" s="456"/>
      <c r="AP200" s="364"/>
      <c r="AQ200" s="693"/>
      <c r="AR200" s="363"/>
      <c r="AS200" s="710"/>
    </row>
    <row r="201" spans="1:45" ht="15.75" x14ac:dyDescent="0.25">
      <c r="A201" s="558" t="s">
        <v>137</v>
      </c>
      <c r="B201" s="563"/>
      <c r="C201" s="560"/>
      <c r="D201" s="481"/>
      <c r="E201" s="481"/>
      <c r="F201" s="481"/>
      <c r="G201" s="455"/>
      <c r="H201" s="485"/>
      <c r="I201" s="513"/>
      <c r="J201" s="514"/>
      <c r="K201" s="515"/>
      <c r="L201" s="483"/>
      <c r="M201" s="483"/>
      <c r="N201" s="488"/>
      <c r="O201" s="480"/>
      <c r="P201" s="480"/>
      <c r="Q201" s="480"/>
      <c r="R201" s="480"/>
      <c r="S201" s="480"/>
      <c r="T201" s="480"/>
      <c r="U201" s="480"/>
      <c r="V201" s="480"/>
      <c r="W201" s="538"/>
      <c r="X201" s="483"/>
      <c r="Y201" s="480"/>
      <c r="Z201" s="711"/>
      <c r="AA201" s="712"/>
      <c r="AB201" s="712"/>
      <c r="AC201" s="713"/>
      <c r="AD201" s="713"/>
      <c r="AE201" s="713"/>
      <c r="AF201" s="714"/>
      <c r="AG201" s="773"/>
      <c r="AH201" s="714"/>
      <c r="AI201" s="480"/>
      <c r="AJ201" s="483"/>
      <c r="AK201" s="707"/>
      <c r="AL201" s="455"/>
      <c r="AM201" s="455"/>
      <c r="AN201" s="455"/>
      <c r="AO201" s="456"/>
      <c r="AP201" s="364"/>
      <c r="AQ201" s="693"/>
      <c r="AR201" s="363"/>
      <c r="AS201" s="710"/>
    </row>
    <row r="202" spans="1:45" ht="15.75" x14ac:dyDescent="0.25">
      <c r="A202" s="562" t="s">
        <v>129</v>
      </c>
      <c r="B202" s="480">
        <v>93.5</v>
      </c>
      <c r="C202" s="481" t="e">
        <f>+B202+B202*$G$9</f>
        <v>#VALUE!</v>
      </c>
      <c r="D202" s="481">
        <v>106.05</v>
      </c>
      <c r="E202" s="481">
        <f>+D202*$F$11</f>
        <v>0</v>
      </c>
      <c r="F202" s="481">
        <f>SUM(D202:E202)</f>
        <v>106.05</v>
      </c>
      <c r="G202" s="455">
        <f>F202</f>
        <v>106.05</v>
      </c>
      <c r="H202" s="485">
        <f>+D202+D202*$I$9</f>
        <v>106.05</v>
      </c>
      <c r="I202" s="513">
        <f>+H202*$I$8</f>
        <v>0</v>
      </c>
      <c r="J202" s="514">
        <f>SUM(H202:I202)</f>
        <v>106.05</v>
      </c>
      <c r="K202" s="515">
        <f>+J202</f>
        <v>106.05</v>
      </c>
      <c r="L202" s="480">
        <f>H202+H202*$M$9</f>
        <v>106.05</v>
      </c>
      <c r="M202" s="480">
        <f>L202*$M$8</f>
        <v>0</v>
      </c>
      <c r="N202" s="363">
        <f>L202+M202</f>
        <v>106.05</v>
      </c>
      <c r="O202" s="480">
        <f>L202+L202*$P$9</f>
        <v>120.89699999999999</v>
      </c>
      <c r="P202" s="480" t="e">
        <f>O202*$Q$9</f>
        <v>#VALUE!</v>
      </c>
      <c r="Q202" s="480" t="e">
        <f>SUM(O202:P202)</f>
        <v>#VALUE!</v>
      </c>
      <c r="R202" s="550">
        <v>137.66999999999999</v>
      </c>
      <c r="S202" s="480">
        <f>R202*S9</f>
        <v>19.273800000000001</v>
      </c>
      <c r="T202" s="480">
        <f>R202+S202</f>
        <v>156.94379999999998</v>
      </c>
      <c r="U202" s="480">
        <f>R202+(R202*R7)</f>
        <v>146.48087999999998</v>
      </c>
      <c r="V202" s="480">
        <f>U202*V9</f>
        <v>21.972131999999998</v>
      </c>
      <c r="W202" s="538">
        <f>SUM(U202:V202)</f>
        <v>168.45301199999997</v>
      </c>
      <c r="X202" s="480">
        <f>U202*$Z$11+U202</f>
        <v>158.19935039999999</v>
      </c>
      <c r="Y202" s="480">
        <f>X202*Y7</f>
        <v>23.729902559999996</v>
      </c>
      <c r="Z202" s="711">
        <f>SUM(X202:Y202)</f>
        <v>181.92925295999999</v>
      </c>
      <c r="AA202" s="712">
        <f t="shared" si="49"/>
        <v>167.69131142399999</v>
      </c>
      <c r="AB202" s="712">
        <f>AA202*AB$12</f>
        <v>25.153696713599999</v>
      </c>
      <c r="AC202" s="713">
        <f>AA202+AB202</f>
        <v>192.84500813759999</v>
      </c>
      <c r="AD202" s="713">
        <f>AA202*AD9</f>
        <v>176.07587699519999</v>
      </c>
      <c r="AE202" s="713">
        <f>AD202*AF9</f>
        <v>26.411381549279998</v>
      </c>
      <c r="AF202" s="714">
        <f>AD202+AE202</f>
        <v>202.48725854448</v>
      </c>
      <c r="AG202" s="715"/>
      <c r="AH202" s="714">
        <f>AD202*AH9</f>
        <v>184.87967084496</v>
      </c>
      <c r="AI202" s="480">
        <f>AH202*AJ9</f>
        <v>27.731950626743998</v>
      </c>
      <c r="AJ202" s="481">
        <f>SUM(AH202:AI202)</f>
        <v>212.61162147170401</v>
      </c>
      <c r="AK202" s="707"/>
      <c r="AL202" s="455">
        <v>192.34333163092322</v>
      </c>
      <c r="AM202" s="455">
        <f>AL202*1.08</f>
        <v>207.73079816139708</v>
      </c>
      <c r="AN202" s="455">
        <f>AL202*AN12</f>
        <v>28.851499744638481</v>
      </c>
      <c r="AO202" s="456">
        <f>SUM(AL202:AN202)</f>
        <v>428.92562953695875</v>
      </c>
      <c r="AP202" s="364"/>
      <c r="AQ202" s="699">
        <f>AM202*1.06</f>
        <v>220.19464605108092</v>
      </c>
      <c r="AR202" s="363">
        <f>AQ202*1.15</f>
        <v>253.22384295874303</v>
      </c>
      <c r="AS202" s="722">
        <f>SUM(AQ202-AM202)/AM202</f>
        <v>6.0000000000000109E-2</v>
      </c>
    </row>
    <row r="203" spans="1:45" ht="15.75" x14ac:dyDescent="0.25">
      <c r="A203" s="551" t="s">
        <v>133</v>
      </c>
      <c r="B203" s="480"/>
      <c r="C203" s="481"/>
      <c r="D203" s="481"/>
      <c r="E203" s="481"/>
      <c r="F203" s="481"/>
      <c r="G203" s="455"/>
      <c r="H203" s="485"/>
      <c r="I203" s="513"/>
      <c r="J203" s="514"/>
      <c r="K203" s="515"/>
      <c r="L203" s="483"/>
      <c r="M203" s="483"/>
      <c r="N203" s="488"/>
      <c r="O203" s="480"/>
      <c r="P203" s="480"/>
      <c r="Q203" s="480"/>
      <c r="R203" s="480"/>
      <c r="S203" s="480"/>
      <c r="T203" s="480"/>
      <c r="U203" s="483"/>
      <c r="V203" s="483"/>
      <c r="W203" s="502"/>
      <c r="X203" s="483"/>
      <c r="Y203" s="480"/>
      <c r="Z203" s="711"/>
      <c r="AA203" s="712"/>
      <c r="AB203" s="712"/>
      <c r="AC203" s="713"/>
      <c r="AD203" s="713"/>
      <c r="AE203" s="713"/>
      <c r="AF203" s="714"/>
      <c r="AG203" s="715"/>
      <c r="AH203" s="714"/>
      <c r="AI203" s="480"/>
      <c r="AJ203" s="483"/>
      <c r="AK203" s="707"/>
      <c r="AL203" s="455"/>
      <c r="AM203" s="455"/>
      <c r="AN203" s="455"/>
      <c r="AO203" s="456"/>
      <c r="AP203" s="364"/>
      <c r="AQ203" s="693"/>
      <c r="AR203" s="363"/>
      <c r="AS203" s="710"/>
    </row>
    <row r="204" spans="1:45" ht="15.75" x14ac:dyDescent="0.25">
      <c r="A204" s="511" t="s">
        <v>138</v>
      </c>
      <c r="B204" s="480">
        <v>3.41</v>
      </c>
      <c r="C204" s="481" t="e">
        <f>+B204+B204*$G$9</f>
        <v>#VALUE!</v>
      </c>
      <c r="D204" s="481">
        <v>3.87</v>
      </c>
      <c r="E204" s="481">
        <f>+D204*$F$11</f>
        <v>0</v>
      </c>
      <c r="F204" s="481">
        <f>SUM(D204:E204)</f>
        <v>3.87</v>
      </c>
      <c r="G204" s="455">
        <f>F204</f>
        <v>3.87</v>
      </c>
      <c r="H204" s="485">
        <f>+D204+D204*$I$9</f>
        <v>3.87</v>
      </c>
      <c r="I204" s="513">
        <f>+H204*$I$8</f>
        <v>0</v>
      </c>
      <c r="J204" s="514">
        <f>SUM(H204:I204)</f>
        <v>3.87</v>
      </c>
      <c r="K204" s="515">
        <f>+J204</f>
        <v>3.87</v>
      </c>
      <c r="L204" s="480">
        <f>H204+H204*$M$9</f>
        <v>3.87</v>
      </c>
      <c r="M204" s="480">
        <f>L204*$M$8</f>
        <v>0</v>
      </c>
      <c r="N204" s="363">
        <f>L204+M204</f>
        <v>3.87</v>
      </c>
      <c r="O204" s="480">
        <f>L204+L204*$P$9</f>
        <v>4.4118000000000004</v>
      </c>
      <c r="P204" s="480" t="e">
        <f>O204*$Q$9</f>
        <v>#VALUE!</v>
      </c>
      <c r="Q204" s="480" t="e">
        <f>SUM(O204:P204)</f>
        <v>#VALUE!</v>
      </c>
      <c r="R204" s="550">
        <v>5.0199999999999996</v>
      </c>
      <c r="S204" s="480">
        <f>R204*S9</f>
        <v>0.70279999999999998</v>
      </c>
      <c r="T204" s="480">
        <f>R204+S204</f>
        <v>5.7227999999999994</v>
      </c>
      <c r="U204" s="480">
        <f>R204+(R204*R7)</f>
        <v>5.3412799999999994</v>
      </c>
      <c r="V204" s="480">
        <f>U204*V9</f>
        <v>0.8011919999999999</v>
      </c>
      <c r="W204" s="538">
        <f>SUM(U204:V204)</f>
        <v>6.1424719999999997</v>
      </c>
      <c r="X204" s="480">
        <f>U204*$Z$11+U204</f>
        <v>5.7685823999999997</v>
      </c>
      <c r="Y204" s="480">
        <f>X204*Y7</f>
        <v>0.86528735999999995</v>
      </c>
      <c r="Z204" s="711">
        <f>SUM(X204:Y204)</f>
        <v>6.6338697599999996</v>
      </c>
      <c r="AA204" s="712">
        <f t="shared" si="49"/>
        <v>6.1146973439999996</v>
      </c>
      <c r="AB204" s="712">
        <f>AA204*AB$12</f>
        <v>0.91720460159999995</v>
      </c>
      <c r="AC204" s="713">
        <f>AA204+AB204</f>
        <v>7.0319019455999996</v>
      </c>
      <c r="AD204" s="713">
        <f>AA204*AD9</f>
        <v>6.4204322111999996</v>
      </c>
      <c r="AE204" s="713">
        <f>AD204*AF9</f>
        <v>0.9630648316799999</v>
      </c>
      <c r="AF204" s="714">
        <f>AD204+AE204</f>
        <v>7.3834970428799993</v>
      </c>
      <c r="AG204" s="715"/>
      <c r="AH204" s="714">
        <f>AD204*AH9</f>
        <v>6.7414538217599995</v>
      </c>
      <c r="AI204" s="480">
        <f>AH204*AJ9</f>
        <v>1.0112180732639999</v>
      </c>
      <c r="AJ204" s="481">
        <f>SUM(AH204:AI204)</f>
        <v>7.7526718950239992</v>
      </c>
      <c r="AK204" s="707"/>
      <c r="AL204" s="455">
        <v>7.0136088093792015</v>
      </c>
      <c r="AM204" s="455">
        <f>AL204*1.08</f>
        <v>7.5746975141295385</v>
      </c>
      <c r="AN204" s="455">
        <f>AL204*AN12</f>
        <v>1.0520413214068802</v>
      </c>
      <c r="AO204" s="456">
        <f>SUM(AL204:AN204)</f>
        <v>15.64034764491562</v>
      </c>
      <c r="AP204" s="364"/>
      <c r="AQ204" s="699">
        <f>AM204*1.06</f>
        <v>8.0291793649773116</v>
      </c>
      <c r="AR204" s="363">
        <f>AQ204*1.15</f>
        <v>9.2335562697239073</v>
      </c>
      <c r="AS204" s="722">
        <f>SUM(AQ204-AM204)/AM204</f>
        <v>6.0000000000000095E-2</v>
      </c>
    </row>
    <row r="205" spans="1:45" ht="15.75" x14ac:dyDescent="0.25">
      <c r="A205" s="511" t="s">
        <v>139</v>
      </c>
      <c r="B205" s="480">
        <v>4.84</v>
      </c>
      <c r="C205" s="481" t="e">
        <f>+B205+B205*$G$9</f>
        <v>#VALUE!</v>
      </c>
      <c r="D205" s="481">
        <v>5.49</v>
      </c>
      <c r="E205" s="481">
        <f>+D205*$F$11</f>
        <v>0</v>
      </c>
      <c r="F205" s="481">
        <f>SUM(D205:E205)</f>
        <v>5.49</v>
      </c>
      <c r="G205" s="455">
        <f>F205</f>
        <v>5.49</v>
      </c>
      <c r="H205" s="485">
        <f>+D205+D205*$I$9</f>
        <v>5.49</v>
      </c>
      <c r="I205" s="513">
        <f>+H205*$I$8</f>
        <v>0</v>
      </c>
      <c r="J205" s="514">
        <f>SUM(H205:I205)</f>
        <v>5.49</v>
      </c>
      <c r="K205" s="515">
        <f>+J205</f>
        <v>5.49</v>
      </c>
      <c r="L205" s="480">
        <f>H205+H205*$M$9</f>
        <v>5.49</v>
      </c>
      <c r="M205" s="480">
        <f>L205*$M$8</f>
        <v>0</v>
      </c>
      <c r="N205" s="363">
        <f>L205+M205</f>
        <v>5.49</v>
      </c>
      <c r="O205" s="480">
        <f>L205+L205*$P$9</f>
        <v>6.2586000000000004</v>
      </c>
      <c r="P205" s="480" t="e">
        <f>O205*$Q$9</f>
        <v>#VALUE!</v>
      </c>
      <c r="Q205" s="480" t="e">
        <f>SUM(O205:P205)</f>
        <v>#VALUE!</v>
      </c>
      <c r="R205" s="550">
        <v>7.13</v>
      </c>
      <c r="S205" s="480">
        <f>R205*S9</f>
        <v>0.99820000000000009</v>
      </c>
      <c r="T205" s="480">
        <f>R205+S205</f>
        <v>8.1281999999999996</v>
      </c>
      <c r="U205" s="480">
        <f>R205+(R205*R7)</f>
        <v>7.5863199999999997</v>
      </c>
      <c r="V205" s="480">
        <f>U205*V9</f>
        <v>1.137948</v>
      </c>
      <c r="W205" s="538">
        <f>SUM(U205:V205)</f>
        <v>8.7242680000000004</v>
      </c>
      <c r="X205" s="480">
        <f>U205*$Z$11+U205</f>
        <v>8.1932255999999999</v>
      </c>
      <c r="Y205" s="480">
        <f>X205*Y7</f>
        <v>1.2289838399999999</v>
      </c>
      <c r="Z205" s="711">
        <f>SUM(X205:Y205)</f>
        <v>9.4222094399999996</v>
      </c>
      <c r="AA205" s="712">
        <f t="shared" si="49"/>
        <v>8.6848191359999998</v>
      </c>
      <c r="AB205" s="712">
        <f>AA205*AB$12</f>
        <v>1.3027228704</v>
      </c>
      <c r="AC205" s="713">
        <f>AA205+AB205</f>
        <v>9.9875420064</v>
      </c>
      <c r="AD205" s="713">
        <f>AA205*AD9</f>
        <v>9.1190600927999999</v>
      </c>
      <c r="AE205" s="713">
        <f>AD205*AF9</f>
        <v>1.36785901392</v>
      </c>
      <c r="AF205" s="714">
        <f>AD205+AE205</f>
        <v>10.48691910672</v>
      </c>
      <c r="AG205" s="715"/>
      <c r="AH205" s="714">
        <f>AD205*AH9</f>
        <v>9.5750130974399994</v>
      </c>
      <c r="AI205" s="480">
        <f>AH205*AJ9</f>
        <v>1.4362519646159999</v>
      </c>
      <c r="AJ205" s="481">
        <f>SUM(AH205:AI205)</f>
        <v>11.011265062055999</v>
      </c>
      <c r="AK205" s="707"/>
      <c r="AL205" s="455">
        <v>9.9615599224848026</v>
      </c>
      <c r="AM205" s="455">
        <f>AL205*1.08</f>
        <v>10.758484716283588</v>
      </c>
      <c r="AN205" s="455">
        <f>AL205*AN12</f>
        <v>1.4942339883727203</v>
      </c>
      <c r="AO205" s="456">
        <f>SUM(AL205:AN205)</f>
        <v>22.214278627141113</v>
      </c>
      <c r="AP205" s="364"/>
      <c r="AQ205" s="699">
        <f>AM205*1.06</f>
        <v>11.403993799260604</v>
      </c>
      <c r="AR205" s="363">
        <f>AQ205*1.15</f>
        <v>13.114592869149694</v>
      </c>
      <c r="AS205" s="722">
        <f>SUM(AQ205-AM205)/AM205</f>
        <v>6.0000000000000067E-2</v>
      </c>
    </row>
    <row r="206" spans="1:45" ht="15.75" x14ac:dyDescent="0.25">
      <c r="A206" s="511" t="s">
        <v>136</v>
      </c>
      <c r="B206" s="480">
        <v>7.15</v>
      </c>
      <c r="C206" s="481" t="e">
        <f>+B206+B206*$G$9</f>
        <v>#VALUE!</v>
      </c>
      <c r="D206" s="481">
        <v>8.11</v>
      </c>
      <c r="E206" s="481">
        <f>+D206*$F$11</f>
        <v>0</v>
      </c>
      <c r="F206" s="481">
        <f>SUM(D206:E206)</f>
        <v>8.11</v>
      </c>
      <c r="G206" s="455">
        <f>F206</f>
        <v>8.11</v>
      </c>
      <c r="H206" s="485">
        <f>+D206+D206*$I$9</f>
        <v>8.11</v>
      </c>
      <c r="I206" s="513">
        <f>+H206*$I$8</f>
        <v>0</v>
      </c>
      <c r="J206" s="514">
        <f>SUM(H206:I206)</f>
        <v>8.11</v>
      </c>
      <c r="K206" s="515">
        <f>+J206</f>
        <v>8.11</v>
      </c>
      <c r="L206" s="480">
        <v>9.1199999999999992</v>
      </c>
      <c r="M206" s="480">
        <f>L206*$M$8</f>
        <v>0</v>
      </c>
      <c r="N206" s="363">
        <f>L206+M206</f>
        <v>9.1199999999999992</v>
      </c>
      <c r="O206" s="480">
        <f>L206+L206*$P$9</f>
        <v>10.396799999999999</v>
      </c>
      <c r="P206" s="480" t="e">
        <f>O206*$Q$9</f>
        <v>#VALUE!</v>
      </c>
      <c r="Q206" s="480" t="e">
        <f>SUM(O206:P206)</f>
        <v>#VALUE!</v>
      </c>
      <c r="R206" s="550">
        <v>10.54</v>
      </c>
      <c r="S206" s="480">
        <f>R206*S9</f>
        <v>1.4756</v>
      </c>
      <c r="T206" s="480">
        <f>R206+S206</f>
        <v>12.015599999999999</v>
      </c>
      <c r="U206" s="480">
        <f>R206+(R206*R7)</f>
        <v>11.214559999999999</v>
      </c>
      <c r="V206" s="480">
        <f>U206*V9</f>
        <v>1.6821839999999997</v>
      </c>
      <c r="W206" s="538">
        <f>SUM(U206:V206)</f>
        <v>12.896743999999998</v>
      </c>
      <c r="X206" s="480">
        <f>U206*$Z$11+U206</f>
        <v>12.111724799999999</v>
      </c>
      <c r="Y206" s="480">
        <f>X206*Y7</f>
        <v>1.8167587199999997</v>
      </c>
      <c r="Z206" s="711">
        <f>SUM(X206:Y206)</f>
        <v>13.928483519999999</v>
      </c>
      <c r="AA206" s="712">
        <f t="shared" si="49"/>
        <v>12.838428287999999</v>
      </c>
      <c r="AB206" s="712">
        <f>AA206*AB$12</f>
        <v>1.9257642431999997</v>
      </c>
      <c r="AC206" s="713">
        <f>AA206+AB206</f>
        <v>14.764192531199999</v>
      </c>
      <c r="AD206" s="713">
        <f>AA206*AD9</f>
        <v>13.4803497024</v>
      </c>
      <c r="AE206" s="713">
        <f>AD206*AF9</f>
        <v>2.0220524553599999</v>
      </c>
      <c r="AF206" s="714">
        <f>AD206+AE206</f>
        <v>15.502402157759999</v>
      </c>
      <c r="AG206" s="715"/>
      <c r="AH206" s="714">
        <f>AD206*AH9</f>
        <v>14.15436718752</v>
      </c>
      <c r="AI206" s="480">
        <f>AH206*AJ9</f>
        <v>2.1231550781279998</v>
      </c>
      <c r="AJ206" s="481">
        <f>SUM(AH206:AI206)</f>
        <v>16.277522265647999</v>
      </c>
      <c r="AK206" s="707"/>
      <c r="AL206" s="455">
        <v>14.725784233238398</v>
      </c>
      <c r="AM206" s="455">
        <f>AL206*1.08</f>
        <v>15.903846971897471</v>
      </c>
      <c r="AN206" s="455">
        <f>AL206*AN12</f>
        <v>2.2088676349857597</v>
      </c>
      <c r="AO206" s="456">
        <f>SUM(AL206:AN206)</f>
        <v>32.83849884012163</v>
      </c>
      <c r="AP206" s="364"/>
      <c r="AQ206" s="699">
        <f>AM206*1.06</f>
        <v>16.858077790211318</v>
      </c>
      <c r="AR206" s="363">
        <f>AQ206*1.15</f>
        <v>19.386789458743014</v>
      </c>
      <c r="AS206" s="722">
        <f>SUM(AQ206-AM206)/AM206</f>
        <v>5.9999999999999963E-2</v>
      </c>
    </row>
    <row r="207" spans="1:45" ht="15.75" x14ac:dyDescent="0.25">
      <c r="A207" s="479"/>
      <c r="B207" s="480"/>
      <c r="C207" s="481"/>
      <c r="D207" s="481"/>
      <c r="E207" s="481"/>
      <c r="F207" s="481"/>
      <c r="G207" s="455"/>
      <c r="H207" s="485"/>
      <c r="I207" s="513"/>
      <c r="J207" s="514"/>
      <c r="K207" s="515"/>
      <c r="L207" s="483"/>
      <c r="M207" s="483"/>
      <c r="N207" s="488"/>
      <c r="O207" s="480"/>
      <c r="P207" s="480"/>
      <c r="Q207" s="480"/>
      <c r="R207" s="480"/>
      <c r="S207" s="480"/>
      <c r="T207" s="480"/>
      <c r="U207" s="480"/>
      <c r="V207" s="480"/>
      <c r="W207" s="538"/>
      <c r="X207" s="483"/>
      <c r="Y207" s="480"/>
      <c r="Z207" s="711"/>
      <c r="AA207" s="712"/>
      <c r="AB207" s="712"/>
      <c r="AC207" s="713"/>
      <c r="AD207" s="713"/>
      <c r="AE207" s="713"/>
      <c r="AF207" s="714"/>
      <c r="AG207" s="715"/>
      <c r="AH207" s="714"/>
      <c r="AI207" s="480"/>
      <c r="AJ207" s="483"/>
      <c r="AK207" s="707"/>
      <c r="AL207" s="455"/>
      <c r="AM207" s="455"/>
      <c r="AN207" s="455"/>
      <c r="AO207" s="456"/>
      <c r="AP207" s="364"/>
      <c r="AQ207" s="693"/>
      <c r="AR207" s="363"/>
      <c r="AS207" s="710"/>
    </row>
    <row r="208" spans="1:45" ht="15.75" x14ac:dyDescent="0.25">
      <c r="A208" s="558" t="s">
        <v>140</v>
      </c>
      <c r="B208" s="563"/>
      <c r="C208" s="560"/>
      <c r="D208" s="481"/>
      <c r="E208" s="481"/>
      <c r="F208" s="481"/>
      <c r="G208" s="455"/>
      <c r="H208" s="485"/>
      <c r="I208" s="513"/>
      <c r="J208" s="514"/>
      <c r="K208" s="515"/>
      <c r="L208" s="483"/>
      <c r="M208" s="483"/>
      <c r="N208" s="488"/>
      <c r="O208" s="480"/>
      <c r="P208" s="480"/>
      <c r="Q208" s="480"/>
      <c r="R208" s="480"/>
      <c r="S208" s="480"/>
      <c r="T208" s="480"/>
      <c r="U208" s="480"/>
      <c r="V208" s="480"/>
      <c r="W208" s="538"/>
      <c r="X208" s="483"/>
      <c r="Y208" s="480"/>
      <c r="Z208" s="711"/>
      <c r="AA208" s="712"/>
      <c r="AB208" s="712"/>
      <c r="AC208" s="713"/>
      <c r="AD208" s="713"/>
      <c r="AE208" s="713"/>
      <c r="AF208" s="714"/>
      <c r="AG208" s="715"/>
      <c r="AH208" s="714"/>
      <c r="AI208" s="480"/>
      <c r="AJ208" s="483"/>
      <c r="AK208" s="707"/>
      <c r="AL208" s="455"/>
      <c r="AM208" s="455"/>
      <c r="AN208" s="455"/>
      <c r="AO208" s="456"/>
      <c r="AP208" s="364"/>
      <c r="AQ208" s="693"/>
      <c r="AR208" s="363"/>
      <c r="AS208" s="710"/>
    </row>
    <row r="209" spans="1:45" ht="15.75" x14ac:dyDescent="0.25">
      <c r="A209" s="562" t="s">
        <v>141</v>
      </c>
      <c r="B209" s="480">
        <v>93.5</v>
      </c>
      <c r="C209" s="481" t="e">
        <f>+B209+B209*$G$9</f>
        <v>#VALUE!</v>
      </c>
      <c r="D209" s="481">
        <v>106.05</v>
      </c>
      <c r="E209" s="481">
        <f>+D209*$F$11</f>
        <v>0</v>
      </c>
      <c r="F209" s="481">
        <f>SUM(D209:E209)</f>
        <v>106.05</v>
      </c>
      <c r="G209" s="455">
        <f>F209</f>
        <v>106.05</v>
      </c>
      <c r="H209" s="485">
        <f>+D209+D209*$I$9</f>
        <v>106.05</v>
      </c>
      <c r="I209" s="513">
        <f>+H209*$I$8</f>
        <v>0</v>
      </c>
      <c r="J209" s="514">
        <f>SUM(H209:I209)</f>
        <v>106.05</v>
      </c>
      <c r="K209" s="515">
        <f>+J209</f>
        <v>106.05</v>
      </c>
      <c r="L209" s="480">
        <f>H209+H209*$M$9-0.01</f>
        <v>106.03999999999999</v>
      </c>
      <c r="M209" s="480">
        <f>L209*$M$8</f>
        <v>0</v>
      </c>
      <c r="N209" s="363">
        <f>L209+M209</f>
        <v>106.03999999999999</v>
      </c>
      <c r="O209" s="480">
        <f>L209+L209*$P$9</f>
        <v>120.8856</v>
      </c>
      <c r="P209" s="480" t="e">
        <f>O209*$Q$9</f>
        <v>#VALUE!</v>
      </c>
      <c r="Q209" s="480" t="e">
        <f>SUM(O209:P209)</f>
        <v>#VALUE!</v>
      </c>
      <c r="R209" s="550">
        <v>137.66</v>
      </c>
      <c r="S209" s="480">
        <f>R209*S9</f>
        <v>19.272400000000001</v>
      </c>
      <c r="T209" s="480">
        <f>R209+S209</f>
        <v>156.9324</v>
      </c>
      <c r="U209" s="480">
        <f>R209+(R209*R7)</f>
        <v>146.47023999999999</v>
      </c>
      <c r="V209" s="480">
        <f>U209*V9</f>
        <v>21.970535999999999</v>
      </c>
      <c r="W209" s="538">
        <f>SUM(U209:V209)</f>
        <v>168.440776</v>
      </c>
      <c r="X209" s="480">
        <f>U209*$Z$11+U209</f>
        <v>158.18785919999999</v>
      </c>
      <c r="Y209" s="480">
        <f>X209*Y7</f>
        <v>23.728178879999998</v>
      </c>
      <c r="Z209" s="711">
        <f>SUM(X209:Y209)</f>
        <v>181.91603807999999</v>
      </c>
      <c r="AA209" s="712">
        <f t="shared" si="49"/>
        <v>167.67913075199999</v>
      </c>
      <c r="AB209" s="712">
        <f>AA209*AB$12</f>
        <v>25.151869612799999</v>
      </c>
      <c r="AC209" s="713">
        <f>AA209+AB209</f>
        <v>192.83100036479999</v>
      </c>
      <c r="AD209" s="713">
        <f>AA209*AD9</f>
        <v>176.06308728959999</v>
      </c>
      <c r="AE209" s="713">
        <f>AD209*AF9</f>
        <v>26.409463093439999</v>
      </c>
      <c r="AF209" s="714">
        <f>AD209+AE209</f>
        <v>202.47255038303999</v>
      </c>
      <c r="AG209" s="715"/>
      <c r="AH209" s="714">
        <f>AD209*AH9</f>
        <v>184.86624165408</v>
      </c>
      <c r="AI209" s="480">
        <f>AH209*AJ9</f>
        <v>27.729936248112001</v>
      </c>
      <c r="AJ209" s="481">
        <f>SUM(AH209:AI209)</f>
        <v>212.59617790219201</v>
      </c>
      <c r="AK209" s="707"/>
      <c r="AL209" s="455">
        <v>192.32936029863359</v>
      </c>
      <c r="AM209" s="455">
        <f>AL209*1.08</f>
        <v>207.71570912252429</v>
      </c>
      <c r="AN209" s="455">
        <f>AL209*AN12</f>
        <v>28.849404044795037</v>
      </c>
      <c r="AO209" s="456">
        <f>SUM(AL209:AN209)</f>
        <v>428.89447346595296</v>
      </c>
      <c r="AP209" s="364"/>
      <c r="AQ209" s="699">
        <f>AM209*1.06</f>
        <v>220.17865166987576</v>
      </c>
      <c r="AR209" s="363">
        <f>AQ209*1.15</f>
        <v>253.2054494203571</v>
      </c>
      <c r="AS209" s="722">
        <f>SUM(AQ209-AM209)/AM209</f>
        <v>6.0000000000000081E-2</v>
      </c>
    </row>
    <row r="210" spans="1:45" ht="15.75" x14ac:dyDescent="0.25">
      <c r="A210" s="511"/>
      <c r="B210" s="480">
        <v>4.84</v>
      </c>
      <c r="C210" s="481" t="e">
        <f>+B210+B210*$G$9</f>
        <v>#VALUE!</v>
      </c>
      <c r="D210" s="481">
        <v>5.49</v>
      </c>
      <c r="E210" s="481">
        <f>+D210*$F$11</f>
        <v>0</v>
      </c>
      <c r="F210" s="481">
        <f>SUM(D210:E210)</f>
        <v>5.49</v>
      </c>
      <c r="G210" s="455">
        <f>F210</f>
        <v>5.49</v>
      </c>
      <c r="H210" s="485">
        <f>+G210+G210*$I$9</f>
        <v>5.49</v>
      </c>
      <c r="I210" s="513">
        <f>+H210*$I$8</f>
        <v>0</v>
      </c>
      <c r="J210" s="514">
        <f>SUM(H210:I210)</f>
        <v>5.49</v>
      </c>
      <c r="K210" s="515">
        <f>+J210</f>
        <v>5.49</v>
      </c>
      <c r="L210" s="480">
        <f>H210+H210*$M$9</f>
        <v>5.49</v>
      </c>
      <c r="M210" s="480">
        <f>L210*$M$8</f>
        <v>0</v>
      </c>
      <c r="N210" s="363">
        <f>L210+M210</f>
        <v>5.49</v>
      </c>
      <c r="O210" s="480">
        <f>L210+L210*$P$9</f>
        <v>6.2586000000000004</v>
      </c>
      <c r="P210" s="480" t="e">
        <f>O210*$Q$9</f>
        <v>#VALUE!</v>
      </c>
      <c r="Q210" s="480" t="e">
        <f>SUM(O210:P210)</f>
        <v>#VALUE!</v>
      </c>
      <c r="R210" s="550">
        <v>8.1199999999999992</v>
      </c>
      <c r="S210" s="480">
        <f>R210*S9</f>
        <v>1.1368</v>
      </c>
      <c r="T210" s="480">
        <f>R210+S210</f>
        <v>9.2567999999999984</v>
      </c>
      <c r="U210" s="480">
        <f>R210+(R210*R7)</f>
        <v>8.6396799999999985</v>
      </c>
      <c r="V210" s="480">
        <f>U210*V9</f>
        <v>1.2959519999999998</v>
      </c>
      <c r="W210" s="538">
        <f>SUM(U210:V210)</f>
        <v>9.9356319999999982</v>
      </c>
      <c r="X210" s="480">
        <f>U210*$Z$11+U210</f>
        <v>9.330854399999998</v>
      </c>
      <c r="Y210" s="480">
        <f>X210*Y7</f>
        <v>1.3996281599999996</v>
      </c>
      <c r="Z210" s="711">
        <f>SUM(X210:Y210)</f>
        <v>10.730482559999997</v>
      </c>
      <c r="AA210" s="712">
        <f t="shared" si="49"/>
        <v>9.8907056639999986</v>
      </c>
      <c r="AB210" s="712">
        <f>AA210*AB$12</f>
        <v>1.4836058495999997</v>
      </c>
      <c r="AC210" s="713">
        <f>AA210+AB210</f>
        <v>11.374311513599999</v>
      </c>
      <c r="AD210" s="713">
        <f>AA210*AD9</f>
        <v>10.3852409472</v>
      </c>
      <c r="AE210" s="713">
        <f>AD210*AF9</f>
        <v>1.5577861420799999</v>
      </c>
      <c r="AF210" s="714">
        <f>AD210+AE210</f>
        <v>11.943027089279999</v>
      </c>
      <c r="AG210" s="715"/>
      <c r="AH210" s="714">
        <f>AD210*AH9</f>
        <v>10.90450299456</v>
      </c>
      <c r="AI210" s="480">
        <f>AH210*AJ9</f>
        <v>1.635675449184</v>
      </c>
      <c r="AJ210" s="481">
        <f>SUM(AH210:AI210)</f>
        <v>12.540178443743999</v>
      </c>
      <c r="AK210" s="707"/>
      <c r="AL210" s="455">
        <v>11.344721819155197</v>
      </c>
      <c r="AM210" s="455">
        <f>AL210*1.08</f>
        <v>12.252299564687613</v>
      </c>
      <c r="AN210" s="455">
        <f>AL210*AN12</f>
        <v>1.7017082728732795</v>
      </c>
      <c r="AO210" s="456">
        <f>SUM(AL210:AN210)</f>
        <v>25.298729656716088</v>
      </c>
      <c r="AP210" s="364"/>
      <c r="AQ210" s="699">
        <f>AM210*1.06</f>
        <v>12.987437538568871</v>
      </c>
      <c r="AR210" s="363">
        <f>AQ210*1.15</f>
        <v>14.935553169354201</v>
      </c>
      <c r="AS210" s="722">
        <f>SUM(AQ210-AM210)/AM210</f>
        <v>6.0000000000000116E-2</v>
      </c>
    </row>
    <row r="211" spans="1:45" ht="15.75" x14ac:dyDescent="0.25">
      <c r="A211" s="479"/>
      <c r="B211" s="480"/>
      <c r="C211" s="481"/>
      <c r="D211" s="481"/>
      <c r="E211" s="481"/>
      <c r="F211" s="481"/>
      <c r="G211" s="455"/>
      <c r="H211" s="485"/>
      <c r="I211" s="513"/>
      <c r="J211" s="514"/>
      <c r="K211" s="515"/>
      <c r="L211" s="483"/>
      <c r="M211" s="483"/>
      <c r="N211" s="488"/>
      <c r="O211" s="480"/>
      <c r="P211" s="480"/>
      <c r="Q211" s="480"/>
      <c r="R211" s="480"/>
      <c r="S211" s="480"/>
      <c r="T211" s="480"/>
      <c r="U211" s="483"/>
      <c r="V211" s="483"/>
      <c r="W211" s="502"/>
      <c r="X211" s="483"/>
      <c r="Y211" s="480"/>
      <c r="Z211" s="711"/>
      <c r="AA211" s="712"/>
      <c r="AB211" s="712"/>
      <c r="AC211" s="713"/>
      <c r="AD211" s="713"/>
      <c r="AE211" s="713"/>
      <c r="AF211" s="714"/>
      <c r="AG211" s="715"/>
      <c r="AH211" s="714"/>
      <c r="AI211" s="480"/>
      <c r="AJ211" s="483"/>
      <c r="AK211" s="707"/>
      <c r="AL211" s="455"/>
      <c r="AM211" s="455"/>
      <c r="AN211" s="455"/>
      <c r="AO211" s="456"/>
      <c r="AP211" s="364"/>
      <c r="AQ211" s="699"/>
      <c r="AR211" s="363"/>
      <c r="AS211" s="710"/>
    </row>
    <row r="212" spans="1:45" ht="15.75" x14ac:dyDescent="0.25">
      <c r="A212" s="558" t="s">
        <v>142</v>
      </c>
      <c r="B212" s="563"/>
      <c r="C212" s="560"/>
      <c r="D212" s="481"/>
      <c r="E212" s="481"/>
      <c r="F212" s="481"/>
      <c r="G212" s="455"/>
      <c r="H212" s="485"/>
      <c r="I212" s="513"/>
      <c r="J212" s="514"/>
      <c r="K212" s="515"/>
      <c r="L212" s="483"/>
      <c r="M212" s="483"/>
      <c r="N212" s="488"/>
      <c r="O212" s="480"/>
      <c r="P212" s="480"/>
      <c r="Q212" s="480"/>
      <c r="R212" s="480"/>
      <c r="S212" s="480"/>
      <c r="T212" s="480"/>
      <c r="U212" s="480"/>
      <c r="V212" s="480"/>
      <c r="W212" s="538"/>
      <c r="X212" s="483"/>
      <c r="Y212" s="480"/>
      <c r="Z212" s="711"/>
      <c r="AA212" s="712"/>
      <c r="AB212" s="712"/>
      <c r="AC212" s="713"/>
      <c r="AD212" s="713"/>
      <c r="AE212" s="713"/>
      <c r="AF212" s="714"/>
      <c r="AG212" s="715"/>
      <c r="AH212" s="714"/>
      <c r="AI212" s="480"/>
      <c r="AJ212" s="483"/>
      <c r="AK212" s="707"/>
      <c r="AL212" s="455"/>
      <c r="AM212" s="455"/>
      <c r="AN212" s="455"/>
      <c r="AO212" s="456"/>
      <c r="AP212" s="364"/>
      <c r="AQ212" s="699"/>
      <c r="AR212" s="363"/>
      <c r="AS212" s="710"/>
    </row>
    <row r="213" spans="1:45" ht="15.75" x14ac:dyDescent="0.25">
      <c r="A213" s="562" t="s">
        <v>129</v>
      </c>
      <c r="B213" s="480">
        <v>93.5</v>
      </c>
      <c r="C213" s="481" t="e">
        <f>+B213+B213*$G$9</f>
        <v>#VALUE!</v>
      </c>
      <c r="D213" s="481">
        <v>106.05</v>
      </c>
      <c r="E213" s="481">
        <f>+D213*$F$11</f>
        <v>0</v>
      </c>
      <c r="F213" s="481">
        <f>SUM(D213:E213)</f>
        <v>106.05</v>
      </c>
      <c r="G213" s="455">
        <f>F213</f>
        <v>106.05</v>
      </c>
      <c r="H213" s="485">
        <f>+D213+D213*$I$9</f>
        <v>106.05</v>
      </c>
      <c r="I213" s="513">
        <f>+H213*$I$8</f>
        <v>0</v>
      </c>
      <c r="J213" s="514">
        <f>SUM(H213:I213)</f>
        <v>106.05</v>
      </c>
      <c r="K213" s="515">
        <f>+J213</f>
        <v>106.05</v>
      </c>
      <c r="L213" s="480">
        <f>H213+H213*$M$9-0.01</f>
        <v>106.03999999999999</v>
      </c>
      <c r="M213" s="480">
        <f>L213*$M$8</f>
        <v>0</v>
      </c>
      <c r="N213" s="363">
        <f>L213+M213</f>
        <v>106.03999999999999</v>
      </c>
      <c r="O213" s="480">
        <f>L213+L213*$P$9</f>
        <v>120.8856</v>
      </c>
      <c r="P213" s="480" t="e">
        <f>O213*$Q$9</f>
        <v>#VALUE!</v>
      </c>
      <c r="Q213" s="480" t="e">
        <f>SUM(O213:P213)</f>
        <v>#VALUE!</v>
      </c>
      <c r="R213" s="550">
        <v>137.66</v>
      </c>
      <c r="S213" s="480">
        <f>R213*S9</f>
        <v>19.272400000000001</v>
      </c>
      <c r="T213" s="480">
        <f>R213+S213</f>
        <v>156.9324</v>
      </c>
      <c r="U213" s="480">
        <f>R213+(R213*R7)</f>
        <v>146.47023999999999</v>
      </c>
      <c r="V213" s="480">
        <f>U213*V9</f>
        <v>21.970535999999999</v>
      </c>
      <c r="W213" s="538">
        <f>SUM(U213:V213)</f>
        <v>168.440776</v>
      </c>
      <c r="X213" s="480">
        <f>U213*$Z$11+U213</f>
        <v>158.18785919999999</v>
      </c>
      <c r="Y213" s="480">
        <f>X213*Y7</f>
        <v>23.728178879999998</v>
      </c>
      <c r="Z213" s="711">
        <f>SUM(X213:Y213)</f>
        <v>181.91603807999999</v>
      </c>
      <c r="AA213" s="712">
        <f t="shared" si="49"/>
        <v>167.67913075199999</v>
      </c>
      <c r="AB213" s="712">
        <f>AA213*AB$12</f>
        <v>25.151869612799999</v>
      </c>
      <c r="AC213" s="713">
        <f>AA213+AB213</f>
        <v>192.83100036479999</v>
      </c>
      <c r="AD213" s="713">
        <f>AA213*AD9</f>
        <v>176.06308728959999</v>
      </c>
      <c r="AE213" s="713">
        <f>AD213*AF9</f>
        <v>26.409463093439999</v>
      </c>
      <c r="AF213" s="714">
        <f>AD213+AE213</f>
        <v>202.47255038303999</v>
      </c>
      <c r="AG213" s="715"/>
      <c r="AH213" s="714">
        <f>AD213*AH9</f>
        <v>184.86624165408</v>
      </c>
      <c r="AI213" s="480">
        <f>AH213*AJ9</f>
        <v>27.729936248112001</v>
      </c>
      <c r="AJ213" s="481">
        <f>SUM(AH213:AI213)</f>
        <v>212.59617790219201</v>
      </c>
      <c r="AK213" s="707"/>
      <c r="AL213" s="455">
        <v>192.32936029863359</v>
      </c>
      <c r="AM213" s="455">
        <f>AL213*1.08</f>
        <v>207.71570912252429</v>
      </c>
      <c r="AN213" s="455">
        <f>AL213*AN12</f>
        <v>28.849404044795037</v>
      </c>
      <c r="AO213" s="456">
        <f>SUM(AL213:AN213)</f>
        <v>428.89447346595296</v>
      </c>
      <c r="AP213" s="364"/>
      <c r="AQ213" s="699">
        <f>AM213*1.06</f>
        <v>220.17865166987576</v>
      </c>
      <c r="AR213" s="363">
        <f>AQ213*1.15</f>
        <v>253.2054494203571</v>
      </c>
      <c r="AS213" s="722">
        <f>SUM(AQ213-AM213)/AM213</f>
        <v>6.0000000000000081E-2</v>
      </c>
    </row>
    <row r="214" spans="1:45" ht="15.75" x14ac:dyDescent="0.25">
      <c r="A214" s="551" t="s">
        <v>133</v>
      </c>
      <c r="B214" s="480"/>
      <c r="C214" s="481"/>
      <c r="D214" s="481"/>
      <c r="E214" s="481"/>
      <c r="F214" s="481"/>
      <c r="G214" s="455"/>
      <c r="H214" s="485"/>
      <c r="I214" s="513"/>
      <c r="J214" s="514"/>
      <c r="K214" s="515"/>
      <c r="L214" s="483"/>
      <c r="M214" s="483"/>
      <c r="N214" s="488"/>
      <c r="O214" s="480"/>
      <c r="P214" s="480"/>
      <c r="Q214" s="480"/>
      <c r="R214" s="480"/>
      <c r="S214" s="480"/>
      <c r="T214" s="480"/>
      <c r="U214" s="483"/>
      <c r="V214" s="483"/>
      <c r="W214" s="502"/>
      <c r="X214" s="483"/>
      <c r="Y214" s="480"/>
      <c r="Z214" s="711"/>
      <c r="AA214" s="712"/>
      <c r="AB214" s="712"/>
      <c r="AC214" s="713"/>
      <c r="AD214" s="713"/>
      <c r="AE214" s="713"/>
      <c r="AF214" s="714"/>
      <c r="AG214" s="715"/>
      <c r="AH214" s="714"/>
      <c r="AI214" s="480"/>
      <c r="AJ214" s="483"/>
      <c r="AK214" s="707"/>
      <c r="AL214" s="455"/>
      <c r="AM214" s="455"/>
      <c r="AN214" s="455"/>
      <c r="AO214" s="456"/>
      <c r="AP214" s="364"/>
      <c r="AQ214" s="699"/>
      <c r="AR214" s="363"/>
      <c r="AS214" s="710"/>
    </row>
    <row r="215" spans="1:45" ht="15.75" x14ac:dyDescent="0.25">
      <c r="A215" s="511" t="s">
        <v>138</v>
      </c>
      <c r="B215" s="480">
        <v>3.41</v>
      </c>
      <c r="C215" s="481" t="e">
        <f>+B215+B215*$G$9</f>
        <v>#VALUE!</v>
      </c>
      <c r="D215" s="481">
        <v>3.87</v>
      </c>
      <c r="E215" s="481">
        <f>+D215*$F$11</f>
        <v>0</v>
      </c>
      <c r="F215" s="481">
        <f>SUM(D215:E215)</f>
        <v>3.87</v>
      </c>
      <c r="G215" s="455">
        <f>F215</f>
        <v>3.87</v>
      </c>
      <c r="H215" s="485">
        <f>+D215+D215*$I$9</f>
        <v>3.87</v>
      </c>
      <c r="I215" s="513">
        <f>+H215*$I$8</f>
        <v>0</v>
      </c>
      <c r="J215" s="514">
        <f>SUM(H215:I215)</f>
        <v>3.87</v>
      </c>
      <c r="K215" s="515">
        <f>+J215</f>
        <v>3.87</v>
      </c>
      <c r="L215" s="480">
        <f>H215+H215*$M$9</f>
        <v>3.87</v>
      </c>
      <c r="M215" s="480">
        <f>L215*$M$8</f>
        <v>0</v>
      </c>
      <c r="N215" s="363">
        <f>L215+M215</f>
        <v>3.87</v>
      </c>
      <c r="O215" s="480">
        <f>L215+L215*$P$9</f>
        <v>4.4118000000000004</v>
      </c>
      <c r="P215" s="480" t="e">
        <f>O215*$Q$9</f>
        <v>#VALUE!</v>
      </c>
      <c r="Q215" s="480" t="e">
        <f>SUM(O215:P215)</f>
        <v>#VALUE!</v>
      </c>
      <c r="R215" s="550">
        <v>5.0199999999999996</v>
      </c>
      <c r="S215" s="480">
        <f>R215*S9</f>
        <v>0.70279999999999998</v>
      </c>
      <c r="T215" s="480">
        <f>R215+S215</f>
        <v>5.7227999999999994</v>
      </c>
      <c r="U215" s="480">
        <f>R215+(R215*R7)</f>
        <v>5.3412799999999994</v>
      </c>
      <c r="V215" s="480">
        <f>U215*V9</f>
        <v>0.8011919999999999</v>
      </c>
      <c r="W215" s="538">
        <f>SUM(U215:V215)</f>
        <v>6.1424719999999997</v>
      </c>
      <c r="X215" s="480">
        <f>U215*$Z$11+U215</f>
        <v>5.7685823999999997</v>
      </c>
      <c r="Y215" s="480">
        <f>X215*Y7</f>
        <v>0.86528735999999995</v>
      </c>
      <c r="Z215" s="711">
        <f>SUM(X215:Y215)</f>
        <v>6.6338697599999996</v>
      </c>
      <c r="AA215" s="712">
        <f t="shared" si="49"/>
        <v>6.1146973439999996</v>
      </c>
      <c r="AB215" s="712">
        <f>AA215*AB$12</f>
        <v>0.91720460159999995</v>
      </c>
      <c r="AC215" s="713">
        <f>AA215+AB215</f>
        <v>7.0319019455999996</v>
      </c>
      <c r="AD215" s="713">
        <f>AA215*AD9</f>
        <v>6.4204322111999996</v>
      </c>
      <c r="AE215" s="713">
        <f>AD215*AF9</f>
        <v>0.9630648316799999</v>
      </c>
      <c r="AF215" s="714">
        <f>AD215+AE215</f>
        <v>7.3834970428799993</v>
      </c>
      <c r="AG215" s="715"/>
      <c r="AH215" s="714">
        <f>AD215*AH9</f>
        <v>6.7414538217599995</v>
      </c>
      <c r="AI215" s="480">
        <f>AH215*AJ9</f>
        <v>1.0112180732639999</v>
      </c>
      <c r="AJ215" s="481">
        <f>SUM(AH215:AI215)</f>
        <v>7.7526718950239992</v>
      </c>
      <c r="AK215" s="707"/>
      <c r="AL215" s="455">
        <v>7.0136088093792015</v>
      </c>
      <c r="AM215" s="455">
        <f>AL215*1.08</f>
        <v>7.5746975141295385</v>
      </c>
      <c r="AN215" s="455">
        <f>AL215*AN12</f>
        <v>1.0520413214068802</v>
      </c>
      <c r="AO215" s="456">
        <f>SUM(AL215:AN215)</f>
        <v>15.64034764491562</v>
      </c>
      <c r="AP215" s="364"/>
      <c r="AQ215" s="699">
        <f>AM215*1.06</f>
        <v>8.0291793649773116</v>
      </c>
      <c r="AR215" s="363">
        <f>AQ215*1.15</f>
        <v>9.2335562697239073</v>
      </c>
      <c r="AS215" s="722">
        <f>SUM(AQ215-AM215)/AM215</f>
        <v>6.0000000000000095E-2</v>
      </c>
    </row>
    <row r="216" spans="1:45" ht="15.75" x14ac:dyDescent="0.25">
      <c r="A216" s="511" t="s">
        <v>139</v>
      </c>
      <c r="B216" s="480">
        <v>4.84</v>
      </c>
      <c r="C216" s="481" t="e">
        <f>+B216+B216*$G$9</f>
        <v>#VALUE!</v>
      </c>
      <c r="D216" s="481">
        <v>5.49</v>
      </c>
      <c r="E216" s="481">
        <f>+D216*$F$11</f>
        <v>0</v>
      </c>
      <c r="F216" s="481">
        <f>SUM(D216:E216)</f>
        <v>5.49</v>
      </c>
      <c r="G216" s="455">
        <f>F216</f>
        <v>5.49</v>
      </c>
      <c r="H216" s="485">
        <f>+D216+D216*$I$9</f>
        <v>5.49</v>
      </c>
      <c r="I216" s="513">
        <f>+H216*$I$8</f>
        <v>0</v>
      </c>
      <c r="J216" s="514">
        <f>SUM(H216:I216)</f>
        <v>5.49</v>
      </c>
      <c r="K216" s="515">
        <f>+J216</f>
        <v>5.49</v>
      </c>
      <c r="L216" s="480">
        <f>H216+H216*$M$9</f>
        <v>5.49</v>
      </c>
      <c r="M216" s="480">
        <f>L216*$M$8</f>
        <v>0</v>
      </c>
      <c r="N216" s="363">
        <f>L216+M216</f>
        <v>5.49</v>
      </c>
      <c r="O216" s="480">
        <f>L216+L216*$P$9</f>
        <v>6.2586000000000004</v>
      </c>
      <c r="P216" s="480" t="e">
        <f>O216*$Q$9</f>
        <v>#VALUE!</v>
      </c>
      <c r="Q216" s="480" t="e">
        <f>SUM(O216:P216)</f>
        <v>#VALUE!</v>
      </c>
      <c r="R216" s="550">
        <v>7.13</v>
      </c>
      <c r="S216" s="480">
        <f>R216*S9</f>
        <v>0.99820000000000009</v>
      </c>
      <c r="T216" s="480">
        <f>R216+S216</f>
        <v>8.1281999999999996</v>
      </c>
      <c r="U216" s="480">
        <f>R216+(R216*R7)</f>
        <v>7.5863199999999997</v>
      </c>
      <c r="V216" s="480">
        <f>U216*V9</f>
        <v>1.137948</v>
      </c>
      <c r="W216" s="538">
        <f>SUM(U216:V216)</f>
        <v>8.7242680000000004</v>
      </c>
      <c r="X216" s="480">
        <f>U216*$Z$11+U216</f>
        <v>8.1932255999999999</v>
      </c>
      <c r="Y216" s="480">
        <f>X216*Y7</f>
        <v>1.2289838399999999</v>
      </c>
      <c r="Z216" s="711">
        <f>SUM(X216:Y216)</f>
        <v>9.4222094399999996</v>
      </c>
      <c r="AA216" s="712">
        <f t="shared" si="49"/>
        <v>8.6848191359999998</v>
      </c>
      <c r="AB216" s="712">
        <f>AA216*AB$12</f>
        <v>1.3027228704</v>
      </c>
      <c r="AC216" s="713">
        <f>AA216+AB216</f>
        <v>9.9875420064</v>
      </c>
      <c r="AD216" s="713">
        <f>AA216*AD9</f>
        <v>9.1190600927999999</v>
      </c>
      <c r="AE216" s="713">
        <f>AD216*AF9</f>
        <v>1.36785901392</v>
      </c>
      <c r="AF216" s="714">
        <f>AD216+AE216</f>
        <v>10.48691910672</v>
      </c>
      <c r="AG216" s="715"/>
      <c r="AH216" s="714">
        <f>AD216*AH9</f>
        <v>9.5750130974399994</v>
      </c>
      <c r="AI216" s="480">
        <f>AH216*AJ9</f>
        <v>1.4362519646159999</v>
      </c>
      <c r="AJ216" s="481">
        <f>SUM(AH216:AI216)</f>
        <v>11.011265062055999</v>
      </c>
      <c r="AK216" s="707"/>
      <c r="AL216" s="455">
        <v>9.9615599224848026</v>
      </c>
      <c r="AM216" s="455">
        <f>AL216*1.08</f>
        <v>10.758484716283588</v>
      </c>
      <c r="AN216" s="455">
        <f>AL216*AN12</f>
        <v>1.4942339883727203</v>
      </c>
      <c r="AO216" s="456">
        <f>SUM(AL216:AN216)</f>
        <v>22.214278627141113</v>
      </c>
      <c r="AP216" s="364"/>
      <c r="AQ216" s="699">
        <f>AM216*1.06</f>
        <v>11.403993799260604</v>
      </c>
      <c r="AR216" s="363">
        <f>AQ216*1.15</f>
        <v>13.114592869149694</v>
      </c>
      <c r="AS216" s="722">
        <f>SUM(AQ216-AM216)/AM216</f>
        <v>6.0000000000000067E-2</v>
      </c>
    </row>
    <row r="217" spans="1:45" ht="15.75" x14ac:dyDescent="0.25">
      <c r="A217" s="511" t="s">
        <v>136</v>
      </c>
      <c r="B217" s="480">
        <v>7.15</v>
      </c>
      <c r="C217" s="481" t="e">
        <f>+B217+B217*$G$9</f>
        <v>#VALUE!</v>
      </c>
      <c r="D217" s="481">
        <v>8.11</v>
      </c>
      <c r="E217" s="481">
        <f>+D217*$F$11</f>
        <v>0</v>
      </c>
      <c r="F217" s="481">
        <f>SUM(D217:E217)</f>
        <v>8.11</v>
      </c>
      <c r="G217" s="455">
        <f>F217</f>
        <v>8.11</v>
      </c>
      <c r="H217" s="485">
        <f>+D217+D217*$I$9</f>
        <v>8.11</v>
      </c>
      <c r="I217" s="513">
        <f>+H217*$I$8</f>
        <v>0</v>
      </c>
      <c r="J217" s="514">
        <f>SUM(H217:I217)</f>
        <v>8.11</v>
      </c>
      <c r="K217" s="515">
        <f>+J217</f>
        <v>8.11</v>
      </c>
      <c r="L217" s="480">
        <f>H217+H217*$M$9+0.01</f>
        <v>8.1199999999999992</v>
      </c>
      <c r="M217" s="480">
        <f>L217*$M$8</f>
        <v>0</v>
      </c>
      <c r="N217" s="363">
        <f>L217+M217</f>
        <v>8.1199999999999992</v>
      </c>
      <c r="O217" s="480">
        <f>L217+L217*$P$9</f>
        <v>9.2567999999999984</v>
      </c>
      <c r="P217" s="480" t="e">
        <f>O217*$Q$9</f>
        <v>#VALUE!</v>
      </c>
      <c r="Q217" s="480" t="e">
        <f>SUM(O217:P217)</f>
        <v>#VALUE!</v>
      </c>
      <c r="R217" s="550">
        <v>10.54</v>
      </c>
      <c r="S217" s="480">
        <f>R217*S9</f>
        <v>1.4756</v>
      </c>
      <c r="T217" s="480">
        <f>R217+S217</f>
        <v>12.015599999999999</v>
      </c>
      <c r="U217" s="480">
        <f>R217+(R217*R7)</f>
        <v>11.214559999999999</v>
      </c>
      <c r="V217" s="480">
        <f>U217*V9</f>
        <v>1.6821839999999997</v>
      </c>
      <c r="W217" s="538">
        <f>SUM(U217:V217)</f>
        <v>12.896743999999998</v>
      </c>
      <c r="X217" s="480">
        <f>U217*$Z$11+U217</f>
        <v>12.111724799999999</v>
      </c>
      <c r="Y217" s="480">
        <f>X217*Y7</f>
        <v>1.8167587199999997</v>
      </c>
      <c r="Z217" s="711">
        <f>SUM(X217:Y217)</f>
        <v>13.928483519999999</v>
      </c>
      <c r="AA217" s="712">
        <f t="shared" si="49"/>
        <v>12.838428287999999</v>
      </c>
      <c r="AB217" s="712">
        <f>AA217*AB$12</f>
        <v>1.9257642431999997</v>
      </c>
      <c r="AC217" s="713">
        <f>AA217+AB217</f>
        <v>14.764192531199999</v>
      </c>
      <c r="AD217" s="713">
        <f>AA217*AD9</f>
        <v>13.4803497024</v>
      </c>
      <c r="AE217" s="713">
        <f>AD217*AF9</f>
        <v>2.0220524553599999</v>
      </c>
      <c r="AF217" s="714">
        <f>AD217+AE217</f>
        <v>15.502402157759999</v>
      </c>
      <c r="AG217" s="715"/>
      <c r="AH217" s="714">
        <f>AD217*AH9</f>
        <v>14.15436718752</v>
      </c>
      <c r="AI217" s="480">
        <f>AH217*AJ9</f>
        <v>2.1231550781279998</v>
      </c>
      <c r="AJ217" s="481">
        <f>SUM(AH217:AI217)</f>
        <v>16.277522265647999</v>
      </c>
      <c r="AK217" s="707"/>
      <c r="AL217" s="455">
        <v>14.725784233238398</v>
      </c>
      <c r="AM217" s="455">
        <f>AL217*1.08</f>
        <v>15.903846971897471</v>
      </c>
      <c r="AN217" s="455">
        <f>AL217*AN12</f>
        <v>2.2088676349857597</v>
      </c>
      <c r="AO217" s="456">
        <f>SUM(AL217:AN217)</f>
        <v>32.83849884012163</v>
      </c>
      <c r="AP217" s="364"/>
      <c r="AQ217" s="699">
        <f>AM217*1.06</f>
        <v>16.858077790211318</v>
      </c>
      <c r="AR217" s="363">
        <f>AQ217*1.15</f>
        <v>19.386789458743014</v>
      </c>
      <c r="AS217" s="722">
        <f>SUM(AQ217-AM217)/AM217</f>
        <v>5.9999999999999963E-2</v>
      </c>
    </row>
    <row r="218" spans="1:45" ht="15.75" x14ac:dyDescent="0.25">
      <c r="A218" s="511"/>
      <c r="B218" s="480"/>
      <c r="C218" s="481"/>
      <c r="D218" s="481"/>
      <c r="E218" s="481"/>
      <c r="F218" s="481"/>
      <c r="G218" s="455"/>
      <c r="H218" s="485"/>
      <c r="I218" s="513"/>
      <c r="J218" s="514"/>
      <c r="K218" s="515"/>
      <c r="L218" s="483"/>
      <c r="M218" s="483"/>
      <c r="N218" s="488"/>
      <c r="O218" s="480"/>
      <c r="P218" s="480"/>
      <c r="Q218" s="480"/>
      <c r="R218" s="480"/>
      <c r="S218" s="480"/>
      <c r="T218" s="480"/>
      <c r="U218" s="480"/>
      <c r="V218" s="480"/>
      <c r="W218" s="538"/>
      <c r="X218" s="483"/>
      <c r="Y218" s="480"/>
      <c r="Z218" s="711"/>
      <c r="AA218" s="712"/>
      <c r="AB218" s="712"/>
      <c r="AC218" s="713"/>
      <c r="AD218" s="713"/>
      <c r="AE218" s="713"/>
      <c r="AF218" s="714"/>
      <c r="AG218" s="715"/>
      <c r="AH218" s="714"/>
      <c r="AI218" s="480"/>
      <c r="AJ218" s="483"/>
      <c r="AK218" s="707"/>
      <c r="AL218" s="455"/>
      <c r="AM218" s="455"/>
      <c r="AN218" s="455"/>
      <c r="AO218" s="456"/>
      <c r="AP218" s="364"/>
      <c r="AQ218" s="699"/>
      <c r="AR218" s="363"/>
      <c r="AS218" s="710"/>
    </row>
    <row r="219" spans="1:45" ht="15.75" x14ac:dyDescent="0.25">
      <c r="A219" s="499" t="s">
        <v>143</v>
      </c>
      <c r="B219" s="480"/>
      <c r="C219" s="481"/>
      <c r="D219" s="481"/>
      <c r="E219" s="481"/>
      <c r="F219" s="481"/>
      <c r="G219" s="455"/>
      <c r="H219" s="485"/>
      <c r="I219" s="513"/>
      <c r="J219" s="514"/>
      <c r="K219" s="515"/>
      <c r="L219" s="483"/>
      <c r="M219" s="483"/>
      <c r="N219" s="488"/>
      <c r="O219" s="480"/>
      <c r="P219" s="480"/>
      <c r="Q219" s="480"/>
      <c r="R219" s="480"/>
      <c r="S219" s="480"/>
      <c r="T219" s="480"/>
      <c r="U219" s="480"/>
      <c r="V219" s="480"/>
      <c r="W219" s="538"/>
      <c r="X219" s="483"/>
      <c r="Y219" s="480"/>
      <c r="Z219" s="711"/>
      <c r="AA219" s="712"/>
      <c r="AB219" s="712"/>
      <c r="AC219" s="713"/>
      <c r="AD219" s="713"/>
      <c r="AE219" s="713"/>
      <c r="AF219" s="714"/>
      <c r="AG219" s="715"/>
      <c r="AH219" s="714"/>
      <c r="AI219" s="480"/>
      <c r="AJ219" s="483"/>
      <c r="AK219" s="707"/>
      <c r="AL219" s="455"/>
      <c r="AM219" s="455"/>
      <c r="AN219" s="455"/>
      <c r="AO219" s="456"/>
      <c r="AP219" s="364"/>
      <c r="AQ219" s="699"/>
      <c r="AR219" s="363"/>
      <c r="AS219" s="710"/>
    </row>
    <row r="220" spans="1:45" ht="15.75" x14ac:dyDescent="0.25">
      <c r="A220" s="511" t="s">
        <v>144</v>
      </c>
      <c r="B220" s="480">
        <v>265.14</v>
      </c>
      <c r="C220" s="481" t="e">
        <f>+B220+B220*$G$9</f>
        <v>#VALUE!</v>
      </c>
      <c r="D220" s="481">
        <v>300.72000000000003</v>
      </c>
      <c r="E220" s="481">
        <f>+D220*$F$11</f>
        <v>0</v>
      </c>
      <c r="F220" s="481">
        <f>SUM(D220:E220)</f>
        <v>300.72000000000003</v>
      </c>
      <c r="G220" s="455">
        <f>F220</f>
        <v>300.72000000000003</v>
      </c>
      <c r="H220" s="485">
        <f>+D220+D220*$I$9</f>
        <v>300.72000000000003</v>
      </c>
      <c r="I220" s="513">
        <f>+H220*$I$8</f>
        <v>0</v>
      </c>
      <c r="J220" s="514">
        <f>SUM(H220:I220)</f>
        <v>300.72000000000003</v>
      </c>
      <c r="K220" s="515">
        <f>+J220</f>
        <v>300.72000000000003</v>
      </c>
      <c r="L220" s="480">
        <f>H220+H220*$M$9</f>
        <v>300.72000000000003</v>
      </c>
      <c r="M220" s="480">
        <f>L220*$M$8</f>
        <v>0</v>
      </c>
      <c r="N220" s="363">
        <f>L220+M220</f>
        <v>300.72000000000003</v>
      </c>
      <c r="O220" s="480">
        <f>L220+L220*$P$9</f>
        <v>342.82080000000002</v>
      </c>
      <c r="P220" s="480" t="e">
        <f>O220*$Q$9</f>
        <v>#VALUE!</v>
      </c>
      <c r="Q220" s="480" t="e">
        <f>SUM(O220:P220)</f>
        <v>#VALUE!</v>
      </c>
      <c r="R220" s="550">
        <v>390.4</v>
      </c>
      <c r="S220" s="480">
        <f>R220*S9</f>
        <v>54.655999999999999</v>
      </c>
      <c r="T220" s="480">
        <f>R220+S220</f>
        <v>445.05599999999998</v>
      </c>
      <c r="U220" s="480">
        <f>R220+(R220*R7)</f>
        <v>415.38559999999995</v>
      </c>
      <c r="V220" s="480">
        <f>U220*V9</f>
        <v>62.307839999999992</v>
      </c>
      <c r="W220" s="538">
        <f>SUM(U220:V220)</f>
        <v>477.69343999999995</v>
      </c>
      <c r="X220" s="480">
        <f>U220*$Z$11+U220</f>
        <v>448.61644799999993</v>
      </c>
      <c r="Y220" s="480">
        <f>X220*Y7</f>
        <v>67.29246719999999</v>
      </c>
      <c r="Z220" s="711">
        <f>SUM(X220:Y220)</f>
        <v>515.90891519999991</v>
      </c>
      <c r="AA220" s="712">
        <f t="shared" si="49"/>
        <v>475.53343487999996</v>
      </c>
      <c r="AB220" s="712">
        <f>AA220*AB$12</f>
        <v>71.330015231999994</v>
      </c>
      <c r="AC220" s="713">
        <f>AA220+AB220</f>
        <v>546.86345011200001</v>
      </c>
      <c r="AD220" s="713">
        <f>AA220*AD9</f>
        <v>499.31010662399996</v>
      </c>
      <c r="AE220" s="713">
        <f>AD220*AF9</f>
        <v>74.896515993599991</v>
      </c>
      <c r="AF220" s="714">
        <f>AD220+AE220</f>
        <v>574.20662261759992</v>
      </c>
      <c r="AG220" s="715"/>
      <c r="AH220" s="714">
        <f>AD220*AH9</f>
        <v>524.27561195520002</v>
      </c>
      <c r="AI220" s="480">
        <f>AH220*AJ9</f>
        <v>78.641341793280006</v>
      </c>
      <c r="AJ220" s="481">
        <f>SUM(AH220:AI220)</f>
        <v>602.91695374848007</v>
      </c>
      <c r="AK220" s="707"/>
      <c r="AL220" s="455">
        <v>545.44081258598396</v>
      </c>
      <c r="AM220" s="455">
        <f>AL220*1.08</f>
        <v>589.0760775928627</v>
      </c>
      <c r="AN220" s="455">
        <f>AL220*AN12</f>
        <v>81.816121887897594</v>
      </c>
      <c r="AO220" s="456">
        <f>SUM(AL220:AN220)</f>
        <v>1216.3330120667442</v>
      </c>
      <c r="AP220" s="364"/>
      <c r="AQ220" s="699">
        <f>AM220*1.06</f>
        <v>624.42064224843455</v>
      </c>
      <c r="AR220" s="363">
        <f>AQ220*1.15</f>
        <v>718.08373858569962</v>
      </c>
      <c r="AS220" s="722">
        <f>SUM(AQ220-AM220)/AM220</f>
        <v>6.0000000000000137E-2</v>
      </c>
    </row>
    <row r="221" spans="1:45" ht="15.75" x14ac:dyDescent="0.25">
      <c r="A221" s="511" t="s">
        <v>133</v>
      </c>
      <c r="B221" s="480">
        <v>4.84</v>
      </c>
      <c r="C221" s="481" t="e">
        <f>+B221+B221*$G$9</f>
        <v>#VALUE!</v>
      </c>
      <c r="D221" s="481">
        <v>5.49</v>
      </c>
      <c r="E221" s="481">
        <f>+D221*$F$11</f>
        <v>0</v>
      </c>
      <c r="F221" s="481">
        <f>SUM(D221:E221)</f>
        <v>5.49</v>
      </c>
      <c r="G221" s="455">
        <f>F221</f>
        <v>5.49</v>
      </c>
      <c r="H221" s="485">
        <f>+D221+D221*$I$9</f>
        <v>5.49</v>
      </c>
      <c r="I221" s="513">
        <f>+H221*$I$8</f>
        <v>0</v>
      </c>
      <c r="J221" s="514">
        <f>SUM(H221:I221)</f>
        <v>5.49</v>
      </c>
      <c r="K221" s="515">
        <f>+J221</f>
        <v>5.49</v>
      </c>
      <c r="L221" s="480">
        <f>H221+H221*$M$9</f>
        <v>5.49</v>
      </c>
      <c r="M221" s="480">
        <f>L221*$M$8</f>
        <v>0</v>
      </c>
      <c r="N221" s="363">
        <f>L221+M221</f>
        <v>5.49</v>
      </c>
      <c r="O221" s="480">
        <f>L221+L221*$P$9</f>
        <v>6.2586000000000004</v>
      </c>
      <c r="P221" s="480" t="e">
        <f>O221*$Q$9</f>
        <v>#VALUE!</v>
      </c>
      <c r="Q221" s="480" t="e">
        <f>SUM(O221:P221)</f>
        <v>#VALUE!</v>
      </c>
      <c r="R221" s="550">
        <v>7.13</v>
      </c>
      <c r="S221" s="480">
        <f>R221*S9</f>
        <v>0.99820000000000009</v>
      </c>
      <c r="T221" s="480">
        <f>R221+S221</f>
        <v>8.1281999999999996</v>
      </c>
      <c r="U221" s="480">
        <f>R221+(R221*R7)</f>
        <v>7.5863199999999997</v>
      </c>
      <c r="V221" s="480">
        <f>U221*V9</f>
        <v>1.137948</v>
      </c>
      <c r="W221" s="538">
        <f>SUM(U221:V221)</f>
        <v>8.7242680000000004</v>
      </c>
      <c r="X221" s="480">
        <f>U221*$Z$11+U221</f>
        <v>8.1932255999999999</v>
      </c>
      <c r="Y221" s="480">
        <f>X221*Y7</f>
        <v>1.2289838399999999</v>
      </c>
      <c r="Z221" s="711">
        <f>SUM(X221:Y221)</f>
        <v>9.4222094399999996</v>
      </c>
      <c r="AA221" s="712">
        <f t="shared" si="49"/>
        <v>8.6848191359999998</v>
      </c>
      <c r="AB221" s="712">
        <f>AA221*AB$12</f>
        <v>1.3027228704</v>
      </c>
      <c r="AC221" s="713">
        <f>AA221+AB221</f>
        <v>9.9875420064</v>
      </c>
      <c r="AD221" s="713">
        <f>AA221*AD9</f>
        <v>9.1190600927999999</v>
      </c>
      <c r="AE221" s="713">
        <f>AD221*AF9</f>
        <v>1.36785901392</v>
      </c>
      <c r="AF221" s="714">
        <f>AD221+AE221</f>
        <v>10.48691910672</v>
      </c>
      <c r="AG221" s="715"/>
      <c r="AH221" s="714">
        <f>AD221*AH9</f>
        <v>9.5750130974399994</v>
      </c>
      <c r="AI221" s="480">
        <f>AH221*AJ9</f>
        <v>1.4362519646159999</v>
      </c>
      <c r="AJ221" s="481">
        <f>SUM(AH221:AI221)</f>
        <v>11.011265062055999</v>
      </c>
      <c r="AK221" s="707"/>
      <c r="AL221" s="455">
        <v>9.9615599224848026</v>
      </c>
      <c r="AM221" s="455">
        <f>AL221*1.08</f>
        <v>10.758484716283588</v>
      </c>
      <c r="AN221" s="455">
        <f>AL221*AN12</f>
        <v>1.4942339883727203</v>
      </c>
      <c r="AO221" s="456">
        <f>SUM(AL221:AN221)</f>
        <v>22.214278627141113</v>
      </c>
      <c r="AP221" s="364"/>
      <c r="AQ221" s="699">
        <f>AM221*1.06</f>
        <v>11.403993799260604</v>
      </c>
      <c r="AR221" s="363">
        <f>AQ221*1.15</f>
        <v>13.114592869149694</v>
      </c>
      <c r="AS221" s="722">
        <f>SUM(AQ221-AM221)/AM221</f>
        <v>6.0000000000000067E-2</v>
      </c>
    </row>
    <row r="222" spans="1:45" ht="15.75" x14ac:dyDescent="0.25">
      <c r="A222" s="479"/>
      <c r="B222" s="480"/>
      <c r="C222" s="481"/>
      <c r="D222" s="481"/>
      <c r="E222" s="481"/>
      <c r="F222" s="481"/>
      <c r="G222" s="455"/>
      <c r="H222" s="485"/>
      <c r="I222" s="513"/>
      <c r="J222" s="514"/>
      <c r="K222" s="515"/>
      <c r="L222" s="483"/>
      <c r="M222" s="483"/>
      <c r="N222" s="488"/>
      <c r="O222" s="480"/>
      <c r="P222" s="480"/>
      <c r="Q222" s="480"/>
      <c r="R222" s="480"/>
      <c r="S222" s="480"/>
      <c r="T222" s="480"/>
      <c r="U222" s="483"/>
      <c r="V222" s="483"/>
      <c r="W222" s="502"/>
      <c r="X222" s="483"/>
      <c r="Y222" s="480"/>
      <c r="Z222" s="711"/>
      <c r="AA222" s="712"/>
      <c r="AB222" s="712"/>
      <c r="AC222" s="713"/>
      <c r="AD222" s="713"/>
      <c r="AE222" s="713"/>
      <c r="AF222" s="714"/>
      <c r="AG222" s="715"/>
      <c r="AH222" s="714"/>
      <c r="AI222" s="480"/>
      <c r="AJ222" s="483"/>
      <c r="AK222" s="707"/>
      <c r="AL222" s="455"/>
      <c r="AM222" s="455"/>
      <c r="AN222" s="455"/>
      <c r="AO222" s="456"/>
      <c r="AP222" s="364"/>
      <c r="AQ222" s="699"/>
      <c r="AR222" s="363"/>
      <c r="AS222" s="710"/>
    </row>
    <row r="223" spans="1:45" ht="15.75" x14ac:dyDescent="0.25">
      <c r="A223" s="499" t="s">
        <v>742</v>
      </c>
      <c r="B223" s="480"/>
      <c r="C223" s="481"/>
      <c r="D223" s="481"/>
      <c r="E223" s="481"/>
      <c r="F223" s="481"/>
      <c r="G223" s="455"/>
      <c r="H223" s="485"/>
      <c r="I223" s="513"/>
      <c r="J223" s="514"/>
      <c r="K223" s="515"/>
      <c r="L223" s="483"/>
      <c r="M223" s="483"/>
      <c r="N223" s="488"/>
      <c r="O223" s="480"/>
      <c r="P223" s="480"/>
      <c r="Q223" s="480"/>
      <c r="R223" s="480"/>
      <c r="S223" s="480"/>
      <c r="T223" s="480"/>
      <c r="U223" s="480"/>
      <c r="V223" s="480"/>
      <c r="W223" s="538"/>
      <c r="X223" s="483"/>
      <c r="Y223" s="480"/>
      <c r="Z223" s="711"/>
      <c r="AA223" s="712"/>
      <c r="AB223" s="712"/>
      <c r="AC223" s="713"/>
      <c r="AD223" s="713"/>
      <c r="AE223" s="713"/>
      <c r="AF223" s="714"/>
      <c r="AG223" s="715"/>
      <c r="AH223" s="714"/>
      <c r="AI223" s="480"/>
      <c r="AJ223" s="483"/>
      <c r="AK223" s="707"/>
      <c r="AL223" s="455"/>
      <c r="AM223" s="455"/>
      <c r="AN223" s="455"/>
      <c r="AO223" s="456"/>
      <c r="AP223" s="364"/>
      <c r="AQ223" s="699"/>
      <c r="AR223" s="363"/>
      <c r="AS223" s="710"/>
    </row>
    <row r="224" spans="1:45" ht="15.75" x14ac:dyDescent="0.25">
      <c r="A224" s="511" t="s">
        <v>146</v>
      </c>
      <c r="B224" s="480">
        <v>93.5</v>
      </c>
      <c r="C224" s="481" t="e">
        <f>+B224+B224*$G$9</f>
        <v>#VALUE!</v>
      </c>
      <c r="D224" s="481">
        <v>106.05</v>
      </c>
      <c r="E224" s="481">
        <f>+D224*$F$11</f>
        <v>0</v>
      </c>
      <c r="F224" s="481">
        <f>SUM(D224:E224)</f>
        <v>106.05</v>
      </c>
      <c r="G224" s="455">
        <f>F224</f>
        <v>106.05</v>
      </c>
      <c r="H224" s="485">
        <f>+D224+D224*$I$9</f>
        <v>106.05</v>
      </c>
      <c r="I224" s="513">
        <f>+H224*$I$8</f>
        <v>0</v>
      </c>
      <c r="J224" s="514">
        <f>SUM(H224:I224)</f>
        <v>106.05</v>
      </c>
      <c r="K224" s="515">
        <f>+J224</f>
        <v>106.05</v>
      </c>
      <c r="L224" s="480">
        <f>H224+H224*$M$9-0.01</f>
        <v>106.03999999999999</v>
      </c>
      <c r="M224" s="480">
        <f>L224*$M$8</f>
        <v>0</v>
      </c>
      <c r="N224" s="363">
        <f>L224+M224</f>
        <v>106.03999999999999</v>
      </c>
      <c r="O224" s="480">
        <f>L224+L224*$P$9</f>
        <v>120.8856</v>
      </c>
      <c r="P224" s="480" t="e">
        <f>O224*$Q$9</f>
        <v>#VALUE!</v>
      </c>
      <c r="Q224" s="480" t="e">
        <f>SUM(O224:P224)</f>
        <v>#VALUE!</v>
      </c>
      <c r="R224" s="550">
        <v>137.66</v>
      </c>
      <c r="S224" s="480">
        <f>R224*S9</f>
        <v>19.272400000000001</v>
      </c>
      <c r="T224" s="480">
        <f>R224+S224</f>
        <v>156.9324</v>
      </c>
      <c r="U224" s="480">
        <f>R224+(R224*R7)</f>
        <v>146.47023999999999</v>
      </c>
      <c r="V224" s="480">
        <f>U224*V9</f>
        <v>21.970535999999999</v>
      </c>
      <c r="W224" s="538">
        <f>SUM(U224:V224)</f>
        <v>168.440776</v>
      </c>
      <c r="X224" s="480">
        <f>U224*$Z$11+U224</f>
        <v>158.18785919999999</v>
      </c>
      <c r="Y224" s="480">
        <f>X224*Y7</f>
        <v>23.728178879999998</v>
      </c>
      <c r="Z224" s="711">
        <f t="shared" ref="Z224:Z232" si="54">SUM(X224:Y224)</f>
        <v>181.91603807999999</v>
      </c>
      <c r="AA224" s="712">
        <f t="shared" si="49"/>
        <v>167.67913075199999</v>
      </c>
      <c r="AB224" s="712">
        <f>AA224*AB$12</f>
        <v>25.151869612799999</v>
      </c>
      <c r="AC224" s="713">
        <f>AA224+AB224</f>
        <v>192.83100036479999</v>
      </c>
      <c r="AD224" s="713">
        <f>AA224*AD9</f>
        <v>176.06308728959999</v>
      </c>
      <c r="AE224" s="713">
        <f>AD224*AF9</f>
        <v>26.409463093439999</v>
      </c>
      <c r="AF224" s="714">
        <f>AD224+AE224</f>
        <v>202.47255038303999</v>
      </c>
      <c r="AG224" s="715"/>
      <c r="AH224" s="714">
        <f>AD224*AH9</f>
        <v>184.86624165408</v>
      </c>
      <c r="AI224" s="480">
        <f>AH224*AJ9</f>
        <v>27.729936248112001</v>
      </c>
      <c r="AJ224" s="481">
        <f>SUM(AH224:AI224)</f>
        <v>212.59617790219201</v>
      </c>
      <c r="AK224" s="707"/>
      <c r="AL224" s="455">
        <v>192.32936029863359</v>
      </c>
      <c r="AM224" s="455">
        <f>AL224*1.08</f>
        <v>207.71570912252429</v>
      </c>
      <c r="AN224" s="455">
        <f>AL224*AN12</f>
        <v>28.849404044795037</v>
      </c>
      <c r="AO224" s="456">
        <f>SUM(AL224:AN224)</f>
        <v>428.89447346595296</v>
      </c>
      <c r="AP224" s="364"/>
      <c r="AQ224" s="699">
        <f>AM224*1.06</f>
        <v>220.17865166987576</v>
      </c>
      <c r="AR224" s="363">
        <f>AQ224*1.15</f>
        <v>253.2054494203571</v>
      </c>
      <c r="AS224" s="722">
        <f>SUM(AQ224-AM224)/AM224</f>
        <v>6.0000000000000081E-2</v>
      </c>
    </row>
    <row r="225" spans="1:45" ht="15.75" x14ac:dyDescent="0.25">
      <c r="A225" s="511" t="s">
        <v>147</v>
      </c>
      <c r="B225" s="480">
        <v>2.42</v>
      </c>
      <c r="C225" s="481" t="e">
        <f>+B225+B225*$G$9</f>
        <v>#VALUE!</v>
      </c>
      <c r="D225" s="481">
        <v>2.74</v>
      </c>
      <c r="E225" s="481">
        <f>+D225*$F$11</f>
        <v>0</v>
      </c>
      <c r="F225" s="481">
        <f>SUM(D225:E225)</f>
        <v>2.74</v>
      </c>
      <c r="G225" s="455">
        <f>F225</f>
        <v>2.74</v>
      </c>
      <c r="H225" s="485">
        <f>+D225+D225*$I$9</f>
        <v>2.74</v>
      </c>
      <c r="I225" s="513">
        <f>+H225*$I$8</f>
        <v>0</v>
      </c>
      <c r="J225" s="514">
        <f>SUM(H225:I225)</f>
        <v>2.74</v>
      </c>
      <c r="K225" s="515">
        <f>+J225</f>
        <v>2.74</v>
      </c>
      <c r="L225" s="480">
        <f>H225+H225*$M$9-0.01</f>
        <v>2.7300000000000004</v>
      </c>
      <c r="M225" s="480">
        <f>L225*$M$8</f>
        <v>0</v>
      </c>
      <c r="N225" s="363">
        <f>L225+M225</f>
        <v>2.7300000000000004</v>
      </c>
      <c r="O225" s="480">
        <f>L225+L225*$P$9</f>
        <v>3.1122000000000005</v>
      </c>
      <c r="P225" s="480" t="e">
        <f>O225*$Q$9</f>
        <v>#VALUE!</v>
      </c>
      <c r="Q225" s="480" t="e">
        <f>SUM(O225:P225)</f>
        <v>#VALUE!</v>
      </c>
      <c r="R225" s="550">
        <v>3.55</v>
      </c>
      <c r="S225" s="480">
        <f>R225*S9</f>
        <v>0.497</v>
      </c>
      <c r="T225" s="480">
        <f>R225+S225</f>
        <v>4.0469999999999997</v>
      </c>
      <c r="U225" s="480">
        <f>R225+(R225*R7)</f>
        <v>3.7771999999999997</v>
      </c>
      <c r="V225" s="480">
        <f>U225*V9</f>
        <v>0.56657999999999997</v>
      </c>
      <c r="W225" s="538">
        <f>SUM(U225:V225)</f>
        <v>4.3437799999999998</v>
      </c>
      <c r="X225" s="480">
        <f>U225*$Z$11+U225</f>
        <v>4.0793759999999999</v>
      </c>
      <c r="Y225" s="480">
        <f>X225*Y7</f>
        <v>0.61190639999999996</v>
      </c>
      <c r="Z225" s="711">
        <f t="shared" si="54"/>
        <v>4.6912823999999995</v>
      </c>
      <c r="AA225" s="712">
        <f t="shared" si="49"/>
        <v>4.3241385599999997</v>
      </c>
      <c r="AB225" s="712">
        <f>AA225*AB$12</f>
        <v>0.64862078399999989</v>
      </c>
      <c r="AC225" s="713">
        <f>AA225+AB225</f>
        <v>4.972759344</v>
      </c>
      <c r="AD225" s="713">
        <f>AA225*AD9</f>
        <v>4.5403454879999998</v>
      </c>
      <c r="AE225" s="713">
        <f>AD225*AF9</f>
        <v>0.68105182319999991</v>
      </c>
      <c r="AF225" s="714">
        <f>AD225+AE225</f>
        <v>5.2213973111999996</v>
      </c>
      <c r="AG225" s="715"/>
      <c r="AH225" s="714">
        <f>AD225*AH9</f>
        <v>4.7673627624000003</v>
      </c>
      <c r="AI225" s="480">
        <f>AH225*AJ9</f>
        <v>0.71510441436000005</v>
      </c>
      <c r="AJ225" s="481">
        <f>SUM(AH225:AI225)</f>
        <v>5.4824671767600002</v>
      </c>
      <c r="AK225" s="707"/>
      <c r="AL225" s="455">
        <v>4.9598229628080004</v>
      </c>
      <c r="AM225" s="455">
        <f>AL225*1.08</f>
        <v>5.3566087998326406</v>
      </c>
      <c r="AN225" s="455">
        <f>AL225*AN12</f>
        <v>0.74397344442120006</v>
      </c>
      <c r="AO225" s="456">
        <f>SUM(AL225:AN225)</f>
        <v>11.060405207061841</v>
      </c>
      <c r="AP225" s="364"/>
      <c r="AQ225" s="699">
        <f>AM225*1.06</f>
        <v>5.678005327822599</v>
      </c>
      <c r="AR225" s="363">
        <f>AQ225*1.15</f>
        <v>6.529706126995988</v>
      </c>
      <c r="AS225" s="722">
        <f>SUM(AQ225-AM225)/AM225</f>
        <v>0.06</v>
      </c>
    </row>
    <row r="226" spans="1:45" ht="15.75" x14ac:dyDescent="0.25">
      <c r="A226" s="511" t="s">
        <v>148</v>
      </c>
      <c r="B226" s="480">
        <v>3.58</v>
      </c>
      <c r="C226" s="481" t="e">
        <f>+B226+B226*$G$9</f>
        <v>#VALUE!</v>
      </c>
      <c r="D226" s="481">
        <v>4.0599999999999996</v>
      </c>
      <c r="E226" s="481">
        <f>+D226*$F$11</f>
        <v>0</v>
      </c>
      <c r="F226" s="481">
        <f>SUM(D226:E226)</f>
        <v>4.0599999999999996</v>
      </c>
      <c r="G226" s="455">
        <f>F226</f>
        <v>4.0599999999999996</v>
      </c>
      <c r="H226" s="485">
        <f>+D226+D226*$I$9</f>
        <v>4.0599999999999996</v>
      </c>
      <c r="I226" s="513">
        <f>+H226*$I$8</f>
        <v>0</v>
      </c>
      <c r="J226" s="514">
        <f>SUM(H226:I226)</f>
        <v>4.0599999999999996</v>
      </c>
      <c r="K226" s="515">
        <f>+J226</f>
        <v>4.0599999999999996</v>
      </c>
      <c r="L226" s="480">
        <f>H226+H226*$M$9</f>
        <v>4.0599999999999996</v>
      </c>
      <c r="M226" s="480">
        <f>L226*$M$8</f>
        <v>0</v>
      </c>
      <c r="N226" s="363">
        <f>L226+M226</f>
        <v>4.0599999999999996</v>
      </c>
      <c r="O226" s="480">
        <f>L226+L226*$P$9</f>
        <v>4.6283999999999992</v>
      </c>
      <c r="P226" s="480" t="e">
        <f>O226*$Q$9</f>
        <v>#VALUE!</v>
      </c>
      <c r="Q226" s="480" t="e">
        <f>SUM(O226:P226)</f>
        <v>#VALUE!</v>
      </c>
      <c r="R226" s="550">
        <v>5.27</v>
      </c>
      <c r="S226" s="480">
        <f>R226*S9</f>
        <v>0.73780000000000001</v>
      </c>
      <c r="T226" s="480">
        <f>R226+S226</f>
        <v>6.0077999999999996</v>
      </c>
      <c r="U226" s="480">
        <f>R226+(R226*R7)</f>
        <v>5.6072799999999994</v>
      </c>
      <c r="V226" s="480">
        <f>U226*V9</f>
        <v>0.84109199999999984</v>
      </c>
      <c r="W226" s="538">
        <f>SUM(U226:V226)</f>
        <v>6.4483719999999991</v>
      </c>
      <c r="X226" s="480">
        <f>U226*$Z$11+U226</f>
        <v>6.0558623999999996</v>
      </c>
      <c r="Y226" s="480">
        <f>X226*Y7</f>
        <v>0.90837935999999986</v>
      </c>
      <c r="Z226" s="711">
        <f t="shared" si="54"/>
        <v>6.9642417599999993</v>
      </c>
      <c r="AA226" s="712">
        <f t="shared" si="49"/>
        <v>6.4192141439999997</v>
      </c>
      <c r="AB226" s="712">
        <f>AA226*AB$12</f>
        <v>0.96288212159999986</v>
      </c>
      <c r="AC226" s="713">
        <f>AA226+AB226</f>
        <v>7.3820962655999995</v>
      </c>
      <c r="AD226" s="713">
        <f>AA226*AD9</f>
        <v>6.7401748511999999</v>
      </c>
      <c r="AE226" s="713">
        <f>AD226*AF9</f>
        <v>1.0110262276799999</v>
      </c>
      <c r="AF226" s="714">
        <f>AD226+AE226</f>
        <v>7.7512010788799994</v>
      </c>
      <c r="AG226" s="715"/>
      <c r="AH226" s="714">
        <f>AD226*AH9</f>
        <v>7.0771835937600001</v>
      </c>
      <c r="AI226" s="480">
        <f>AH226*AJ9</f>
        <v>1.0615775390639999</v>
      </c>
      <c r="AJ226" s="481">
        <f>SUM(AH226:AI226)</f>
        <v>8.1387611328239995</v>
      </c>
      <c r="AK226" s="707"/>
      <c r="AL226" s="455">
        <v>7.3628921166191992</v>
      </c>
      <c r="AM226" s="455">
        <f>AL226*1.08</f>
        <v>7.9519234859487353</v>
      </c>
      <c r="AN226" s="455">
        <f>AL226*AN12</f>
        <v>1.1044338174928798</v>
      </c>
      <c r="AO226" s="456">
        <f>SUM(AL226:AN226)</f>
        <v>16.419249420060815</v>
      </c>
      <c r="AP226" s="364"/>
      <c r="AQ226" s="693">
        <f>AM226*1.06</f>
        <v>8.4290388951056592</v>
      </c>
      <c r="AR226" s="363">
        <f>AQ226*1.15</f>
        <v>9.6933947293715068</v>
      </c>
      <c r="AS226" s="722">
        <f>SUM(AQ226-AM226)/AM226</f>
        <v>5.9999999999999963E-2</v>
      </c>
    </row>
    <row r="227" spans="1:45" ht="15.75" x14ac:dyDescent="0.25">
      <c r="A227" s="479"/>
      <c r="B227" s="480"/>
      <c r="C227" s="481"/>
      <c r="D227" s="481"/>
      <c r="E227" s="481"/>
      <c r="F227" s="481"/>
      <c r="G227" s="455"/>
      <c r="H227" s="485"/>
      <c r="I227" s="513"/>
      <c r="J227" s="514"/>
      <c r="K227" s="515"/>
      <c r="L227" s="483"/>
      <c r="M227" s="483"/>
      <c r="N227" s="488"/>
      <c r="O227" s="480"/>
      <c r="P227" s="480"/>
      <c r="Q227" s="480"/>
      <c r="R227" s="480"/>
      <c r="S227" s="480"/>
      <c r="T227" s="480"/>
      <c r="U227" s="480"/>
      <c r="V227" s="480"/>
      <c r="W227" s="538"/>
      <c r="X227" s="483"/>
      <c r="Y227" s="480"/>
      <c r="Z227" s="711" t="s">
        <v>609</v>
      </c>
      <c r="AA227" s="712"/>
      <c r="AB227" s="712"/>
      <c r="AC227" s="713"/>
      <c r="AD227" s="713"/>
      <c r="AE227" s="713"/>
      <c r="AF227" s="714"/>
      <c r="AG227" s="715"/>
      <c r="AH227" s="714"/>
      <c r="AI227" s="480"/>
      <c r="AJ227" s="483"/>
      <c r="AK227" s="707"/>
      <c r="AL227" s="455"/>
      <c r="AM227" s="455"/>
      <c r="AN227" s="455"/>
      <c r="AO227" s="456"/>
      <c r="AP227" s="364"/>
      <c r="AQ227" s="693"/>
      <c r="AR227" s="363"/>
      <c r="AS227" s="710"/>
    </row>
    <row r="228" spans="1:45" ht="15.75" x14ac:dyDescent="0.25">
      <c r="A228" s="499" t="s">
        <v>149</v>
      </c>
      <c r="B228" s="480"/>
      <c r="C228" s="481"/>
      <c r="D228" s="481"/>
      <c r="E228" s="481"/>
      <c r="F228" s="481"/>
      <c r="G228" s="455"/>
      <c r="H228" s="485"/>
      <c r="I228" s="513"/>
      <c r="J228" s="514"/>
      <c r="K228" s="515"/>
      <c r="L228" s="483"/>
      <c r="M228" s="483"/>
      <c r="N228" s="488"/>
      <c r="O228" s="480"/>
      <c r="P228" s="480"/>
      <c r="Q228" s="480"/>
      <c r="R228" s="480"/>
      <c r="S228" s="480"/>
      <c r="T228" s="480"/>
      <c r="U228" s="480"/>
      <c r="V228" s="480"/>
      <c r="W228" s="538"/>
      <c r="X228" s="483"/>
      <c r="Y228" s="480"/>
      <c r="Z228" s="711"/>
      <c r="AA228" s="712"/>
      <c r="AB228" s="712"/>
      <c r="AC228" s="713"/>
      <c r="AD228" s="713"/>
      <c r="AE228" s="713"/>
      <c r="AF228" s="714"/>
      <c r="AG228" s="715"/>
      <c r="AH228" s="714"/>
      <c r="AI228" s="480"/>
      <c r="AJ228" s="483"/>
      <c r="AK228" s="707"/>
      <c r="AL228" s="455"/>
      <c r="AM228" s="455"/>
      <c r="AN228" s="455"/>
      <c r="AO228" s="456"/>
      <c r="AP228" s="364"/>
      <c r="AQ228" s="693"/>
      <c r="AR228" s="363"/>
      <c r="AS228" s="710"/>
    </row>
    <row r="229" spans="1:45" ht="15.75" x14ac:dyDescent="0.25">
      <c r="A229" s="511" t="s">
        <v>129</v>
      </c>
      <c r="B229" s="480">
        <v>44</v>
      </c>
      <c r="C229" s="481" t="e">
        <f>+B229+B229*$G$9</f>
        <v>#VALUE!</v>
      </c>
      <c r="D229" s="481">
        <v>49.9</v>
      </c>
      <c r="E229" s="481">
        <f>+D229*$F$11</f>
        <v>0</v>
      </c>
      <c r="F229" s="481">
        <f>SUM(D229:E229)</f>
        <v>49.9</v>
      </c>
      <c r="G229" s="455">
        <f>F229</f>
        <v>49.9</v>
      </c>
      <c r="H229" s="485">
        <f>+D229+D229*$I$9</f>
        <v>49.9</v>
      </c>
      <c r="I229" s="513">
        <f>+H229*$I$8</f>
        <v>0</v>
      </c>
      <c r="J229" s="514">
        <f>SUM(H229:I229)</f>
        <v>49.9</v>
      </c>
      <c r="K229" s="515">
        <f>+J229</f>
        <v>49.9</v>
      </c>
      <c r="L229" s="480">
        <f>H229+H229*$M$9-0.01</f>
        <v>49.89</v>
      </c>
      <c r="M229" s="480">
        <f>L229*$M$8</f>
        <v>0</v>
      </c>
      <c r="N229" s="363">
        <f>L229+M229</f>
        <v>49.89</v>
      </c>
      <c r="O229" s="480">
        <f>L229+L229*$P$9</f>
        <v>56.874600000000001</v>
      </c>
      <c r="P229" s="480" t="e">
        <f>O229*$Q$9</f>
        <v>#VALUE!</v>
      </c>
      <c r="Q229" s="480" t="e">
        <f>SUM(O229:P229)</f>
        <v>#VALUE!</v>
      </c>
      <c r="R229" s="550">
        <v>64.77</v>
      </c>
      <c r="S229" s="480">
        <f>R229*S9</f>
        <v>9.0678000000000001</v>
      </c>
      <c r="T229" s="480">
        <f>R229+S229</f>
        <v>73.837800000000001</v>
      </c>
      <c r="U229" s="480">
        <f>R229+(R229*R7)</f>
        <v>68.915279999999996</v>
      </c>
      <c r="V229" s="480">
        <f>U229*V9</f>
        <v>10.337292</v>
      </c>
      <c r="W229" s="538">
        <f>SUM(U229:V229)</f>
        <v>79.252572000000001</v>
      </c>
      <c r="X229" s="480">
        <f>U229*$Z$11+U229</f>
        <v>74.428502399999999</v>
      </c>
      <c r="Y229" s="480">
        <f>X229*Y7</f>
        <v>11.16427536</v>
      </c>
      <c r="Z229" s="711">
        <f t="shared" si="54"/>
        <v>85.592777760000004</v>
      </c>
      <c r="AA229" s="712">
        <f>X229+(X229*AA$9)</f>
        <v>78.894212543999998</v>
      </c>
      <c r="AB229" s="712">
        <f>AA229*AB$12</f>
        <v>11.834131881599999</v>
      </c>
      <c r="AC229" s="713">
        <f>AA229+AB229</f>
        <v>90.7283444256</v>
      </c>
      <c r="AD229" s="713">
        <f>AA229*AD9</f>
        <v>82.838923171200008</v>
      </c>
      <c r="AE229" s="713">
        <f>AD229*AF9</f>
        <v>12.425838475680001</v>
      </c>
      <c r="AF229" s="714">
        <f>AD229+AE229</f>
        <v>95.264761646880004</v>
      </c>
      <c r="AG229" s="715"/>
      <c r="AH229" s="714">
        <f>AD229*AH9</f>
        <v>86.980869329760012</v>
      </c>
      <c r="AI229" s="480">
        <f>AH229*AJ9</f>
        <v>13.047130399464001</v>
      </c>
      <c r="AJ229" s="481">
        <f>SUM(AH229:AI229)</f>
        <v>100.02799972922401</v>
      </c>
      <c r="AK229" s="707"/>
      <c r="AL229" s="455">
        <v>90.492319239739203</v>
      </c>
      <c r="AM229" s="455">
        <f>AL229*1.08</f>
        <v>97.731704778918342</v>
      </c>
      <c r="AN229" s="455">
        <f>AL229*AN12</f>
        <v>13.57384788596088</v>
      </c>
      <c r="AO229" s="456">
        <f>SUM(AL229:AN229)</f>
        <v>201.7978719046184</v>
      </c>
      <c r="AP229" s="364"/>
      <c r="AQ229" s="699">
        <f>AM229*1.06</f>
        <v>103.59560706565345</v>
      </c>
      <c r="AR229" s="363">
        <f>AQ229*1.15</f>
        <v>119.13494812550147</v>
      </c>
      <c r="AS229" s="722">
        <f>SUM(AQ229-AM229)/AM229</f>
        <v>6.0000000000000116E-2</v>
      </c>
    </row>
    <row r="230" spans="1:45" ht="15.75" x14ac:dyDescent="0.25">
      <c r="A230" s="551" t="s">
        <v>133</v>
      </c>
      <c r="B230" s="480"/>
      <c r="C230" s="481"/>
      <c r="D230" s="481"/>
      <c r="E230" s="481"/>
      <c r="F230" s="481"/>
      <c r="G230" s="455"/>
      <c r="H230" s="485"/>
      <c r="I230" s="513"/>
      <c r="J230" s="514"/>
      <c r="K230" s="515"/>
      <c r="L230" s="483"/>
      <c r="M230" s="483"/>
      <c r="N230" s="488"/>
      <c r="O230" s="480"/>
      <c r="P230" s="480"/>
      <c r="Q230" s="480"/>
      <c r="R230" s="480"/>
      <c r="S230" s="480"/>
      <c r="T230" s="480"/>
      <c r="U230" s="483"/>
      <c r="V230" s="483"/>
      <c r="W230" s="502"/>
      <c r="X230" s="483"/>
      <c r="Y230" s="480"/>
      <c r="Z230" s="711"/>
      <c r="AA230" s="712"/>
      <c r="AB230" s="712"/>
      <c r="AC230" s="713"/>
      <c r="AD230" s="713"/>
      <c r="AE230" s="713"/>
      <c r="AF230" s="714"/>
      <c r="AG230" s="715"/>
      <c r="AH230" s="714"/>
      <c r="AI230" s="480"/>
      <c r="AJ230" s="483"/>
      <c r="AK230" s="707"/>
      <c r="AL230" s="455"/>
      <c r="AM230" s="455"/>
      <c r="AN230" s="455"/>
      <c r="AO230" s="456"/>
      <c r="AP230" s="364"/>
      <c r="AQ230" s="693"/>
      <c r="AR230" s="363"/>
      <c r="AS230" s="710"/>
    </row>
    <row r="231" spans="1:45" ht="15.75" x14ac:dyDescent="0.25">
      <c r="A231" s="511" t="s">
        <v>150</v>
      </c>
      <c r="B231" s="480">
        <v>2.42</v>
      </c>
      <c r="C231" s="481" t="e">
        <f>+B231+B231*$G$9</f>
        <v>#VALUE!</v>
      </c>
      <c r="D231" s="481">
        <v>2.74</v>
      </c>
      <c r="E231" s="481">
        <f>+D231*$F$11</f>
        <v>0</v>
      </c>
      <c r="F231" s="481">
        <f>SUM(D231:E231)</f>
        <v>2.74</v>
      </c>
      <c r="G231" s="455">
        <f>F231</f>
        <v>2.74</v>
      </c>
      <c r="H231" s="485">
        <f>+D231+D231*$I$9</f>
        <v>2.74</v>
      </c>
      <c r="I231" s="513">
        <f>+H231*$I$8</f>
        <v>0</v>
      </c>
      <c r="J231" s="514">
        <f>SUM(H231:I231)</f>
        <v>2.74</v>
      </c>
      <c r="K231" s="515">
        <f>+J231</f>
        <v>2.74</v>
      </c>
      <c r="L231" s="480">
        <f>H231+H231*$M$9-0.01</f>
        <v>2.7300000000000004</v>
      </c>
      <c r="M231" s="480">
        <f>L231*$M$8</f>
        <v>0</v>
      </c>
      <c r="N231" s="363">
        <f>L231+M231</f>
        <v>2.7300000000000004</v>
      </c>
      <c r="O231" s="480">
        <f>L231+L231*$P$9</f>
        <v>3.1122000000000005</v>
      </c>
      <c r="P231" s="480" t="e">
        <f>O231*$Q$9</f>
        <v>#VALUE!</v>
      </c>
      <c r="Q231" s="480" t="e">
        <f>SUM(O231:P231)</f>
        <v>#VALUE!</v>
      </c>
      <c r="R231" s="550">
        <v>3.55</v>
      </c>
      <c r="S231" s="480">
        <f>R231*S9</f>
        <v>0.497</v>
      </c>
      <c r="T231" s="480">
        <f>R231+S231</f>
        <v>4.0469999999999997</v>
      </c>
      <c r="U231" s="480">
        <f>R231+(R231*R7)</f>
        <v>3.7771999999999997</v>
      </c>
      <c r="V231" s="480">
        <f>U231*V9</f>
        <v>0.56657999999999997</v>
      </c>
      <c r="W231" s="538">
        <f>SUM(U231:V231)</f>
        <v>4.3437799999999998</v>
      </c>
      <c r="X231" s="480">
        <f>U231*$Z$11+U231</f>
        <v>4.0793759999999999</v>
      </c>
      <c r="Y231" s="480">
        <f>X231*Y7</f>
        <v>0.61190639999999996</v>
      </c>
      <c r="Z231" s="711">
        <f t="shared" si="54"/>
        <v>4.6912823999999995</v>
      </c>
      <c r="AA231" s="712">
        <f>X231+(X231*AA$9)</f>
        <v>4.3241385599999997</v>
      </c>
      <c r="AB231" s="712">
        <f>AA231*AB$12</f>
        <v>0.64862078399999989</v>
      </c>
      <c r="AC231" s="713">
        <f>AA231+AB231</f>
        <v>4.972759344</v>
      </c>
      <c r="AD231" s="713">
        <f>AA231*AD9</f>
        <v>4.5403454879999998</v>
      </c>
      <c r="AE231" s="713">
        <f>AD231*AF9</f>
        <v>0.68105182319999991</v>
      </c>
      <c r="AF231" s="714">
        <f>AD231+AE231</f>
        <v>5.2213973111999996</v>
      </c>
      <c r="AG231" s="715"/>
      <c r="AH231" s="714">
        <f>AD231*AH9</f>
        <v>4.7673627624000003</v>
      </c>
      <c r="AI231" s="480">
        <f>AH231*AJ9</f>
        <v>0.71510441436000005</v>
      </c>
      <c r="AJ231" s="481">
        <f>SUM(AH231:AI231)</f>
        <v>5.4824671767600002</v>
      </c>
      <c r="AK231" s="707"/>
      <c r="AL231" s="455">
        <v>4.9598229628080004</v>
      </c>
      <c r="AM231" s="455">
        <f>AL231*1.08</f>
        <v>5.3566087998326406</v>
      </c>
      <c r="AN231" s="455">
        <f>AL231*AN12</f>
        <v>0.74397344442120006</v>
      </c>
      <c r="AO231" s="456">
        <f>SUM(AL231:AN231)</f>
        <v>11.060405207061841</v>
      </c>
      <c r="AP231" s="364"/>
      <c r="AQ231" s="699">
        <f>AM231*1.06</f>
        <v>5.678005327822599</v>
      </c>
      <c r="AR231" s="363">
        <f>AQ231*1.15</f>
        <v>6.529706126995988</v>
      </c>
      <c r="AS231" s="722">
        <f>SUM(AQ231-AM231)/AM231</f>
        <v>0.06</v>
      </c>
    </row>
    <row r="232" spans="1:45" ht="15.75" x14ac:dyDescent="0.25">
      <c r="A232" s="511" t="s">
        <v>151</v>
      </c>
      <c r="B232" s="480">
        <v>3.58</v>
      </c>
      <c r="C232" s="481" t="e">
        <f>+B232+B232*$G$9</f>
        <v>#VALUE!</v>
      </c>
      <c r="D232" s="481">
        <v>4.0599999999999996</v>
      </c>
      <c r="E232" s="481">
        <f>+D232*$F$11</f>
        <v>0</v>
      </c>
      <c r="F232" s="481">
        <f>SUM(D232:E232)</f>
        <v>4.0599999999999996</v>
      </c>
      <c r="G232" s="455">
        <f>F232</f>
        <v>4.0599999999999996</v>
      </c>
      <c r="H232" s="485">
        <f>+D232+D232*$I$9</f>
        <v>4.0599999999999996</v>
      </c>
      <c r="I232" s="513">
        <f>+H232*$I$8</f>
        <v>0</v>
      </c>
      <c r="J232" s="514">
        <f>SUM(H232:I232)</f>
        <v>4.0599999999999996</v>
      </c>
      <c r="K232" s="515">
        <f>+J232</f>
        <v>4.0599999999999996</v>
      </c>
      <c r="L232" s="480">
        <f>H232+H232*$M$9</f>
        <v>4.0599999999999996</v>
      </c>
      <c r="M232" s="480">
        <f>L232*$M$8</f>
        <v>0</v>
      </c>
      <c r="N232" s="363">
        <f>L232+M232</f>
        <v>4.0599999999999996</v>
      </c>
      <c r="O232" s="480">
        <f>L232+L232*$P$9</f>
        <v>4.6283999999999992</v>
      </c>
      <c r="P232" s="480" t="e">
        <f>O232*$Q$9</f>
        <v>#VALUE!</v>
      </c>
      <c r="Q232" s="480" t="e">
        <f>SUM(O232:P232)</f>
        <v>#VALUE!</v>
      </c>
      <c r="R232" s="550">
        <v>5.27</v>
      </c>
      <c r="S232" s="480">
        <f>R232*S9</f>
        <v>0.73780000000000001</v>
      </c>
      <c r="T232" s="480">
        <f>R232+S232</f>
        <v>6.0077999999999996</v>
      </c>
      <c r="U232" s="480">
        <f>R232+(R232*R7)</f>
        <v>5.6072799999999994</v>
      </c>
      <c r="V232" s="480">
        <f>U232*V9</f>
        <v>0.84109199999999984</v>
      </c>
      <c r="W232" s="538">
        <f>SUM(U232:V232)</f>
        <v>6.4483719999999991</v>
      </c>
      <c r="X232" s="480">
        <f>U232*$Z$11+U232</f>
        <v>6.0558623999999996</v>
      </c>
      <c r="Y232" s="480">
        <f>X232*Y7</f>
        <v>0.90837935999999986</v>
      </c>
      <c r="Z232" s="711">
        <f t="shared" si="54"/>
        <v>6.9642417599999993</v>
      </c>
      <c r="AA232" s="712">
        <f>X232+(X232*AA$9)</f>
        <v>6.4192141439999997</v>
      </c>
      <c r="AB232" s="712">
        <f>AA232*AB$12</f>
        <v>0.96288212159999986</v>
      </c>
      <c r="AC232" s="713">
        <f>AA232+AB232</f>
        <v>7.3820962655999995</v>
      </c>
      <c r="AD232" s="713">
        <f>AA232*AD9</f>
        <v>6.7401748511999999</v>
      </c>
      <c r="AE232" s="713">
        <f>AD232*AF9</f>
        <v>1.0110262276799999</v>
      </c>
      <c r="AF232" s="714">
        <f>AD232+AE232</f>
        <v>7.7512010788799994</v>
      </c>
      <c r="AG232" s="715"/>
      <c r="AH232" s="714">
        <f>AD232*AH9</f>
        <v>7.0771835937600001</v>
      </c>
      <c r="AI232" s="480">
        <f>AH232*AJ9</f>
        <v>1.0615775390639999</v>
      </c>
      <c r="AJ232" s="481">
        <f>SUM(AH232:AI232)</f>
        <v>8.1387611328239995</v>
      </c>
      <c r="AK232" s="707"/>
      <c r="AL232" s="455">
        <v>7.3628921166191992</v>
      </c>
      <c r="AM232" s="455">
        <f>AL232*1.08</f>
        <v>7.9519234859487353</v>
      </c>
      <c r="AN232" s="455">
        <f>AL232*AN12</f>
        <v>1.1044338174928798</v>
      </c>
      <c r="AO232" s="456">
        <f>SUM(AL232:AN232)</f>
        <v>16.419249420060815</v>
      </c>
      <c r="AP232" s="364"/>
      <c r="AQ232" s="699">
        <f>AM232*1.06</f>
        <v>8.4290388951056592</v>
      </c>
      <c r="AR232" s="363">
        <f>AQ232*1.15</f>
        <v>9.6933947293715068</v>
      </c>
      <c r="AS232" s="722">
        <f>SUM(AQ232-AM232)/AM232</f>
        <v>5.9999999999999963E-2</v>
      </c>
    </row>
    <row r="233" spans="1:45" ht="15.75" x14ac:dyDescent="0.25">
      <c r="A233" s="479"/>
      <c r="B233" s="480"/>
      <c r="C233" s="481"/>
      <c r="D233" s="481"/>
      <c r="E233" s="481"/>
      <c r="F233" s="481"/>
      <c r="G233" s="455"/>
      <c r="H233" s="485"/>
      <c r="I233" s="513"/>
      <c r="J233" s="514"/>
      <c r="K233" s="515"/>
      <c r="L233" s="483"/>
      <c r="M233" s="483"/>
      <c r="N233" s="488"/>
      <c r="O233" s="480"/>
      <c r="P233" s="480"/>
      <c r="Q233" s="480"/>
      <c r="R233" s="480"/>
      <c r="S233" s="480"/>
      <c r="T233" s="480"/>
      <c r="U233" s="483"/>
      <c r="V233" s="483"/>
      <c r="W233" s="502"/>
      <c r="X233" s="483"/>
      <c r="Y233" s="480"/>
      <c r="Z233" s="711"/>
      <c r="AA233" s="712"/>
      <c r="AB233" s="712"/>
      <c r="AC233" s="713"/>
      <c r="AD233" s="713"/>
      <c r="AE233" s="713"/>
      <c r="AF233" s="714"/>
      <c r="AG233" s="715"/>
      <c r="AH233" s="714"/>
      <c r="AI233" s="480"/>
      <c r="AJ233" s="483"/>
      <c r="AK233" s="707"/>
      <c r="AL233" s="455"/>
      <c r="AM233" s="455"/>
      <c r="AN233" s="455"/>
      <c r="AO233" s="456"/>
      <c r="AP233" s="364"/>
      <c r="AQ233" s="693"/>
      <c r="AR233" s="363"/>
      <c r="AS233" s="710"/>
    </row>
    <row r="234" spans="1:45" ht="15.75" x14ac:dyDescent="0.25">
      <c r="A234" s="499" t="s">
        <v>152</v>
      </c>
      <c r="B234" s="480"/>
      <c r="C234" s="481"/>
      <c r="D234" s="481"/>
      <c r="E234" s="481"/>
      <c r="F234" s="481"/>
      <c r="G234" s="455"/>
      <c r="H234" s="485"/>
      <c r="I234" s="513"/>
      <c r="J234" s="514"/>
      <c r="K234" s="515"/>
      <c r="L234" s="483"/>
      <c r="M234" s="483"/>
      <c r="N234" s="488"/>
      <c r="O234" s="480"/>
      <c r="P234" s="480"/>
      <c r="Q234" s="480"/>
      <c r="R234" s="480"/>
      <c r="S234" s="480"/>
      <c r="T234" s="480"/>
      <c r="U234" s="480"/>
      <c r="V234" s="480"/>
      <c r="W234" s="538"/>
      <c r="X234" s="483"/>
      <c r="Y234" s="480"/>
      <c r="Z234" s="711"/>
      <c r="AA234" s="712"/>
      <c r="AB234" s="712"/>
      <c r="AC234" s="713"/>
      <c r="AD234" s="713"/>
      <c r="AE234" s="713"/>
      <c r="AF234" s="714"/>
      <c r="AG234" s="715"/>
      <c r="AH234" s="714"/>
      <c r="AI234" s="480"/>
      <c r="AJ234" s="483"/>
      <c r="AK234" s="707"/>
      <c r="AL234" s="455"/>
      <c r="AM234" s="455"/>
      <c r="AN234" s="455"/>
      <c r="AO234" s="456"/>
      <c r="AP234" s="364"/>
      <c r="AQ234" s="693"/>
      <c r="AR234" s="363"/>
      <c r="AS234" s="710"/>
    </row>
    <row r="235" spans="1:45" ht="15.75" x14ac:dyDescent="0.25">
      <c r="A235" s="551" t="s">
        <v>153</v>
      </c>
      <c r="B235" s="480"/>
      <c r="C235" s="481"/>
      <c r="D235" s="481"/>
      <c r="E235" s="481"/>
      <c r="F235" s="481"/>
      <c r="G235" s="455"/>
      <c r="H235" s="485"/>
      <c r="I235" s="513"/>
      <c r="J235" s="514"/>
      <c r="K235" s="515"/>
      <c r="L235" s="483"/>
      <c r="M235" s="483"/>
      <c r="N235" s="488"/>
      <c r="O235" s="480"/>
      <c r="P235" s="480"/>
      <c r="Q235" s="480"/>
      <c r="R235" s="480"/>
      <c r="S235" s="480"/>
      <c r="T235" s="480"/>
      <c r="U235" s="480"/>
      <c r="V235" s="480"/>
      <c r="W235" s="538"/>
      <c r="X235" s="483"/>
      <c r="Y235" s="480"/>
      <c r="Z235" s="711"/>
      <c r="AA235" s="712"/>
      <c r="AB235" s="712"/>
      <c r="AC235" s="713"/>
      <c r="AD235" s="713"/>
      <c r="AE235" s="713"/>
      <c r="AF235" s="714"/>
      <c r="AG235" s="715"/>
      <c r="AH235" s="714"/>
      <c r="AI235" s="480"/>
      <c r="AJ235" s="483"/>
      <c r="AK235" s="707"/>
      <c r="AL235" s="455"/>
      <c r="AM235" s="455"/>
      <c r="AN235" s="455"/>
      <c r="AO235" s="456"/>
      <c r="AP235" s="364"/>
      <c r="AQ235" s="693"/>
      <c r="AR235" s="363"/>
      <c r="AS235" s="710"/>
    </row>
    <row r="236" spans="1:45" ht="15.75" x14ac:dyDescent="0.25">
      <c r="A236" s="511" t="s">
        <v>609</v>
      </c>
      <c r="B236" s="480">
        <v>44</v>
      </c>
      <c r="C236" s="481" t="e">
        <f>+B236+B236*$G$9</f>
        <v>#VALUE!</v>
      </c>
      <c r="D236" s="481">
        <v>49.9</v>
      </c>
      <c r="E236" s="481">
        <f>+D236*$F$11</f>
        <v>0</v>
      </c>
      <c r="F236" s="481">
        <f>SUM(D236:E236)</f>
        <v>49.9</v>
      </c>
      <c r="G236" s="455">
        <f>F236</f>
        <v>49.9</v>
      </c>
      <c r="H236" s="485">
        <f>+D236+D236*$I$9</f>
        <v>49.9</v>
      </c>
      <c r="I236" s="513">
        <f>+H236*$I$8</f>
        <v>0</v>
      </c>
      <c r="J236" s="514">
        <f>SUM(H236:I236)</f>
        <v>49.9</v>
      </c>
      <c r="K236" s="515">
        <f>+J236</f>
        <v>49.9</v>
      </c>
      <c r="L236" s="480">
        <f>H236+H236*$M$9-0.01</f>
        <v>49.89</v>
      </c>
      <c r="M236" s="480">
        <f>L236*$M$8</f>
        <v>0</v>
      </c>
      <c r="N236" s="363">
        <f>L236+M236</f>
        <v>49.89</v>
      </c>
      <c r="O236" s="480">
        <f>L236+L236*$P$9</f>
        <v>56.874600000000001</v>
      </c>
      <c r="P236" s="480" t="e">
        <f>O236*$Q$9</f>
        <v>#VALUE!</v>
      </c>
      <c r="Q236" s="480" t="e">
        <f>SUM(O236:P236)</f>
        <v>#VALUE!</v>
      </c>
      <c r="R236" s="550">
        <v>64.77</v>
      </c>
      <c r="S236" s="480">
        <f>R236*S9</f>
        <v>9.0678000000000001</v>
      </c>
      <c r="T236" s="480">
        <f>R236+S236</f>
        <v>73.837800000000001</v>
      </c>
      <c r="U236" s="480">
        <f>R236+(R236*R7)</f>
        <v>68.915279999999996</v>
      </c>
      <c r="V236" s="480">
        <f>U236*V9</f>
        <v>10.337292</v>
      </c>
      <c r="W236" s="538">
        <f>SUM(U236:V236)</f>
        <v>79.252572000000001</v>
      </c>
      <c r="X236" s="480">
        <f>U236*$Z$11+U236</f>
        <v>74.428502399999999</v>
      </c>
      <c r="Y236" s="480">
        <f>X236*Y7</f>
        <v>11.16427536</v>
      </c>
      <c r="Z236" s="711">
        <f>SUM(X236:Y236)</f>
        <v>85.592777760000004</v>
      </c>
      <c r="AA236" s="712">
        <f>X236+(X236*AA$9)</f>
        <v>78.894212543999998</v>
      </c>
      <c r="AB236" s="712">
        <f>AA236*AB$12</f>
        <v>11.834131881599999</v>
      </c>
      <c r="AC236" s="713">
        <f>AA236+AB236</f>
        <v>90.7283444256</v>
      </c>
      <c r="AD236" s="713">
        <f>AA236*AD9</f>
        <v>82.838923171200008</v>
      </c>
      <c r="AE236" s="713">
        <f>AD236*AF9</f>
        <v>12.425838475680001</v>
      </c>
      <c r="AF236" s="714">
        <f>AD236+AE236</f>
        <v>95.264761646880004</v>
      </c>
      <c r="AG236" s="715"/>
      <c r="AH236" s="714">
        <f>AD236*AH9</f>
        <v>86.980869329760012</v>
      </c>
      <c r="AI236" s="480">
        <f>AH236*AJ9</f>
        <v>13.047130399464001</v>
      </c>
      <c r="AJ236" s="481">
        <f>SUM(AH236:AI236)</f>
        <v>100.02799972922401</v>
      </c>
      <c r="AK236" s="707"/>
      <c r="AL236" s="455">
        <v>90.492319239739203</v>
      </c>
      <c r="AM236" s="455">
        <f>AL236*1.08</f>
        <v>97.731704778918342</v>
      </c>
      <c r="AN236" s="455">
        <f>AL236*AN12</f>
        <v>13.57384788596088</v>
      </c>
      <c r="AO236" s="456">
        <f>SUM(AL236:AN236)</f>
        <v>201.7978719046184</v>
      </c>
      <c r="AP236" s="364"/>
      <c r="AQ236" s="699">
        <f>AM236*1.06</f>
        <v>103.59560706565345</v>
      </c>
      <c r="AR236" s="363">
        <f>AQ236*1.15</f>
        <v>119.13494812550147</v>
      </c>
      <c r="AS236" s="722">
        <f>SUM(AQ236-AM236)/AM236</f>
        <v>6.0000000000000116E-2</v>
      </c>
    </row>
    <row r="237" spans="1:45" ht="15.75" x14ac:dyDescent="0.25">
      <c r="A237" s="479"/>
      <c r="B237" s="480"/>
      <c r="C237" s="481"/>
      <c r="D237" s="481"/>
      <c r="E237" s="481"/>
      <c r="F237" s="481"/>
      <c r="G237" s="455"/>
      <c r="H237" s="485"/>
      <c r="I237" s="513"/>
      <c r="J237" s="514"/>
      <c r="K237" s="515"/>
      <c r="L237" s="483"/>
      <c r="M237" s="483"/>
      <c r="N237" s="488"/>
      <c r="O237" s="480"/>
      <c r="P237" s="480"/>
      <c r="Q237" s="480"/>
      <c r="R237" s="480"/>
      <c r="S237" s="480"/>
      <c r="T237" s="480"/>
      <c r="U237" s="483"/>
      <c r="V237" s="483"/>
      <c r="W237" s="502"/>
      <c r="X237" s="483"/>
      <c r="Y237" s="480"/>
      <c r="Z237" s="711"/>
      <c r="AA237" s="712"/>
      <c r="AB237" s="712"/>
      <c r="AC237" s="713"/>
      <c r="AD237" s="713"/>
      <c r="AE237" s="713"/>
      <c r="AF237" s="714"/>
      <c r="AG237" s="715"/>
      <c r="AH237" s="714"/>
      <c r="AI237" s="480"/>
      <c r="AJ237" s="483"/>
      <c r="AK237" s="707"/>
      <c r="AL237" s="455"/>
      <c r="AM237" s="455"/>
      <c r="AN237" s="455"/>
      <c r="AO237" s="456"/>
      <c r="AP237" s="364"/>
      <c r="AQ237" s="699"/>
      <c r="AR237" s="363"/>
      <c r="AS237" s="710"/>
    </row>
    <row r="238" spans="1:45" ht="15.75" x14ac:dyDescent="0.25">
      <c r="A238" s="551" t="s">
        <v>155</v>
      </c>
      <c r="B238" s="480"/>
      <c r="C238" s="481"/>
      <c r="D238" s="481"/>
      <c r="E238" s="481"/>
      <c r="F238" s="481"/>
      <c r="G238" s="455"/>
      <c r="H238" s="485"/>
      <c r="I238" s="513"/>
      <c r="J238" s="514"/>
      <c r="K238" s="515"/>
      <c r="L238" s="483"/>
      <c r="M238" s="483"/>
      <c r="N238" s="488"/>
      <c r="O238" s="480"/>
      <c r="P238" s="480"/>
      <c r="Q238" s="480"/>
      <c r="R238" s="480"/>
      <c r="S238" s="480"/>
      <c r="T238" s="480"/>
      <c r="U238" s="483"/>
      <c r="V238" s="483"/>
      <c r="W238" s="502"/>
      <c r="X238" s="483"/>
      <c r="Y238" s="480"/>
      <c r="Z238" s="711"/>
      <c r="AA238" s="712"/>
      <c r="AB238" s="712"/>
      <c r="AC238" s="713"/>
      <c r="AD238" s="713"/>
      <c r="AE238" s="713"/>
      <c r="AF238" s="714"/>
      <c r="AG238" s="715"/>
      <c r="AH238" s="714"/>
      <c r="AI238" s="480"/>
      <c r="AJ238" s="483"/>
      <c r="AK238" s="707"/>
      <c r="AL238" s="455"/>
      <c r="AM238" s="455"/>
      <c r="AN238" s="455"/>
      <c r="AO238" s="456"/>
      <c r="AP238" s="364"/>
      <c r="AQ238" s="699"/>
      <c r="AR238" s="363"/>
      <c r="AS238" s="710"/>
    </row>
    <row r="239" spans="1:45" ht="15.75" x14ac:dyDescent="0.25">
      <c r="A239" s="511" t="s">
        <v>154</v>
      </c>
      <c r="B239" s="480">
        <v>93.5</v>
      </c>
      <c r="C239" s="481" t="e">
        <f>+B239+B239*$G$9</f>
        <v>#VALUE!</v>
      </c>
      <c r="D239" s="481">
        <v>106.05</v>
      </c>
      <c r="E239" s="481">
        <f>+D239*$F$11</f>
        <v>0</v>
      </c>
      <c r="F239" s="481">
        <f>SUM(D239:E239)</f>
        <v>106.05</v>
      </c>
      <c r="G239" s="455">
        <f>F239</f>
        <v>106.05</v>
      </c>
      <c r="H239" s="485">
        <f>+D239+D239*$I$9</f>
        <v>106.05</v>
      </c>
      <c r="I239" s="513">
        <f>+H239*$I$8</f>
        <v>0</v>
      </c>
      <c r="J239" s="514">
        <f>SUM(H239:I239)</f>
        <v>106.05</v>
      </c>
      <c r="K239" s="515">
        <f>+J239</f>
        <v>106.05</v>
      </c>
      <c r="L239" s="480">
        <f>H239+H239*$M$9-0.01</f>
        <v>106.03999999999999</v>
      </c>
      <c r="M239" s="480">
        <f>L239*$M$8</f>
        <v>0</v>
      </c>
      <c r="N239" s="363">
        <f>L239+M239</f>
        <v>106.03999999999999</v>
      </c>
      <c r="O239" s="480">
        <f>L239+L239*$P$9+0.01</f>
        <v>120.8956</v>
      </c>
      <c r="P239" s="480" t="e">
        <f>O239*$Q$9</f>
        <v>#VALUE!</v>
      </c>
      <c r="Q239" s="480" t="e">
        <f>SUM(O239:P239)</f>
        <v>#VALUE!</v>
      </c>
      <c r="R239" s="550">
        <v>137.66999999999999</v>
      </c>
      <c r="S239" s="480">
        <f>R239*S9</f>
        <v>19.273800000000001</v>
      </c>
      <c r="T239" s="480">
        <f>R239+S239</f>
        <v>156.94379999999998</v>
      </c>
      <c r="U239" s="480">
        <f>R239+(R239*R7)</f>
        <v>146.48087999999998</v>
      </c>
      <c r="V239" s="480">
        <f>U239*V9</f>
        <v>21.972131999999998</v>
      </c>
      <c r="W239" s="538">
        <f>SUM(U239:V239)</f>
        <v>168.45301199999997</v>
      </c>
      <c r="X239" s="480">
        <f>U239*$Z$11+U239</f>
        <v>158.19935039999999</v>
      </c>
      <c r="Y239" s="480">
        <f>X239*Y7</f>
        <v>23.729902559999996</v>
      </c>
      <c r="Z239" s="711">
        <f>SUM(X239:Y239)</f>
        <v>181.92925295999999</v>
      </c>
      <c r="AA239" s="712">
        <f>X239+(X239*AA$9)</f>
        <v>167.69131142399999</v>
      </c>
      <c r="AB239" s="712">
        <f>AA239*AB$12</f>
        <v>25.153696713599999</v>
      </c>
      <c r="AC239" s="713">
        <f>AA239+AB239</f>
        <v>192.84500813759999</v>
      </c>
      <c r="AD239" s="713">
        <f>AA239*AD9</f>
        <v>176.07587699519999</v>
      </c>
      <c r="AE239" s="713">
        <f>AD239*AF9</f>
        <v>26.411381549279998</v>
      </c>
      <c r="AF239" s="714">
        <f>AD239+AE239</f>
        <v>202.48725854448</v>
      </c>
      <c r="AG239" s="715"/>
      <c r="AH239" s="714">
        <f>AD239*AH9</f>
        <v>184.87967084496</v>
      </c>
      <c r="AI239" s="480">
        <f>AH239*AJ9</f>
        <v>27.731950626743998</v>
      </c>
      <c r="AJ239" s="481">
        <f>SUM(AH239:AI239)</f>
        <v>212.61162147170401</v>
      </c>
      <c r="AK239" s="707"/>
      <c r="AL239" s="455">
        <v>192.34333163092322</v>
      </c>
      <c r="AM239" s="455">
        <f>AL239*1.08</f>
        <v>207.73079816139708</v>
      </c>
      <c r="AN239" s="455">
        <f>AL239*AN12</f>
        <v>28.851499744638481</v>
      </c>
      <c r="AO239" s="456">
        <f>SUM(AL239:AN239)</f>
        <v>428.92562953695875</v>
      </c>
      <c r="AP239" s="364"/>
      <c r="AQ239" s="699">
        <f>AM239*1.06</f>
        <v>220.19464605108092</v>
      </c>
      <c r="AR239" s="363">
        <f>AQ239*1.15</f>
        <v>253.22384295874303</v>
      </c>
      <c r="AS239" s="722">
        <f>SUM(AQ239-AM239)/AM239</f>
        <v>6.0000000000000109E-2</v>
      </c>
    </row>
    <row r="240" spans="1:45" ht="15.75" x14ac:dyDescent="0.25">
      <c r="A240" s="479"/>
      <c r="B240" s="480"/>
      <c r="C240" s="481"/>
      <c r="D240" s="481"/>
      <c r="E240" s="481"/>
      <c r="F240" s="481"/>
      <c r="G240" s="455"/>
      <c r="H240" s="485"/>
      <c r="I240" s="513"/>
      <c r="J240" s="514"/>
      <c r="K240" s="515"/>
      <c r="L240" s="483"/>
      <c r="M240" s="483"/>
      <c r="N240" s="488"/>
      <c r="O240" s="480"/>
      <c r="P240" s="480"/>
      <c r="Q240" s="480"/>
      <c r="R240" s="480"/>
      <c r="S240" s="480"/>
      <c r="T240" s="480"/>
      <c r="U240" s="483"/>
      <c r="V240" s="483"/>
      <c r="W240" s="502"/>
      <c r="X240" s="483"/>
      <c r="Y240" s="480"/>
      <c r="Z240" s="711"/>
      <c r="AA240" s="712"/>
      <c r="AB240" s="712"/>
      <c r="AC240" s="713"/>
      <c r="AD240" s="713"/>
      <c r="AE240" s="713"/>
      <c r="AF240" s="714"/>
      <c r="AG240" s="715"/>
      <c r="AH240" s="714"/>
      <c r="AI240" s="480"/>
      <c r="AJ240" s="483"/>
      <c r="AK240" s="707"/>
      <c r="AL240" s="455"/>
      <c r="AM240" s="455"/>
      <c r="AN240" s="455"/>
      <c r="AO240" s="456"/>
      <c r="AP240" s="364"/>
      <c r="AQ240" s="693"/>
      <c r="AR240" s="363"/>
      <c r="AS240" s="710"/>
    </row>
    <row r="241" spans="1:45" ht="15.75" x14ac:dyDescent="0.25">
      <c r="A241" s="499" t="s">
        <v>156</v>
      </c>
      <c r="B241" s="480"/>
      <c r="C241" s="481"/>
      <c r="D241" s="481"/>
      <c r="E241" s="481"/>
      <c r="F241" s="481"/>
      <c r="G241" s="455"/>
      <c r="H241" s="485"/>
      <c r="I241" s="513"/>
      <c r="J241" s="514"/>
      <c r="K241" s="515"/>
      <c r="L241" s="483"/>
      <c r="M241" s="483"/>
      <c r="N241" s="488"/>
      <c r="O241" s="480"/>
      <c r="P241" s="480"/>
      <c r="Q241" s="480"/>
      <c r="R241" s="480"/>
      <c r="S241" s="480"/>
      <c r="T241" s="480"/>
      <c r="U241" s="483"/>
      <c r="V241" s="483"/>
      <c r="W241" s="502"/>
      <c r="X241" s="483"/>
      <c r="Y241" s="480"/>
      <c r="Z241" s="711"/>
      <c r="AA241" s="712"/>
      <c r="AB241" s="712"/>
      <c r="AC241" s="713"/>
      <c r="AD241" s="713"/>
      <c r="AE241" s="713"/>
      <c r="AF241" s="714"/>
      <c r="AG241" s="715"/>
      <c r="AH241" s="714"/>
      <c r="AI241" s="480"/>
      <c r="AJ241" s="483"/>
      <c r="AK241" s="707"/>
      <c r="AL241" s="455"/>
      <c r="AM241" s="455"/>
      <c r="AN241" s="455"/>
      <c r="AO241" s="456"/>
      <c r="AP241" s="364"/>
      <c r="AQ241" s="693"/>
      <c r="AR241" s="363"/>
      <c r="AS241" s="710"/>
    </row>
    <row r="242" spans="1:45" ht="15.75" x14ac:dyDescent="0.25">
      <c r="A242" s="551" t="s">
        <v>153</v>
      </c>
      <c r="B242" s="480"/>
      <c r="C242" s="481"/>
      <c r="D242" s="481"/>
      <c r="E242" s="481"/>
      <c r="F242" s="481"/>
      <c r="G242" s="455"/>
      <c r="H242" s="485"/>
      <c r="I242" s="513"/>
      <c r="J242" s="514"/>
      <c r="K242" s="515"/>
      <c r="L242" s="483"/>
      <c r="M242" s="483"/>
      <c r="N242" s="488"/>
      <c r="O242" s="480"/>
      <c r="P242" s="480"/>
      <c r="Q242" s="480"/>
      <c r="R242" s="480"/>
      <c r="S242" s="480"/>
      <c r="T242" s="480"/>
      <c r="U242" s="480"/>
      <c r="V242" s="480"/>
      <c r="W242" s="538"/>
      <c r="X242" s="483"/>
      <c r="Y242" s="480"/>
      <c r="Z242" s="711"/>
      <c r="AA242" s="712"/>
      <c r="AB242" s="712"/>
      <c r="AC242" s="713"/>
      <c r="AD242" s="713"/>
      <c r="AE242" s="713"/>
      <c r="AF242" s="714"/>
      <c r="AG242" s="715"/>
      <c r="AH242" s="714"/>
      <c r="AI242" s="480"/>
      <c r="AJ242" s="483"/>
      <c r="AK242" s="707"/>
      <c r="AL242" s="455"/>
      <c r="AM242" s="455"/>
      <c r="AN242" s="455"/>
      <c r="AO242" s="456"/>
      <c r="AP242" s="364"/>
      <c r="AQ242" s="693"/>
      <c r="AR242" s="363"/>
      <c r="AS242" s="710"/>
    </row>
    <row r="243" spans="1:45" ht="15.75" x14ac:dyDescent="0.25">
      <c r="A243" s="511" t="s">
        <v>154</v>
      </c>
      <c r="B243" s="480">
        <v>33</v>
      </c>
      <c r="C243" s="481" t="e">
        <f>+B243+B243*$G$9</f>
        <v>#VALUE!</v>
      </c>
      <c r="D243" s="481">
        <v>37.43</v>
      </c>
      <c r="E243" s="481">
        <f>+D243*$F$11</f>
        <v>0</v>
      </c>
      <c r="F243" s="481">
        <f>SUM(D243:E243)</f>
        <v>37.43</v>
      </c>
      <c r="G243" s="455">
        <f>F243</f>
        <v>37.43</v>
      </c>
      <c r="H243" s="485">
        <f>+D243+D243*$I$9</f>
        <v>37.43</v>
      </c>
      <c r="I243" s="513">
        <f>+H243*$I$8</f>
        <v>0</v>
      </c>
      <c r="J243" s="514">
        <f>SUM(H243:I243)</f>
        <v>37.43</v>
      </c>
      <c r="K243" s="515">
        <f>+J243</f>
        <v>37.43</v>
      </c>
      <c r="L243" s="480">
        <f>H243+H243*$M$9</f>
        <v>37.43</v>
      </c>
      <c r="M243" s="480">
        <f>L243*$M$8</f>
        <v>0</v>
      </c>
      <c r="N243" s="363">
        <f>L243+M243</f>
        <v>37.43</v>
      </c>
      <c r="O243" s="480">
        <f>L243+L243*$P$9</f>
        <v>42.670200000000001</v>
      </c>
      <c r="P243" s="480" t="e">
        <f>O243*$Q$9</f>
        <v>#VALUE!</v>
      </c>
      <c r="Q243" s="480" t="e">
        <f>SUM(O243:P243)</f>
        <v>#VALUE!</v>
      </c>
      <c r="R243" s="550">
        <v>48.59</v>
      </c>
      <c r="S243" s="480">
        <f>R243*S9</f>
        <v>6.8026000000000009</v>
      </c>
      <c r="T243" s="480">
        <f>R243+S243</f>
        <v>55.392600000000002</v>
      </c>
      <c r="U243" s="480">
        <f>R243+(R243*R7)</f>
        <v>51.699760000000005</v>
      </c>
      <c r="V243" s="480">
        <f>U243*V9</f>
        <v>7.7549640000000002</v>
      </c>
      <c r="W243" s="538">
        <f>SUM(U243:V243)</f>
        <v>59.454724000000006</v>
      </c>
      <c r="X243" s="480">
        <f>U243*$Z$11+U243</f>
        <v>55.835740800000004</v>
      </c>
      <c r="Y243" s="480">
        <f>X243*Y7</f>
        <v>8.3753611200000009</v>
      </c>
      <c r="Z243" s="711">
        <f>SUM(X243:Y243)</f>
        <v>64.211101920000004</v>
      </c>
      <c r="AA243" s="712">
        <f>X243+(X243*AA$9)</f>
        <v>59.185885248000005</v>
      </c>
      <c r="AB243" s="712">
        <f>AA243*AB$12</f>
        <v>8.8778827872000008</v>
      </c>
      <c r="AC243" s="713">
        <f>AA243+AB243</f>
        <v>68.063768035200013</v>
      </c>
      <c r="AD243" s="713">
        <f>AA243*AD9</f>
        <v>62.145179510400006</v>
      </c>
      <c r="AE243" s="713">
        <f>AD243*AF9</f>
        <v>9.3217769265600001</v>
      </c>
      <c r="AF243" s="714">
        <f>AD243+AE243</f>
        <v>71.466956436960004</v>
      </c>
      <c r="AG243" s="715"/>
      <c r="AH243" s="714">
        <f>AD243*AH9</f>
        <v>65.25243848592001</v>
      </c>
      <c r="AI243" s="480">
        <f>AH243*AJ9</f>
        <v>9.7878657728880007</v>
      </c>
      <c r="AJ243" s="481">
        <f>SUM(AH243:AI243)</f>
        <v>75.040304258808007</v>
      </c>
      <c r="AK243" s="707"/>
      <c r="AL243" s="455">
        <v>67.886703595166409</v>
      </c>
      <c r="AM243" s="455">
        <f>AL243*1.08</f>
        <v>73.31763988277973</v>
      </c>
      <c r="AN243" s="455">
        <f>AL243*AN12</f>
        <v>10.18300553927496</v>
      </c>
      <c r="AO243" s="456">
        <f>SUM(AL243:AN243)</f>
        <v>151.38734901722111</v>
      </c>
      <c r="AP243" s="364"/>
      <c r="AQ243" s="699">
        <f>AM243*1.06</f>
        <v>77.716698275746523</v>
      </c>
      <c r="AR243" s="363">
        <f>AQ243*1.15</f>
        <v>89.374203017108499</v>
      </c>
      <c r="AS243" s="722">
        <f>SUM(AQ243-AM243)/AM243</f>
        <v>6.000000000000013E-2</v>
      </c>
    </row>
    <row r="244" spans="1:45" ht="15.75" x14ac:dyDescent="0.25">
      <c r="A244" s="479"/>
      <c r="B244" s="480"/>
      <c r="C244" s="481"/>
      <c r="D244" s="481"/>
      <c r="E244" s="481"/>
      <c r="F244" s="481"/>
      <c r="G244" s="455"/>
      <c r="H244" s="485"/>
      <c r="I244" s="513"/>
      <c r="J244" s="514"/>
      <c r="K244" s="515"/>
      <c r="L244" s="483"/>
      <c r="M244" s="483"/>
      <c r="N244" s="488"/>
      <c r="O244" s="480"/>
      <c r="P244" s="480"/>
      <c r="Q244" s="480"/>
      <c r="R244" s="480"/>
      <c r="S244" s="480"/>
      <c r="T244" s="480"/>
      <c r="U244" s="483"/>
      <c r="V244" s="483"/>
      <c r="W244" s="502"/>
      <c r="X244" s="483"/>
      <c r="Y244" s="480"/>
      <c r="Z244" s="711"/>
      <c r="AA244" s="712"/>
      <c r="AB244" s="712"/>
      <c r="AC244" s="713"/>
      <c r="AD244" s="713"/>
      <c r="AE244" s="713"/>
      <c r="AF244" s="714"/>
      <c r="AG244" s="715"/>
      <c r="AH244" s="714"/>
      <c r="AI244" s="480"/>
      <c r="AJ244" s="483"/>
      <c r="AK244" s="707"/>
      <c r="AL244" s="455"/>
      <c r="AM244" s="455"/>
      <c r="AN244" s="455"/>
      <c r="AO244" s="456"/>
      <c r="AP244" s="364"/>
      <c r="AQ244" s="699"/>
      <c r="AR244" s="363"/>
      <c r="AS244" s="710"/>
    </row>
    <row r="245" spans="1:45" ht="15.75" x14ac:dyDescent="0.25">
      <c r="A245" s="551" t="s">
        <v>155</v>
      </c>
      <c r="B245" s="480"/>
      <c r="C245" s="481"/>
      <c r="D245" s="481"/>
      <c r="E245" s="481"/>
      <c r="F245" s="481"/>
      <c r="G245" s="455"/>
      <c r="H245" s="485"/>
      <c r="I245" s="513"/>
      <c r="J245" s="514"/>
      <c r="K245" s="515"/>
      <c r="L245" s="483"/>
      <c r="M245" s="483"/>
      <c r="N245" s="488"/>
      <c r="O245" s="480"/>
      <c r="P245" s="480"/>
      <c r="Q245" s="480"/>
      <c r="R245" s="480"/>
      <c r="S245" s="480"/>
      <c r="T245" s="480"/>
      <c r="U245" s="483"/>
      <c r="V245" s="483"/>
      <c r="W245" s="502"/>
      <c r="X245" s="483"/>
      <c r="Y245" s="480"/>
      <c r="Z245" s="711"/>
      <c r="AA245" s="712"/>
      <c r="AB245" s="712"/>
      <c r="AC245" s="713"/>
      <c r="AD245" s="713"/>
      <c r="AE245" s="713"/>
      <c r="AF245" s="714"/>
      <c r="AG245" s="715"/>
      <c r="AH245" s="714"/>
      <c r="AI245" s="480"/>
      <c r="AJ245" s="483"/>
      <c r="AK245" s="707"/>
      <c r="AL245" s="455"/>
      <c r="AM245" s="455"/>
      <c r="AN245" s="455"/>
      <c r="AO245" s="456"/>
      <c r="AP245" s="364"/>
      <c r="AQ245" s="699"/>
      <c r="AR245" s="363"/>
      <c r="AS245" s="710"/>
    </row>
    <row r="246" spans="1:45" ht="15.75" x14ac:dyDescent="0.25">
      <c r="A246" s="511" t="s">
        <v>154</v>
      </c>
      <c r="B246" s="480">
        <v>46.75</v>
      </c>
      <c r="C246" s="481" t="e">
        <f>+B246+B246*$G$9</f>
        <v>#VALUE!</v>
      </c>
      <c r="D246" s="481">
        <v>53.02</v>
      </c>
      <c r="E246" s="481">
        <f>+D246*$F$11</f>
        <v>0</v>
      </c>
      <c r="F246" s="481">
        <f>SUM(D246:E246)</f>
        <v>53.02</v>
      </c>
      <c r="G246" s="455">
        <f>F246</f>
        <v>53.02</v>
      </c>
      <c r="H246" s="485">
        <f>+D246+D246*$I$9</f>
        <v>53.02</v>
      </c>
      <c r="I246" s="513">
        <f>+H246*$I$8</f>
        <v>0</v>
      </c>
      <c r="J246" s="514">
        <f>SUM(H246:I246)</f>
        <v>53.02</v>
      </c>
      <c r="K246" s="515">
        <f>+J246</f>
        <v>53.02</v>
      </c>
      <c r="L246" s="480">
        <f>H246+H246*$M$9</f>
        <v>53.02</v>
      </c>
      <c r="M246" s="480">
        <f>L246*$M$8</f>
        <v>0</v>
      </c>
      <c r="N246" s="363">
        <f>L246+M246</f>
        <v>53.02</v>
      </c>
      <c r="O246" s="480">
        <f>L246+L246*$P$9</f>
        <v>60.442800000000005</v>
      </c>
      <c r="P246" s="480" t="e">
        <f>O246*$Q$9</f>
        <v>#VALUE!</v>
      </c>
      <c r="Q246" s="480" t="e">
        <f>SUM(O246:P246)</f>
        <v>#VALUE!</v>
      </c>
      <c r="R246" s="550">
        <v>68.83</v>
      </c>
      <c r="S246" s="480">
        <f>R246*S9</f>
        <v>9.6362000000000005</v>
      </c>
      <c r="T246" s="480">
        <f>R246+S246</f>
        <v>78.466200000000001</v>
      </c>
      <c r="U246" s="480">
        <f>R246+(R246*R7)</f>
        <v>73.235119999999995</v>
      </c>
      <c r="V246" s="480">
        <f>U246*V9</f>
        <v>10.985268</v>
      </c>
      <c r="W246" s="538">
        <f>SUM(U246:V246)</f>
        <v>84.220388</v>
      </c>
      <c r="X246" s="480">
        <f>U246*$Z$11+U246</f>
        <v>79.093929599999996</v>
      </c>
      <c r="Y246" s="480">
        <f>X246*Y7</f>
        <v>11.864089439999999</v>
      </c>
      <c r="Z246" s="711">
        <f>SUM(X246:Y246)</f>
        <v>90.958019039999996</v>
      </c>
      <c r="AA246" s="712">
        <f>X246+(X246*AA$9)</f>
        <v>83.839565375999996</v>
      </c>
      <c r="AB246" s="712">
        <f>AA246*AB$12</f>
        <v>12.575934806399999</v>
      </c>
      <c r="AC246" s="713">
        <f>AA246+AB246</f>
        <v>96.415500182399995</v>
      </c>
      <c r="AD246" s="713">
        <f>AA246*AD9</f>
        <v>88.031543644799996</v>
      </c>
      <c r="AE246" s="713">
        <f>AD246*AF9</f>
        <v>13.20473154672</v>
      </c>
      <c r="AF246" s="714">
        <f>AD246+AE246</f>
        <v>101.23627519151999</v>
      </c>
      <c r="AG246" s="715"/>
      <c r="AH246" s="714">
        <f>AD246*AH9</f>
        <v>92.43312082704</v>
      </c>
      <c r="AI246" s="480">
        <f>AH246*AJ9</f>
        <v>13.864968124056</v>
      </c>
      <c r="AJ246" s="481">
        <f>SUM(AH246:AI246)</f>
        <v>106.29808895109601</v>
      </c>
      <c r="AK246" s="707"/>
      <c r="AL246" s="455">
        <v>96.164680149316794</v>
      </c>
      <c r="AM246" s="455">
        <f>AL246*1.08</f>
        <v>103.85785456126214</v>
      </c>
      <c r="AN246" s="455">
        <f>AL246*AN12</f>
        <v>14.424702022397518</v>
      </c>
      <c r="AO246" s="456">
        <f>SUM(AL246:AN246)</f>
        <v>214.44723673297648</v>
      </c>
      <c r="AP246" s="364"/>
      <c r="AQ246" s="699">
        <f>AM246*1.06</f>
        <v>110.08932583493788</v>
      </c>
      <c r="AR246" s="363">
        <f>AQ246*1.15</f>
        <v>126.60272471017855</v>
      </c>
      <c r="AS246" s="722">
        <f>SUM(AQ246-AM246)/AM246</f>
        <v>6.0000000000000081E-2</v>
      </c>
    </row>
    <row r="247" spans="1:45" ht="15.75" x14ac:dyDescent="0.25">
      <c r="A247" s="479"/>
      <c r="B247" s="480"/>
      <c r="C247" s="481"/>
      <c r="D247" s="481"/>
      <c r="E247" s="481"/>
      <c r="F247" s="481"/>
      <c r="G247" s="455"/>
      <c r="H247" s="485"/>
      <c r="I247" s="513"/>
      <c r="J247" s="514"/>
      <c r="K247" s="515"/>
      <c r="L247" s="483"/>
      <c r="M247" s="483"/>
      <c r="N247" s="488"/>
      <c r="O247" s="480"/>
      <c r="P247" s="480"/>
      <c r="Q247" s="480"/>
      <c r="R247" s="480"/>
      <c r="S247" s="480"/>
      <c r="T247" s="480"/>
      <c r="U247" s="483"/>
      <c r="V247" s="483"/>
      <c r="W247" s="502"/>
      <c r="X247" s="483"/>
      <c r="Y247" s="480"/>
      <c r="Z247" s="711"/>
      <c r="AA247" s="712"/>
      <c r="AB247" s="712"/>
      <c r="AC247" s="713"/>
      <c r="AD247" s="713"/>
      <c r="AE247" s="713"/>
      <c r="AF247" s="714"/>
      <c r="AG247" s="715"/>
      <c r="AH247" s="714"/>
      <c r="AI247" s="480"/>
      <c r="AJ247" s="483"/>
      <c r="AK247" s="707"/>
      <c r="AL247" s="455"/>
      <c r="AM247" s="455"/>
      <c r="AN247" s="455"/>
      <c r="AO247" s="456"/>
      <c r="AP247" s="364"/>
      <c r="AQ247" s="699"/>
      <c r="AR247" s="363"/>
      <c r="AS247" s="710"/>
    </row>
    <row r="248" spans="1:45" ht="15.75" x14ac:dyDescent="0.25">
      <c r="A248" s="499" t="s">
        <v>157</v>
      </c>
      <c r="B248" s="480"/>
      <c r="C248" s="481"/>
      <c r="D248" s="481"/>
      <c r="E248" s="481"/>
      <c r="F248" s="481"/>
      <c r="G248" s="455"/>
      <c r="H248" s="485"/>
      <c r="I248" s="513"/>
      <c r="J248" s="514"/>
      <c r="K248" s="515"/>
      <c r="L248" s="483"/>
      <c r="M248" s="483"/>
      <c r="N248" s="488"/>
      <c r="O248" s="480"/>
      <c r="P248" s="480"/>
      <c r="Q248" s="480"/>
      <c r="R248" s="480"/>
      <c r="S248" s="480"/>
      <c r="T248" s="480"/>
      <c r="U248" s="483"/>
      <c r="V248" s="483"/>
      <c r="W248" s="502"/>
      <c r="X248" s="483"/>
      <c r="Y248" s="480"/>
      <c r="Z248" s="711"/>
      <c r="AA248" s="712"/>
      <c r="AB248" s="712"/>
      <c r="AC248" s="713"/>
      <c r="AD248" s="713"/>
      <c r="AE248" s="713"/>
      <c r="AF248" s="714"/>
      <c r="AG248" s="715"/>
      <c r="AH248" s="714"/>
      <c r="AI248" s="480"/>
      <c r="AJ248" s="483"/>
      <c r="AK248" s="707"/>
      <c r="AL248" s="455"/>
      <c r="AM248" s="455"/>
      <c r="AN248" s="455"/>
      <c r="AO248" s="456"/>
      <c r="AP248" s="364"/>
      <c r="AQ248" s="699"/>
      <c r="AR248" s="363"/>
      <c r="AS248" s="710"/>
    </row>
    <row r="249" spans="1:45" ht="15.75" x14ac:dyDescent="0.25">
      <c r="A249" s="479" t="s">
        <v>158</v>
      </c>
      <c r="B249" s="480"/>
      <c r="C249" s="481"/>
      <c r="D249" s="481"/>
      <c r="E249" s="481"/>
      <c r="F249" s="481"/>
      <c r="G249" s="455"/>
      <c r="H249" s="485"/>
      <c r="I249" s="513"/>
      <c r="J249" s="514"/>
      <c r="K249" s="515"/>
      <c r="L249" s="480"/>
      <c r="M249" s="480"/>
      <c r="N249" s="363"/>
      <c r="O249" s="480"/>
      <c r="P249" s="480"/>
      <c r="Q249" s="480"/>
      <c r="R249" s="480"/>
      <c r="S249" s="480"/>
      <c r="T249" s="480"/>
      <c r="U249" s="480"/>
      <c r="V249" s="480"/>
      <c r="W249" s="538"/>
      <c r="X249" s="483"/>
      <c r="Y249" s="480"/>
      <c r="Z249" s="711"/>
      <c r="AA249" s="712"/>
      <c r="AB249" s="712"/>
      <c r="AC249" s="713"/>
      <c r="AD249" s="713"/>
      <c r="AE249" s="713"/>
      <c r="AF249" s="714"/>
      <c r="AG249" s="715"/>
      <c r="AH249" s="714"/>
      <c r="AI249" s="480"/>
      <c r="AJ249" s="483"/>
      <c r="AK249" s="707"/>
      <c r="AL249" s="455"/>
      <c r="AM249" s="455"/>
      <c r="AN249" s="455"/>
      <c r="AO249" s="456"/>
      <c r="AP249" s="364"/>
      <c r="AQ249" s="699"/>
      <c r="AR249" s="363"/>
      <c r="AS249" s="710"/>
    </row>
    <row r="250" spans="1:45" ht="15.75" x14ac:dyDescent="0.25">
      <c r="A250" s="734"/>
      <c r="B250" s="480"/>
      <c r="C250" s="481"/>
      <c r="D250" s="481"/>
      <c r="E250" s="481"/>
      <c r="F250" s="481"/>
      <c r="G250" s="455"/>
      <c r="H250" s="485"/>
      <c r="I250" s="513"/>
      <c r="J250" s="514"/>
      <c r="K250" s="515"/>
      <c r="L250" s="483"/>
      <c r="M250" s="483"/>
      <c r="N250" s="488"/>
      <c r="O250" s="480"/>
      <c r="P250" s="480"/>
      <c r="Q250" s="480"/>
      <c r="R250" s="480"/>
      <c r="S250" s="480"/>
      <c r="T250" s="480"/>
      <c r="U250" s="483"/>
      <c r="V250" s="483"/>
      <c r="W250" s="502"/>
      <c r="X250" s="483"/>
      <c r="Y250" s="480"/>
      <c r="Z250" s="711"/>
      <c r="AA250" s="712"/>
      <c r="AB250" s="712"/>
      <c r="AC250" s="713"/>
      <c r="AD250" s="713"/>
      <c r="AE250" s="713"/>
      <c r="AF250" s="714"/>
      <c r="AG250" s="715"/>
      <c r="AH250" s="714"/>
      <c r="AI250" s="480"/>
      <c r="AJ250" s="483"/>
      <c r="AK250" s="707"/>
      <c r="AL250" s="455"/>
      <c r="AM250" s="455"/>
      <c r="AN250" s="455"/>
      <c r="AO250" s="456"/>
      <c r="AP250" s="364"/>
      <c r="AQ250" s="699"/>
      <c r="AR250" s="363"/>
      <c r="AS250" s="710"/>
    </row>
    <row r="251" spans="1:45" ht="15.75" x14ac:dyDescent="0.25">
      <c r="A251" s="511" t="s">
        <v>159</v>
      </c>
      <c r="B251" s="480">
        <v>2.37</v>
      </c>
      <c r="C251" s="481" t="e">
        <f>+B251+B251*$G$9</f>
        <v>#VALUE!</v>
      </c>
      <c r="D251" s="481">
        <v>2.69</v>
      </c>
      <c r="E251" s="481">
        <f>+D251*$F$11</f>
        <v>0</v>
      </c>
      <c r="F251" s="481">
        <f>SUM(D251:E251)</f>
        <v>2.69</v>
      </c>
      <c r="G251" s="455">
        <f>F251</f>
        <v>2.69</v>
      </c>
      <c r="H251" s="485">
        <f>+D251+D251*$I$9</f>
        <v>2.69</v>
      </c>
      <c r="I251" s="513">
        <f>+H251*$I$8</f>
        <v>0</v>
      </c>
      <c r="J251" s="514">
        <f>SUM(H251:I251)</f>
        <v>2.69</v>
      </c>
      <c r="K251" s="515">
        <f>+J251</f>
        <v>2.69</v>
      </c>
      <c r="L251" s="480">
        <f>H251+H251*$M$9</f>
        <v>2.69</v>
      </c>
      <c r="M251" s="480">
        <f>L251*$M$8</f>
        <v>0</v>
      </c>
      <c r="N251" s="363">
        <f>L251+M251</f>
        <v>2.69</v>
      </c>
      <c r="O251" s="480">
        <f>L251+L251*$P$9</f>
        <v>3.0666000000000002</v>
      </c>
      <c r="P251" s="480" t="e">
        <f>O251*$Q$9</f>
        <v>#VALUE!</v>
      </c>
      <c r="Q251" s="480" t="e">
        <f>SUM(O251:P251)</f>
        <v>#VALUE!</v>
      </c>
      <c r="R251" s="550">
        <v>3.49</v>
      </c>
      <c r="S251" s="480">
        <f>R251*S9</f>
        <v>0.48860000000000009</v>
      </c>
      <c r="T251" s="480">
        <f>R251+S251</f>
        <v>3.9786000000000001</v>
      </c>
      <c r="U251" s="480">
        <f>R251+(R251*R7)</f>
        <v>3.7133600000000002</v>
      </c>
      <c r="V251" s="480">
        <f>U251*V9</f>
        <v>0.55700400000000005</v>
      </c>
      <c r="W251" s="538">
        <f>SUM(U251:V251)</f>
        <v>4.2703640000000007</v>
      </c>
      <c r="X251" s="480">
        <f>U251*$Z$11+U251</f>
        <v>4.0104288000000006</v>
      </c>
      <c r="Y251" s="480">
        <f>X251*Y7</f>
        <v>0.60156432000000004</v>
      </c>
      <c r="Z251" s="711">
        <f>SUM(X251:Y251)</f>
        <v>4.6119931200000011</v>
      </c>
      <c r="AA251" s="712">
        <f>X251+(X251*AA$9)</f>
        <v>4.2510545280000009</v>
      </c>
      <c r="AB251" s="712">
        <f>AA251*AB$12</f>
        <v>0.63765817920000012</v>
      </c>
      <c r="AC251" s="713">
        <f>AA251+AB251</f>
        <v>4.8887127072000007</v>
      </c>
      <c r="AD251" s="713">
        <f>AA251*AD9</f>
        <v>4.4636072544000012</v>
      </c>
      <c r="AE251" s="713">
        <f>AD251*AF9</f>
        <v>0.66954108816000013</v>
      </c>
      <c r="AF251" s="714">
        <f>AD251+AE251</f>
        <v>5.1331483425600011</v>
      </c>
      <c r="AG251" s="715"/>
      <c r="AH251" s="714">
        <f>AD251*AH9</f>
        <v>4.6867876171200011</v>
      </c>
      <c r="AI251" s="480">
        <f>AH251*AJ9</f>
        <v>0.7030181425680001</v>
      </c>
      <c r="AJ251" s="481">
        <f>SUM(AH251:AI251)</f>
        <v>5.3898057596880014</v>
      </c>
      <c r="AK251" s="707"/>
      <c r="AL251" s="455">
        <v>4.8759949690704003</v>
      </c>
      <c r="AM251" s="455">
        <f>AL251*1.08</f>
        <v>5.2660745665960329</v>
      </c>
      <c r="AN251" s="455">
        <f>AL251*AN12</f>
        <v>0.73139924536056</v>
      </c>
      <c r="AO251" s="456">
        <f>SUM(AL251:AN251)</f>
        <v>10.873468781026993</v>
      </c>
      <c r="AP251" s="364"/>
      <c r="AQ251" s="699">
        <f>AM251*1.06</f>
        <v>5.5820390405917948</v>
      </c>
      <c r="AR251" s="363">
        <f>AQ251*1.15</f>
        <v>6.4193448966805633</v>
      </c>
      <c r="AS251" s="722">
        <f>SUM(AQ251-AM251)/AM251</f>
        <v>5.9999999999999984E-2</v>
      </c>
    </row>
    <row r="252" spans="1:45" ht="15.75" x14ac:dyDescent="0.25">
      <c r="A252" s="479"/>
      <c r="B252" s="480"/>
      <c r="C252" s="481"/>
      <c r="D252" s="481"/>
      <c r="E252" s="481"/>
      <c r="F252" s="481"/>
      <c r="G252" s="455"/>
      <c r="H252" s="485"/>
      <c r="I252" s="513"/>
      <c r="J252" s="514"/>
      <c r="K252" s="515"/>
      <c r="L252" s="483"/>
      <c r="M252" s="483"/>
      <c r="N252" s="488"/>
      <c r="O252" s="480"/>
      <c r="P252" s="480"/>
      <c r="Q252" s="480"/>
      <c r="R252" s="483"/>
      <c r="S252" s="483"/>
      <c r="T252" s="483"/>
      <c r="U252" s="483"/>
      <c r="V252" s="483"/>
      <c r="W252" s="502"/>
      <c r="X252" s="483"/>
      <c r="Y252" s="480"/>
      <c r="Z252" s="711"/>
      <c r="AA252" s="712"/>
      <c r="AB252" s="712"/>
      <c r="AC252" s="713"/>
      <c r="AD252" s="713"/>
      <c r="AE252" s="713"/>
      <c r="AF252" s="714"/>
      <c r="AG252" s="715"/>
      <c r="AH252" s="714"/>
      <c r="AI252" s="480"/>
      <c r="AJ252" s="483"/>
      <c r="AK252" s="707"/>
      <c r="AL252" s="455"/>
      <c r="AM252" s="455"/>
      <c r="AN252" s="455"/>
      <c r="AO252" s="456"/>
      <c r="AP252" s="364"/>
      <c r="AQ252" s="693"/>
      <c r="AR252" s="363"/>
      <c r="AS252" s="710"/>
    </row>
    <row r="253" spans="1:45" ht="15.75" x14ac:dyDescent="0.25">
      <c r="A253" s="657" t="s">
        <v>899</v>
      </c>
      <c r="B253" s="542"/>
      <c r="C253" s="527"/>
      <c r="D253" s="527"/>
      <c r="E253" s="527"/>
      <c r="F253" s="527"/>
      <c r="G253" s="528"/>
      <c r="H253" s="529"/>
      <c r="I253" s="530"/>
      <c r="J253" s="531"/>
      <c r="K253" s="532"/>
      <c r="L253" s="533"/>
      <c r="M253" s="533"/>
      <c r="N253" s="534"/>
      <c r="O253" s="542"/>
      <c r="P253" s="542"/>
      <c r="Q253" s="542"/>
      <c r="R253" s="533"/>
      <c r="S253" s="533"/>
      <c r="T253" s="533"/>
      <c r="U253" s="533"/>
      <c r="V253" s="533"/>
      <c r="W253" s="554"/>
      <c r="X253" s="533"/>
      <c r="Y253" s="542"/>
      <c r="Z253" s="736"/>
      <c r="AA253" s="737"/>
      <c r="AB253" s="737"/>
      <c r="AC253" s="738"/>
      <c r="AD253" s="738"/>
      <c r="AE253" s="738"/>
      <c r="AF253" s="739"/>
      <c r="AG253" s="715"/>
      <c r="AH253" s="739"/>
      <c r="AI253" s="542"/>
      <c r="AJ253" s="533"/>
      <c r="AK253" s="707"/>
      <c r="AL253" s="528"/>
      <c r="AM253" s="528"/>
      <c r="AN253" s="528"/>
      <c r="AO253" s="536"/>
      <c r="AP253" s="364"/>
      <c r="AQ253" s="708"/>
      <c r="AR253" s="709"/>
      <c r="AS253" s="772"/>
    </row>
    <row r="254" spans="1:45" ht="15.75" x14ac:dyDescent="0.25">
      <c r="A254" s="511" t="s">
        <v>161</v>
      </c>
      <c r="B254" s="570"/>
      <c r="C254" s="571"/>
      <c r="D254" s="571"/>
      <c r="E254" s="571"/>
      <c r="F254" s="571"/>
      <c r="G254" s="572"/>
      <c r="H254" s="573"/>
      <c r="I254" s="574"/>
      <c r="J254" s="575"/>
      <c r="K254" s="515"/>
      <c r="L254" s="483"/>
      <c r="M254" s="483"/>
      <c r="N254" s="488" t="s">
        <v>737</v>
      </c>
      <c r="O254" s="480"/>
      <c r="P254" s="480"/>
      <c r="Q254" s="480"/>
      <c r="R254" s="576"/>
      <c r="S254" s="576"/>
      <c r="T254" s="576"/>
      <c r="U254" s="480"/>
      <c r="V254" s="480"/>
      <c r="W254" s="538"/>
      <c r="X254" s="576"/>
      <c r="Y254" s="570"/>
      <c r="Z254" s="774"/>
      <c r="AA254" s="712"/>
      <c r="AB254" s="712"/>
      <c r="AC254" s="713"/>
      <c r="AD254" s="713"/>
      <c r="AE254" s="713"/>
      <c r="AF254" s="714"/>
      <c r="AG254" s="715"/>
      <c r="AH254" s="714"/>
      <c r="AI254" s="570"/>
      <c r="AJ254" s="576"/>
      <c r="AK254" s="707"/>
      <c r="AL254" s="572"/>
      <c r="AM254" s="572"/>
      <c r="AN254" s="572"/>
      <c r="AO254" s="557"/>
      <c r="AP254" s="364"/>
      <c r="AQ254" s="708"/>
      <c r="AR254" s="709"/>
      <c r="AS254" s="576"/>
    </row>
    <row r="255" spans="1:45" ht="15.75" x14ac:dyDescent="0.25">
      <c r="A255" s="511" t="s">
        <v>163</v>
      </c>
      <c r="B255" s="570"/>
      <c r="C255" s="571"/>
      <c r="D255" s="571"/>
      <c r="E255" s="571"/>
      <c r="F255" s="571"/>
      <c r="G255" s="572"/>
      <c r="H255" s="573"/>
      <c r="I255" s="574"/>
      <c r="J255" s="575"/>
      <c r="K255" s="515"/>
      <c r="L255" s="483"/>
      <c r="M255" s="483"/>
      <c r="N255" s="488" t="s">
        <v>737</v>
      </c>
      <c r="O255" s="480"/>
      <c r="P255" s="480"/>
      <c r="Q255" s="480"/>
      <c r="R255" s="576"/>
      <c r="S255" s="576"/>
      <c r="T255" s="576"/>
      <c r="U255" s="483"/>
      <c r="V255" s="483"/>
      <c r="W255" s="502"/>
      <c r="X255" s="576"/>
      <c r="Y255" s="570"/>
      <c r="Z255" s="774"/>
      <c r="AA255" s="712"/>
      <c r="AB255" s="712"/>
      <c r="AC255" s="713"/>
      <c r="AD255" s="713"/>
      <c r="AE255" s="713"/>
      <c r="AF255" s="714"/>
      <c r="AG255" s="715"/>
      <c r="AH255" s="714"/>
      <c r="AI255" s="570"/>
      <c r="AJ255" s="576"/>
      <c r="AK255" s="707"/>
      <c r="AL255" s="572"/>
      <c r="AM255" s="572"/>
      <c r="AN255" s="572"/>
      <c r="AO255" s="557"/>
      <c r="AP255" s="364"/>
      <c r="AQ255" s="708"/>
      <c r="AR255" s="709"/>
      <c r="AS255" s="576"/>
    </row>
    <row r="256" spans="1:45" ht="15.75" x14ac:dyDescent="0.25">
      <c r="A256" s="511" t="s">
        <v>164</v>
      </c>
      <c r="B256" s="570"/>
      <c r="C256" s="571"/>
      <c r="D256" s="571"/>
      <c r="E256" s="571"/>
      <c r="F256" s="571"/>
      <c r="G256" s="572"/>
      <c r="H256" s="573"/>
      <c r="I256" s="574"/>
      <c r="J256" s="575"/>
      <c r="K256" s="515"/>
      <c r="L256" s="483"/>
      <c r="M256" s="483"/>
      <c r="N256" s="488" t="s">
        <v>737</v>
      </c>
      <c r="O256" s="480"/>
      <c r="P256" s="480"/>
      <c r="Q256" s="480"/>
      <c r="R256" s="576"/>
      <c r="S256" s="576"/>
      <c r="T256" s="576"/>
      <c r="U256" s="483"/>
      <c r="V256" s="483"/>
      <c r="W256" s="502"/>
      <c r="X256" s="576"/>
      <c r="Y256" s="570"/>
      <c r="Z256" s="774"/>
      <c r="AA256" s="712"/>
      <c r="AB256" s="712"/>
      <c r="AC256" s="713"/>
      <c r="AD256" s="713"/>
      <c r="AE256" s="713"/>
      <c r="AF256" s="714"/>
      <c r="AG256" s="715"/>
      <c r="AH256" s="714"/>
      <c r="AI256" s="570"/>
      <c r="AJ256" s="576"/>
      <c r="AK256" s="707"/>
      <c r="AL256" s="572"/>
      <c r="AM256" s="572"/>
      <c r="AN256" s="572"/>
      <c r="AO256" s="557"/>
      <c r="AP256" s="364"/>
      <c r="AQ256" s="708"/>
      <c r="AR256" s="709"/>
      <c r="AS256" s="576"/>
    </row>
    <row r="257" spans="1:45" ht="15.75" x14ac:dyDescent="0.25">
      <c r="A257" s="511" t="s">
        <v>165</v>
      </c>
      <c r="B257" s="570"/>
      <c r="C257" s="571"/>
      <c r="D257" s="571"/>
      <c r="E257" s="571"/>
      <c r="F257" s="571"/>
      <c r="G257" s="572"/>
      <c r="H257" s="573"/>
      <c r="I257" s="574"/>
      <c r="J257" s="575"/>
      <c r="K257" s="515"/>
      <c r="L257" s="483"/>
      <c r="M257" s="483"/>
      <c r="N257" s="488" t="s">
        <v>737</v>
      </c>
      <c r="O257" s="480"/>
      <c r="P257" s="480"/>
      <c r="Q257" s="480"/>
      <c r="R257" s="576"/>
      <c r="S257" s="576"/>
      <c r="T257" s="576"/>
      <c r="U257" s="576"/>
      <c r="V257" s="576"/>
      <c r="W257" s="577"/>
      <c r="X257" s="576"/>
      <c r="Y257" s="570"/>
      <c r="Z257" s="774"/>
      <c r="AA257" s="712"/>
      <c r="AB257" s="712"/>
      <c r="AC257" s="713"/>
      <c r="AD257" s="713"/>
      <c r="AE257" s="713"/>
      <c r="AF257" s="714"/>
      <c r="AG257" s="715"/>
      <c r="AH257" s="714"/>
      <c r="AI257" s="570"/>
      <c r="AJ257" s="576"/>
      <c r="AK257" s="707"/>
      <c r="AL257" s="572"/>
      <c r="AM257" s="572"/>
      <c r="AN257" s="572"/>
      <c r="AO257" s="557"/>
      <c r="AP257" s="364"/>
      <c r="AQ257" s="708"/>
      <c r="AR257" s="709"/>
      <c r="AS257" s="576"/>
    </row>
    <row r="258" spans="1:45" ht="15.75" x14ac:dyDescent="0.25">
      <c r="A258" s="479"/>
      <c r="B258" s="480"/>
      <c r="C258" s="481"/>
      <c r="D258" s="481"/>
      <c r="E258" s="481"/>
      <c r="F258" s="481"/>
      <c r="G258" s="455"/>
      <c r="H258" s="485"/>
      <c r="I258" s="513"/>
      <c r="J258" s="514"/>
      <c r="K258" s="515"/>
      <c r="L258" s="483"/>
      <c r="M258" s="483"/>
      <c r="N258" s="488"/>
      <c r="O258" s="480"/>
      <c r="P258" s="480"/>
      <c r="Q258" s="480"/>
      <c r="R258" s="483"/>
      <c r="S258" s="483"/>
      <c r="T258" s="483"/>
      <c r="U258" s="576"/>
      <c r="V258" s="576"/>
      <c r="W258" s="577"/>
      <c r="X258" s="483"/>
      <c r="Y258" s="480"/>
      <c r="Z258" s="711"/>
      <c r="AA258" s="712"/>
      <c r="AB258" s="712"/>
      <c r="AC258" s="713"/>
      <c r="AD258" s="713"/>
      <c r="AE258" s="713"/>
      <c r="AF258" s="714"/>
      <c r="AG258" s="715"/>
      <c r="AH258" s="714"/>
      <c r="AI258" s="480"/>
      <c r="AJ258" s="483"/>
      <c r="AK258" s="707"/>
      <c r="AL258" s="455"/>
      <c r="AM258" s="455"/>
      <c r="AN258" s="455"/>
      <c r="AO258" s="456"/>
      <c r="AP258" s="364"/>
      <c r="AQ258" s="708"/>
      <c r="AR258" s="709"/>
      <c r="AS258" s="710"/>
    </row>
    <row r="259" spans="1:45" ht="15.75" x14ac:dyDescent="0.25">
      <c r="A259" s="499" t="s">
        <v>166</v>
      </c>
      <c r="B259" s="480"/>
      <c r="C259" s="481"/>
      <c r="D259" s="481"/>
      <c r="E259" s="481"/>
      <c r="F259" s="481"/>
      <c r="G259" s="455"/>
      <c r="H259" s="485"/>
      <c r="I259" s="513"/>
      <c r="J259" s="514"/>
      <c r="K259" s="515"/>
      <c r="L259" s="483"/>
      <c r="M259" s="483"/>
      <c r="N259" s="488"/>
      <c r="O259" s="480"/>
      <c r="P259" s="480"/>
      <c r="Q259" s="480"/>
      <c r="R259" s="483"/>
      <c r="S259" s="483"/>
      <c r="T259" s="483"/>
      <c r="U259" s="576"/>
      <c r="V259" s="576"/>
      <c r="W259" s="577"/>
      <c r="X259" s="483"/>
      <c r="Y259" s="480"/>
      <c r="Z259" s="711"/>
      <c r="AA259" s="712"/>
      <c r="AB259" s="712"/>
      <c r="AC259" s="713"/>
      <c r="AD259" s="713"/>
      <c r="AE259" s="713"/>
      <c r="AF259" s="714"/>
      <c r="AG259" s="715"/>
      <c r="AH259" s="714"/>
      <c r="AI259" s="480"/>
      <c r="AJ259" s="483"/>
      <c r="AK259" s="707"/>
      <c r="AL259" s="455"/>
      <c r="AM259" s="455"/>
      <c r="AN259" s="455"/>
      <c r="AO259" s="456"/>
      <c r="AP259" s="364"/>
      <c r="AQ259" s="708"/>
      <c r="AR259" s="709"/>
      <c r="AS259" s="710"/>
    </row>
    <row r="260" spans="1:45" ht="15.75" x14ac:dyDescent="0.25">
      <c r="A260" s="511" t="s">
        <v>70</v>
      </c>
      <c r="B260" s="480">
        <v>121.89</v>
      </c>
      <c r="C260" s="481" t="e">
        <f>+B260+B260*$G$9</f>
        <v>#VALUE!</v>
      </c>
      <c r="D260" s="481">
        <v>138.25</v>
      </c>
      <c r="E260" s="481">
        <f>+D260*$F$11</f>
        <v>0</v>
      </c>
      <c r="F260" s="481">
        <f>SUM(D260:E260)</f>
        <v>138.25</v>
      </c>
      <c r="G260" s="455">
        <f>F260</f>
        <v>138.25</v>
      </c>
      <c r="H260" s="485">
        <f>+D260+D260*$I$9</f>
        <v>138.25</v>
      </c>
      <c r="I260" s="513">
        <f>+H260*$I$8</f>
        <v>0</v>
      </c>
      <c r="J260" s="514">
        <f>SUM(H260:I260)</f>
        <v>138.25</v>
      </c>
      <c r="K260" s="515">
        <f>+H260+I260+0.04</f>
        <v>138.29</v>
      </c>
      <c r="L260" s="480">
        <f>H260+H260*$M$9</f>
        <v>138.25</v>
      </c>
      <c r="M260" s="480">
        <f>L260*$M$8</f>
        <v>0</v>
      </c>
      <c r="N260" s="363">
        <f>L260+M260</f>
        <v>138.25</v>
      </c>
      <c r="O260" s="480">
        <f>L260+L260*$P$9</f>
        <v>157.60499999999999</v>
      </c>
      <c r="P260" s="480" t="e">
        <f>O260*$Q$9</f>
        <v>#VALUE!</v>
      </c>
      <c r="Q260" s="480" t="e">
        <f>SUM(O260:P260)</f>
        <v>#VALUE!</v>
      </c>
      <c r="R260" s="550">
        <v>174.54</v>
      </c>
      <c r="S260" s="480">
        <f>R260*S9</f>
        <v>24.435600000000001</v>
      </c>
      <c r="T260" s="480">
        <f>R260+S260+0.03</f>
        <v>199.00559999999999</v>
      </c>
      <c r="U260" s="480">
        <f>R260+(R260*R9)</f>
        <v>185.71055999999999</v>
      </c>
      <c r="V260" s="480">
        <f>U260*V9</f>
        <v>27.856583999999998</v>
      </c>
      <c r="W260" s="543">
        <f>ROUNDUP(SUM(U260:V260),1)</f>
        <v>213.6</v>
      </c>
      <c r="X260" s="480">
        <f>U260*$Z$11+U260</f>
        <v>200.56740479999999</v>
      </c>
      <c r="Y260" s="480">
        <f>X260*Y7</f>
        <v>30.085110719999996</v>
      </c>
      <c r="Z260" s="711">
        <f>SUM(X260:Y260)</f>
        <v>230.65251551999998</v>
      </c>
      <c r="AA260" s="712">
        <f>X260+(X260*AA$9)</f>
        <v>212.60144908799998</v>
      </c>
      <c r="AB260" s="712">
        <f>AA260*AB$12</f>
        <v>31.890217363199994</v>
      </c>
      <c r="AC260" s="713">
        <f>AA260+AB260</f>
        <v>244.49166645119999</v>
      </c>
      <c r="AD260" s="713">
        <f>AA260*AD9</f>
        <v>223.2315215424</v>
      </c>
      <c r="AE260" s="713">
        <f>AD260*AF9</f>
        <v>33.484728231360002</v>
      </c>
      <c r="AF260" s="714">
        <f>AD260+AE260</f>
        <v>256.71624977376001</v>
      </c>
      <c r="AG260" s="715">
        <v>252</v>
      </c>
      <c r="AH260" s="714">
        <f>AD260*AH9</f>
        <v>234.39309761952001</v>
      </c>
      <c r="AI260" s="480">
        <f>AH260*AJ9</f>
        <v>35.158964642927998</v>
      </c>
      <c r="AJ260" s="481">
        <f>SUM(AH260:AI260)</f>
        <v>269.55206226244798</v>
      </c>
      <c r="AK260" s="707">
        <v>264.60000000000002</v>
      </c>
      <c r="AL260" s="455">
        <v>243.85563378267841</v>
      </c>
      <c r="AM260" s="455">
        <f>AL260*1.06</f>
        <v>258.4869718096391</v>
      </c>
      <c r="AN260" s="455">
        <f>AL260*AN12</f>
        <v>36.578345067401763</v>
      </c>
      <c r="AO260" s="456">
        <v>280.39999999999998</v>
      </c>
      <c r="AP260" s="364">
        <v>280.39999999999998</v>
      </c>
      <c r="AQ260" s="699">
        <f>AM260*1.06</f>
        <v>273.99619011821744</v>
      </c>
      <c r="AR260" s="363">
        <f>AQ260*1.15</f>
        <v>315.09561863595002</v>
      </c>
      <c r="AS260" s="722">
        <f>SUM(AQ260-AM260)/AM260</f>
        <v>5.9999999999999977E-2</v>
      </c>
    </row>
    <row r="261" spans="1:45" ht="15.75" x14ac:dyDescent="0.25">
      <c r="A261" s="511" t="s">
        <v>167</v>
      </c>
      <c r="B261" s="480">
        <v>76.19</v>
      </c>
      <c r="C261" s="481" t="e">
        <f>+B261+B261*$G$9</f>
        <v>#VALUE!</v>
      </c>
      <c r="D261" s="481">
        <v>86.4</v>
      </c>
      <c r="E261" s="481">
        <f>+D261*$F$11</f>
        <v>0</v>
      </c>
      <c r="F261" s="481">
        <f>SUM(D261:E261)</f>
        <v>86.4</v>
      </c>
      <c r="G261" s="455">
        <f>F261</f>
        <v>86.4</v>
      </c>
      <c r="H261" s="485">
        <f>+D261+D261*$I$9</f>
        <v>86.4</v>
      </c>
      <c r="I261" s="513">
        <f>+H261*$I$8</f>
        <v>0</v>
      </c>
      <c r="J261" s="514">
        <f>SUM(H261:I261)</f>
        <v>86.4</v>
      </c>
      <c r="K261" s="515">
        <f>+H261+I261-0.01</f>
        <v>86.39</v>
      </c>
      <c r="L261" s="480">
        <f>H261+H261*$M$9-0.01</f>
        <v>86.39</v>
      </c>
      <c r="M261" s="480">
        <f>L261*$M$8</f>
        <v>0</v>
      </c>
      <c r="N261" s="363">
        <f>L261+M261</f>
        <v>86.39</v>
      </c>
      <c r="O261" s="480">
        <f>L261+L261*$P$9</f>
        <v>98.4846</v>
      </c>
      <c r="P261" s="480" t="e">
        <f>O261*$Q$9</f>
        <v>#VALUE!</v>
      </c>
      <c r="Q261" s="480" t="e">
        <f>SUM(O261:P261)</f>
        <v>#VALUE!</v>
      </c>
      <c r="R261" s="550">
        <v>109.07</v>
      </c>
      <c r="S261" s="480">
        <f>R261*S9</f>
        <v>15.2698</v>
      </c>
      <c r="T261" s="480">
        <f>R261+S261</f>
        <v>124.3398</v>
      </c>
      <c r="U261" s="480">
        <f>R261+(R261*R9)</f>
        <v>116.05047999999999</v>
      </c>
      <c r="V261" s="480">
        <f>U261*V9</f>
        <v>17.407571999999998</v>
      </c>
      <c r="W261" s="543">
        <f>ROUNDUP(SUM(U261:V261),1)</f>
        <v>133.5</v>
      </c>
      <c r="X261" s="480">
        <f>U261*$Z$11+U261</f>
        <v>125.33451839999999</v>
      </c>
      <c r="Y261" s="480">
        <f>X261*Y7</f>
        <v>18.800177759999997</v>
      </c>
      <c r="Z261" s="711">
        <f>SUM(X261:Y261)</f>
        <v>144.13469615999998</v>
      </c>
      <c r="AA261" s="712">
        <f>X261+(X261*AA$9)</f>
        <v>132.85458950399999</v>
      </c>
      <c r="AB261" s="712">
        <f>AA261*AB$12</f>
        <v>19.928188425599998</v>
      </c>
      <c r="AC261" s="713">
        <f>AA261+AB261</f>
        <v>152.7827779296</v>
      </c>
      <c r="AD261" s="713">
        <f>AA261*AD9</f>
        <v>139.4973189792</v>
      </c>
      <c r="AE261" s="713">
        <f>AD261*AF9</f>
        <v>20.924597846880001</v>
      </c>
      <c r="AF261" s="714">
        <f>AD261+AE261</f>
        <v>160.42191682608001</v>
      </c>
      <c r="AG261" s="715">
        <v>157.5</v>
      </c>
      <c r="AH261" s="714">
        <f>AD261*AH9</f>
        <v>146.47218492816</v>
      </c>
      <c r="AI261" s="480">
        <f>AH261*AJ9</f>
        <v>21.970827739223999</v>
      </c>
      <c r="AJ261" s="481">
        <f>SUM(AH261:AI261)</f>
        <v>168.44301266738401</v>
      </c>
      <c r="AK261" s="707">
        <v>165.3</v>
      </c>
      <c r="AL261" s="455">
        <v>152.38532128266723</v>
      </c>
      <c r="AM261" s="455">
        <f>AL261*1.06</f>
        <v>161.52844055962728</v>
      </c>
      <c r="AN261" s="455">
        <f>AL261*AN12</f>
        <v>22.857798192400086</v>
      </c>
      <c r="AO261" s="456">
        <v>175.2</v>
      </c>
      <c r="AP261" s="364">
        <v>175.2</v>
      </c>
      <c r="AQ261" s="699">
        <f>AM261*1.06</f>
        <v>171.22014699320493</v>
      </c>
      <c r="AR261" s="363">
        <f>AQ261*1.15</f>
        <v>196.90316904218565</v>
      </c>
      <c r="AS261" s="722">
        <f>SUM(AQ261-AM261)/AM261</f>
        <v>6.0000000000000081E-2</v>
      </c>
    </row>
    <row r="262" spans="1:45" ht="15.75" x14ac:dyDescent="0.25">
      <c r="A262" s="479"/>
      <c r="B262" s="480"/>
      <c r="C262" s="481"/>
      <c r="D262" s="481"/>
      <c r="E262" s="481"/>
      <c r="F262" s="481"/>
      <c r="G262" s="455"/>
      <c r="H262" s="485"/>
      <c r="I262" s="513"/>
      <c r="J262" s="514"/>
      <c r="K262" s="515"/>
      <c r="L262" s="483"/>
      <c r="M262" s="483"/>
      <c r="N262" s="488"/>
      <c r="O262" s="480"/>
      <c r="P262" s="480"/>
      <c r="Q262" s="480"/>
      <c r="R262" s="483"/>
      <c r="S262" s="483"/>
      <c r="T262" s="483"/>
      <c r="U262" s="480"/>
      <c r="V262" s="480"/>
      <c r="W262" s="538"/>
      <c r="X262" s="483"/>
      <c r="Y262" s="480"/>
      <c r="Z262" s="711"/>
      <c r="AA262" s="712"/>
      <c r="AB262" s="712"/>
      <c r="AC262" s="713"/>
      <c r="AD262" s="713"/>
      <c r="AE262" s="713"/>
      <c r="AF262" s="714"/>
      <c r="AG262" s="715"/>
      <c r="AH262" s="714"/>
      <c r="AI262" s="480"/>
      <c r="AJ262" s="483"/>
      <c r="AK262" s="707"/>
      <c r="AL262" s="455"/>
      <c r="AM262" s="455"/>
      <c r="AN262" s="455"/>
      <c r="AO262" s="456"/>
      <c r="AP262" s="364"/>
      <c r="AQ262" s="693"/>
      <c r="AR262" s="363"/>
      <c r="AS262" s="710"/>
    </row>
    <row r="263" spans="1:45" ht="31.5" x14ac:dyDescent="0.25">
      <c r="A263" s="516" t="s">
        <v>168</v>
      </c>
      <c r="B263" s="487"/>
      <c r="C263" s="487"/>
      <c r="D263" s="481"/>
      <c r="E263" s="481"/>
      <c r="F263" s="481"/>
      <c r="G263" s="455"/>
      <c r="H263" s="485"/>
      <c r="I263" s="513"/>
      <c r="J263" s="514"/>
      <c r="K263" s="515"/>
      <c r="L263" s="483"/>
      <c r="M263" s="483"/>
      <c r="N263" s="488"/>
      <c r="O263" s="480"/>
      <c r="P263" s="480"/>
      <c r="Q263" s="480"/>
      <c r="R263" s="483"/>
      <c r="S263" s="483"/>
      <c r="T263" s="483"/>
      <c r="U263" s="480"/>
      <c r="V263" s="480"/>
      <c r="W263" s="538"/>
      <c r="X263" s="483"/>
      <c r="Y263" s="480"/>
      <c r="Z263" s="711"/>
      <c r="AA263" s="712"/>
      <c r="AB263" s="712"/>
      <c r="AC263" s="713"/>
      <c r="AD263" s="713"/>
      <c r="AE263" s="713"/>
      <c r="AF263" s="714"/>
      <c r="AG263" s="715"/>
      <c r="AH263" s="714"/>
      <c r="AI263" s="480"/>
      <c r="AJ263" s="483"/>
      <c r="AK263" s="707"/>
      <c r="AL263" s="455"/>
      <c r="AM263" s="455"/>
      <c r="AN263" s="455"/>
      <c r="AO263" s="456"/>
      <c r="AP263" s="364"/>
      <c r="AQ263" s="708"/>
      <c r="AR263" s="709"/>
      <c r="AS263" s="710"/>
    </row>
    <row r="264" spans="1:45" ht="15.75" x14ac:dyDescent="0.25">
      <c r="A264" s="578"/>
      <c r="B264" s="579"/>
      <c r="C264" s="580"/>
      <c r="D264" s="481"/>
      <c r="E264" s="481"/>
      <c r="F264" s="481"/>
      <c r="G264" s="455"/>
      <c r="H264" s="485"/>
      <c r="I264" s="513"/>
      <c r="J264" s="514"/>
      <c r="K264" s="515"/>
      <c r="L264" s="483"/>
      <c r="M264" s="483"/>
      <c r="N264" s="488"/>
      <c r="O264" s="480"/>
      <c r="P264" s="480"/>
      <c r="Q264" s="480"/>
      <c r="R264" s="483"/>
      <c r="S264" s="483"/>
      <c r="T264" s="483"/>
      <c r="U264" s="483"/>
      <c r="V264" s="483"/>
      <c r="W264" s="502"/>
      <c r="X264" s="483"/>
      <c r="Y264" s="480"/>
      <c r="Z264" s="711"/>
      <c r="AA264" s="712"/>
      <c r="AB264" s="712"/>
      <c r="AC264" s="713"/>
      <c r="AD264" s="713"/>
      <c r="AE264" s="713"/>
      <c r="AF264" s="714"/>
      <c r="AG264" s="715"/>
      <c r="AH264" s="714"/>
      <c r="AI264" s="480"/>
      <c r="AJ264" s="483"/>
      <c r="AK264" s="707"/>
      <c r="AL264" s="455"/>
      <c r="AM264" s="455"/>
      <c r="AN264" s="455"/>
      <c r="AO264" s="456"/>
      <c r="AP264" s="364"/>
      <c r="AQ264" s="708"/>
      <c r="AR264" s="709"/>
      <c r="AS264" s="710"/>
    </row>
    <row r="265" spans="1:45" ht="15.75" x14ac:dyDescent="0.25">
      <c r="A265" s="499" t="s">
        <v>82</v>
      </c>
      <c r="B265" s="517"/>
      <c r="C265" s="481"/>
      <c r="D265" s="481"/>
      <c r="E265" s="481"/>
      <c r="F265" s="481"/>
      <c r="G265" s="455"/>
      <c r="H265" s="485"/>
      <c r="I265" s="513"/>
      <c r="J265" s="514"/>
      <c r="K265" s="515"/>
      <c r="L265" s="483"/>
      <c r="M265" s="483"/>
      <c r="N265" s="488"/>
      <c r="O265" s="480"/>
      <c r="P265" s="480"/>
      <c r="Q265" s="480"/>
      <c r="R265" s="483"/>
      <c r="S265" s="483"/>
      <c r="T265" s="483"/>
      <c r="U265" s="483"/>
      <c r="V265" s="483"/>
      <c r="W265" s="502"/>
      <c r="X265" s="483"/>
      <c r="Y265" s="480"/>
      <c r="Z265" s="711"/>
      <c r="AA265" s="712"/>
      <c r="AB265" s="712"/>
      <c r="AC265" s="713"/>
      <c r="AD265" s="713"/>
      <c r="AE265" s="713"/>
      <c r="AF265" s="714"/>
      <c r="AG265" s="715"/>
      <c r="AH265" s="714"/>
      <c r="AI265" s="480"/>
      <c r="AJ265" s="483"/>
      <c r="AK265" s="707"/>
      <c r="AL265" s="455"/>
      <c r="AM265" s="455"/>
      <c r="AN265" s="455"/>
      <c r="AO265" s="456"/>
      <c r="AP265" s="364"/>
      <c r="AQ265" s="708"/>
      <c r="AR265" s="709"/>
      <c r="AS265" s="710"/>
    </row>
    <row r="266" spans="1:45" ht="15.75" x14ac:dyDescent="0.25">
      <c r="A266" s="516" t="s">
        <v>169</v>
      </c>
      <c r="B266" s="487"/>
      <c r="C266" s="514"/>
      <c r="D266" s="481"/>
      <c r="E266" s="481"/>
      <c r="F266" s="481"/>
      <c r="G266" s="455"/>
      <c r="H266" s="485"/>
      <c r="I266" s="513"/>
      <c r="J266" s="514"/>
      <c r="K266" s="515"/>
      <c r="L266" s="483"/>
      <c r="M266" s="483"/>
      <c r="N266" s="488"/>
      <c r="O266" s="480"/>
      <c r="P266" s="480"/>
      <c r="Q266" s="480"/>
      <c r="R266" s="483"/>
      <c r="S266" s="483"/>
      <c r="T266" s="483"/>
      <c r="U266" s="483"/>
      <c r="V266" s="483"/>
      <c r="W266" s="502"/>
      <c r="X266" s="483"/>
      <c r="Y266" s="480"/>
      <c r="Z266" s="711"/>
      <c r="AA266" s="712"/>
      <c r="AB266" s="712"/>
      <c r="AC266" s="713"/>
      <c r="AD266" s="713"/>
      <c r="AE266" s="713"/>
      <c r="AF266" s="714"/>
      <c r="AG266" s="715"/>
      <c r="AH266" s="714"/>
      <c r="AI266" s="480"/>
      <c r="AJ266" s="483"/>
      <c r="AK266" s="707"/>
      <c r="AL266" s="455"/>
      <c r="AM266" s="455"/>
      <c r="AN266" s="455"/>
      <c r="AO266" s="456"/>
      <c r="AP266" s="364"/>
      <c r="AQ266" s="708"/>
      <c r="AR266" s="709"/>
      <c r="AS266" s="710"/>
    </row>
    <row r="267" spans="1:45" ht="15.75" x14ac:dyDescent="0.25">
      <c r="A267" s="551" t="s">
        <v>792</v>
      </c>
      <c r="B267" s="480"/>
      <c r="C267" s="481"/>
      <c r="D267" s="481"/>
      <c r="E267" s="481"/>
      <c r="F267" s="481"/>
      <c r="G267" s="455"/>
      <c r="H267" s="485"/>
      <c r="I267" s="513"/>
      <c r="J267" s="514"/>
      <c r="K267" s="515"/>
      <c r="L267" s="581"/>
      <c r="M267" s="581"/>
      <c r="N267" s="488"/>
      <c r="O267" s="480"/>
      <c r="P267" s="480"/>
      <c r="Q267" s="480"/>
      <c r="R267" s="483"/>
      <c r="S267" s="483"/>
      <c r="T267" s="483"/>
      <c r="U267" s="483"/>
      <c r="V267" s="483"/>
      <c r="W267" s="502"/>
      <c r="X267" s="483"/>
      <c r="Y267" s="480"/>
      <c r="Z267" s="711"/>
      <c r="AA267" s="712"/>
      <c r="AB267" s="712"/>
      <c r="AC267" s="713"/>
      <c r="AD267" s="713"/>
      <c r="AE267" s="713"/>
      <c r="AF267" s="714"/>
      <c r="AG267" s="715"/>
      <c r="AH267" s="714"/>
      <c r="AI267" s="480"/>
      <c r="AJ267" s="483"/>
      <c r="AK267" s="707"/>
      <c r="AL267" s="455"/>
      <c r="AM267" s="455"/>
      <c r="AN267" s="455"/>
      <c r="AO267" s="456"/>
      <c r="AP267" s="364"/>
      <c r="AQ267" s="708"/>
      <c r="AR267" s="709"/>
      <c r="AS267" s="710"/>
    </row>
    <row r="268" spans="1:45" ht="15.75" x14ac:dyDescent="0.25">
      <c r="A268" s="511" t="s">
        <v>905</v>
      </c>
      <c r="B268" s="480">
        <v>66.55</v>
      </c>
      <c r="C268" s="481" t="e">
        <f t="shared" ref="C268:C273" si="55">+B268+B268*$G$9</f>
        <v>#VALUE!</v>
      </c>
      <c r="D268" s="481">
        <v>75.5</v>
      </c>
      <c r="E268" s="481"/>
      <c r="F268" s="481">
        <f t="shared" ref="F268:F273" si="56">SUM(D268:E268)</f>
        <v>75.5</v>
      </c>
      <c r="G268" s="455">
        <f t="shared" ref="G268:G273" si="57">CEILING(F268,0.1)</f>
        <v>75.5</v>
      </c>
      <c r="H268" s="485">
        <v>80</v>
      </c>
      <c r="I268" s="513"/>
      <c r="J268" s="514">
        <f t="shared" ref="J268:J273" si="58">SUM(H268:I268)</f>
        <v>80</v>
      </c>
      <c r="K268" s="515">
        <f t="shared" ref="K268:K273" si="59">+J268</f>
        <v>80</v>
      </c>
      <c r="L268" s="480">
        <f t="shared" ref="L268:L273" si="60">H268+H268*$M$9</f>
        <v>80</v>
      </c>
      <c r="M268" s="480"/>
      <c r="N268" s="363">
        <f t="shared" ref="N268:N273" si="61">L268+M268</f>
        <v>80</v>
      </c>
      <c r="O268" s="480">
        <f t="shared" ref="O268:O273" si="62">L268+L268*$P$9</f>
        <v>91.2</v>
      </c>
      <c r="P268" s="480"/>
      <c r="Q268" s="480">
        <v>0</v>
      </c>
      <c r="R268" s="550">
        <v>0</v>
      </c>
      <c r="S268" s="480"/>
      <c r="T268" s="480">
        <v>0</v>
      </c>
      <c r="U268" s="480">
        <v>0</v>
      </c>
      <c r="V268" s="483"/>
      <c r="W268" s="538">
        <f>SUM(U268:V268)</f>
        <v>0</v>
      </c>
      <c r="X268" s="483"/>
      <c r="Y268" s="480"/>
      <c r="Z268" s="711"/>
      <c r="AA268" s="712"/>
      <c r="AB268" s="712"/>
      <c r="AC268" s="713"/>
      <c r="AD268" s="713"/>
      <c r="AE268" s="713"/>
      <c r="AF268" s="714"/>
      <c r="AG268" s="715"/>
      <c r="AH268" s="714"/>
      <c r="AI268" s="480"/>
      <c r="AJ268" s="483"/>
      <c r="AK268" s="707"/>
      <c r="AL268" s="455"/>
      <c r="AM268" s="455"/>
      <c r="AN268" s="455"/>
      <c r="AO268" s="456"/>
      <c r="AP268" s="364"/>
      <c r="AQ268" s="708"/>
      <c r="AR268" s="709"/>
      <c r="AS268" s="710"/>
    </row>
    <row r="269" spans="1:45" ht="15.75" x14ac:dyDescent="0.25">
      <c r="A269" s="511" t="s">
        <v>906</v>
      </c>
      <c r="B269" s="480">
        <v>133.1</v>
      </c>
      <c r="C269" s="481" t="e">
        <f t="shared" si="55"/>
        <v>#VALUE!</v>
      </c>
      <c r="D269" s="481">
        <v>151</v>
      </c>
      <c r="E269" s="481"/>
      <c r="F269" s="481">
        <f t="shared" si="56"/>
        <v>151</v>
      </c>
      <c r="G269" s="455">
        <f t="shared" si="57"/>
        <v>151</v>
      </c>
      <c r="H269" s="485">
        <v>160</v>
      </c>
      <c r="I269" s="513"/>
      <c r="J269" s="514">
        <f t="shared" si="58"/>
        <v>160</v>
      </c>
      <c r="K269" s="515">
        <f t="shared" si="59"/>
        <v>160</v>
      </c>
      <c r="L269" s="480">
        <f t="shared" si="60"/>
        <v>160</v>
      </c>
      <c r="M269" s="480"/>
      <c r="N269" s="363">
        <f t="shared" si="61"/>
        <v>160</v>
      </c>
      <c r="O269" s="480">
        <f t="shared" si="62"/>
        <v>182.4</v>
      </c>
      <c r="P269" s="480"/>
      <c r="Q269" s="480">
        <f>SUM(O269:P269)</f>
        <v>182.4</v>
      </c>
      <c r="R269" s="550">
        <v>190.56</v>
      </c>
      <c r="S269" s="480"/>
      <c r="T269" s="480">
        <f>R269+0.04</f>
        <v>190.6</v>
      </c>
      <c r="U269" s="480">
        <f>R269+(R269*R9)</f>
        <v>202.75584000000001</v>
      </c>
      <c r="V269" s="483"/>
      <c r="W269" s="543">
        <f t="shared" ref="W269:W278" si="63">ROUNDUP(SUM(U269:V269),1)</f>
        <v>202.79999999999998</v>
      </c>
      <c r="X269" s="480">
        <f t="shared" ref="X269:X278" si="64">U269*$Z$11+U269</f>
        <v>218.97630720000001</v>
      </c>
      <c r="Y269" s="480"/>
      <c r="Z269" s="711">
        <f>X269+0.03</f>
        <v>219.00630720000001</v>
      </c>
      <c r="AA269" s="712">
        <v>227.9</v>
      </c>
      <c r="AB269" s="712"/>
      <c r="AC269" s="713">
        <f t="shared" ref="AC269:AC278" si="65">AA269+AB269</f>
        <v>227.9</v>
      </c>
      <c r="AD269" s="713">
        <v>0</v>
      </c>
      <c r="AE269" s="713"/>
      <c r="AF269" s="714">
        <f t="shared" ref="AF269:AF278" si="66">AD269+AE269</f>
        <v>0</v>
      </c>
      <c r="AG269" s="715"/>
      <c r="AH269" s="714"/>
      <c r="AI269" s="480"/>
      <c r="AJ269" s="483"/>
      <c r="AK269" s="707"/>
      <c r="AL269" s="455"/>
      <c r="AM269" s="455"/>
      <c r="AN269" s="455"/>
      <c r="AO269" s="456"/>
      <c r="AP269" s="364"/>
      <c r="AQ269" s="708"/>
      <c r="AR269" s="709"/>
      <c r="AS269" s="710"/>
    </row>
    <row r="270" spans="1:45" ht="15.75" x14ac:dyDescent="0.25">
      <c r="A270" s="511" t="s">
        <v>904</v>
      </c>
      <c r="B270" s="480">
        <v>598.5</v>
      </c>
      <c r="C270" s="481" t="e">
        <f>+B270+B270*$G$9</f>
        <v>#VALUE!</v>
      </c>
      <c r="D270" s="481">
        <v>678.9</v>
      </c>
      <c r="E270" s="481"/>
      <c r="F270" s="481">
        <f>SUM(D270:E270)</f>
        <v>678.9</v>
      </c>
      <c r="G270" s="455">
        <f t="shared" si="57"/>
        <v>678.90000000000009</v>
      </c>
      <c r="H270" s="485">
        <v>720</v>
      </c>
      <c r="I270" s="513"/>
      <c r="J270" s="514">
        <f>SUM(H270:I270)</f>
        <v>720</v>
      </c>
      <c r="K270" s="515">
        <f t="shared" si="59"/>
        <v>720</v>
      </c>
      <c r="L270" s="480">
        <f>H270+H270*$M$9</f>
        <v>720</v>
      </c>
      <c r="M270" s="480"/>
      <c r="N270" s="363">
        <f>L270+M270</f>
        <v>720</v>
      </c>
      <c r="O270" s="480">
        <f t="shared" si="62"/>
        <v>820.8</v>
      </c>
      <c r="P270" s="480"/>
      <c r="Q270" s="480">
        <f>SUM(O270:P270)</f>
        <v>820.8</v>
      </c>
      <c r="R270" s="550">
        <v>857.53</v>
      </c>
      <c r="S270" s="480"/>
      <c r="T270" s="480">
        <f>R270-0.03</f>
        <v>857.5</v>
      </c>
      <c r="U270" s="480">
        <f>R270+(R270*R9)</f>
        <v>912.41192000000001</v>
      </c>
      <c r="V270" s="483"/>
      <c r="W270" s="543">
        <f t="shared" si="63"/>
        <v>912.5</v>
      </c>
      <c r="X270" s="480">
        <f t="shared" si="64"/>
        <v>985.40487359999997</v>
      </c>
      <c r="Y270" s="480"/>
      <c r="Z270" s="711">
        <f>X270+0.04</f>
        <v>985.44487359999994</v>
      </c>
      <c r="AA270" s="712">
        <f t="shared" ref="AA270:AA278" si="67">X270+(X270*AA$9)</f>
        <v>1044.5291660159999</v>
      </c>
      <c r="AB270" s="712"/>
      <c r="AC270" s="713">
        <f t="shared" si="65"/>
        <v>1044.5291660159999</v>
      </c>
      <c r="AD270" s="713">
        <f>AA270*AD9</f>
        <v>1096.7556243167999</v>
      </c>
      <c r="AE270" s="713"/>
      <c r="AF270" s="714">
        <f t="shared" si="66"/>
        <v>1096.7556243167999</v>
      </c>
      <c r="AG270" s="715">
        <v>1076.5</v>
      </c>
      <c r="AH270" s="714">
        <f>AD270*AH9</f>
        <v>1151.59340553264</v>
      </c>
      <c r="AI270" s="480"/>
      <c r="AJ270" s="481">
        <f t="shared" ref="AJ270:AJ278" si="68">SUM(AH270:AI270)</f>
        <v>1151.59340553264</v>
      </c>
      <c r="AK270" s="707">
        <v>1130.3</v>
      </c>
      <c r="AL270" s="455">
        <v>1198.0836578300691</v>
      </c>
      <c r="AM270" s="455">
        <f>AL270*1.08</f>
        <v>1293.9303504564748</v>
      </c>
      <c r="AN270" s="455"/>
      <c r="AO270" s="456">
        <v>1198.0999999999999</v>
      </c>
      <c r="AP270" s="364">
        <v>1198.0999999999999</v>
      </c>
      <c r="AQ270" s="699">
        <f t="shared" ref="AQ270:AQ278" si="69">AM270*1.06</f>
        <v>1371.5661714838634</v>
      </c>
      <c r="AR270" s="363">
        <f>AQ270*1.15</f>
        <v>1577.3010972064428</v>
      </c>
      <c r="AS270" s="722">
        <f t="shared" ref="AS270:AS278" si="70">SUM(AQ270-AM270)/AM270</f>
        <v>6.0000000000000088E-2</v>
      </c>
    </row>
    <row r="271" spans="1:45" ht="15.75" x14ac:dyDescent="0.25">
      <c r="A271" s="551" t="s">
        <v>799</v>
      </c>
      <c r="B271" s="480">
        <v>1064.8</v>
      </c>
      <c r="C271" s="481" t="e">
        <f t="shared" si="55"/>
        <v>#VALUE!</v>
      </c>
      <c r="D271" s="481">
        <v>1207.7</v>
      </c>
      <c r="E271" s="481"/>
      <c r="F271" s="481">
        <f t="shared" si="56"/>
        <v>1207.7</v>
      </c>
      <c r="G271" s="455">
        <f t="shared" si="57"/>
        <v>1207.7</v>
      </c>
      <c r="H271" s="485">
        <v>1280</v>
      </c>
      <c r="I271" s="513"/>
      <c r="J271" s="514">
        <f t="shared" si="58"/>
        <v>1280</v>
      </c>
      <c r="K271" s="515">
        <f t="shared" si="59"/>
        <v>1280</v>
      </c>
      <c r="L271" s="480">
        <f t="shared" si="60"/>
        <v>1280</v>
      </c>
      <c r="M271" s="480"/>
      <c r="N271" s="363">
        <f t="shared" si="61"/>
        <v>1280</v>
      </c>
      <c r="O271" s="480">
        <f t="shared" si="62"/>
        <v>1459.2</v>
      </c>
      <c r="P271" s="480"/>
      <c r="Q271" s="480">
        <f>SUM(O271:P271)</f>
        <v>1459.2</v>
      </c>
      <c r="R271" s="550">
        <v>1524.5</v>
      </c>
      <c r="S271" s="480"/>
      <c r="T271" s="480">
        <f>R271</f>
        <v>1524.5</v>
      </c>
      <c r="U271" s="480">
        <f>R271+(R271*R9)</f>
        <v>1622.068</v>
      </c>
      <c r="V271" s="483"/>
      <c r="W271" s="543">
        <f t="shared" si="63"/>
        <v>1622.1</v>
      </c>
      <c r="X271" s="480">
        <f t="shared" si="64"/>
        <v>1751.8334399999999</v>
      </c>
      <c r="Y271" s="480"/>
      <c r="Z271" s="711">
        <f>X271+0.01</f>
        <v>1751.8434399999999</v>
      </c>
      <c r="AA271" s="712">
        <f t="shared" si="67"/>
        <v>1856.9434463999999</v>
      </c>
      <c r="AB271" s="712"/>
      <c r="AC271" s="713">
        <f t="shared" si="65"/>
        <v>1856.9434463999999</v>
      </c>
      <c r="AD271" s="713">
        <f>AA271*AD9</f>
        <v>1949.7906187199999</v>
      </c>
      <c r="AE271" s="713"/>
      <c r="AF271" s="714">
        <f t="shared" si="66"/>
        <v>1949.7906187199999</v>
      </c>
      <c r="AG271" s="715">
        <v>1913.7</v>
      </c>
      <c r="AH271" s="714">
        <f>AD271*AH9</f>
        <v>2047.280149656</v>
      </c>
      <c r="AI271" s="480"/>
      <c r="AJ271" s="481">
        <f t="shared" si="68"/>
        <v>2047.280149656</v>
      </c>
      <c r="AK271" s="707">
        <v>2009.4</v>
      </c>
      <c r="AL271" s="455">
        <v>2129.9296075495204</v>
      </c>
      <c r="AM271" s="455">
        <f t="shared" ref="AM271:AM278" si="71">AL271*1.08</f>
        <v>2300.3239761534824</v>
      </c>
      <c r="AN271" s="455"/>
      <c r="AO271" s="456">
        <v>2129.9</v>
      </c>
      <c r="AP271" s="364">
        <v>2129.9</v>
      </c>
      <c r="AQ271" s="699">
        <f t="shared" si="69"/>
        <v>2438.3434147226913</v>
      </c>
      <c r="AR271" s="363">
        <f t="shared" ref="AR271:AR278" si="72">AQ271*1.15</f>
        <v>2804.0949269310945</v>
      </c>
      <c r="AS271" s="722">
        <f t="shared" si="70"/>
        <v>5.9999999999999977E-2</v>
      </c>
    </row>
    <row r="272" spans="1:45" ht="15.75" x14ac:dyDescent="0.25">
      <c r="A272" s="551" t="s">
        <v>800</v>
      </c>
      <c r="B272" s="480">
        <v>1996.5</v>
      </c>
      <c r="C272" s="481" t="e">
        <f t="shared" si="55"/>
        <v>#VALUE!</v>
      </c>
      <c r="D272" s="481">
        <v>2264.5</v>
      </c>
      <c r="E272" s="481"/>
      <c r="F272" s="481">
        <f t="shared" si="56"/>
        <v>2264.5</v>
      </c>
      <c r="G272" s="455">
        <f t="shared" si="57"/>
        <v>2264.5</v>
      </c>
      <c r="H272" s="485">
        <v>2400</v>
      </c>
      <c r="I272" s="513"/>
      <c r="J272" s="514">
        <f t="shared" si="58"/>
        <v>2400</v>
      </c>
      <c r="K272" s="515">
        <f t="shared" si="59"/>
        <v>2400</v>
      </c>
      <c r="L272" s="480">
        <f t="shared" si="60"/>
        <v>2400</v>
      </c>
      <c r="M272" s="480"/>
      <c r="N272" s="363">
        <f t="shared" si="61"/>
        <v>2400</v>
      </c>
      <c r="O272" s="480">
        <f t="shared" si="62"/>
        <v>2736</v>
      </c>
      <c r="P272" s="480"/>
      <c r="Q272" s="480">
        <f>SUM(O272:P272)</f>
        <v>2736</v>
      </c>
      <c r="R272" s="550">
        <v>2858.44</v>
      </c>
      <c r="S272" s="480"/>
      <c r="T272" s="480">
        <v>1524.5004799999999</v>
      </c>
      <c r="U272" s="480">
        <f>R272+(R272*R9)</f>
        <v>3041.3801600000002</v>
      </c>
      <c r="V272" s="483"/>
      <c r="W272" s="543">
        <f t="shared" si="63"/>
        <v>3041.4</v>
      </c>
      <c r="X272" s="480">
        <f t="shared" si="64"/>
        <v>3284.6905728000002</v>
      </c>
      <c r="Y272" s="480"/>
      <c r="Z272" s="711">
        <f t="shared" ref="Z272:Z277" si="73">X272+0.04</f>
        <v>3284.7305728000001</v>
      </c>
      <c r="AA272" s="712">
        <f t="shared" si="67"/>
        <v>3481.7720071680001</v>
      </c>
      <c r="AB272" s="712"/>
      <c r="AC272" s="713">
        <f t="shared" si="65"/>
        <v>3481.7720071680001</v>
      </c>
      <c r="AD272" s="713">
        <f>AA272*AD9</f>
        <v>3655.8606075264001</v>
      </c>
      <c r="AE272" s="713"/>
      <c r="AF272" s="714">
        <f t="shared" si="66"/>
        <v>3655.8606075264001</v>
      </c>
      <c r="AG272" s="715">
        <v>3588.2</v>
      </c>
      <c r="AH272" s="714">
        <f>AD272*AH9</f>
        <v>3838.6536379027202</v>
      </c>
      <c r="AI272" s="480"/>
      <c r="AJ272" s="481">
        <f t="shared" si="68"/>
        <v>3838.6536379027202</v>
      </c>
      <c r="AK272" s="707">
        <v>3767.6</v>
      </c>
      <c r="AL272" s="455">
        <v>3993.6215069884233</v>
      </c>
      <c r="AM272" s="455">
        <f t="shared" si="71"/>
        <v>4313.111227547497</v>
      </c>
      <c r="AN272" s="455"/>
      <c r="AO272" s="456">
        <v>3993.6</v>
      </c>
      <c r="AP272" s="364">
        <v>3993.6</v>
      </c>
      <c r="AQ272" s="699">
        <f t="shared" si="69"/>
        <v>4571.8979012003474</v>
      </c>
      <c r="AR272" s="363">
        <f t="shared" si="72"/>
        <v>5257.6825863803988</v>
      </c>
      <c r="AS272" s="722">
        <f t="shared" si="70"/>
        <v>6.000000000000013E-2</v>
      </c>
    </row>
    <row r="273" spans="1:45" ht="15.75" x14ac:dyDescent="0.25">
      <c r="A273" s="551" t="s">
        <v>801</v>
      </c>
      <c r="B273" s="480">
        <v>1996.5</v>
      </c>
      <c r="C273" s="481" t="e">
        <f t="shared" si="55"/>
        <v>#VALUE!</v>
      </c>
      <c r="D273" s="481">
        <v>2264.5</v>
      </c>
      <c r="E273" s="481"/>
      <c r="F273" s="481">
        <f t="shared" si="56"/>
        <v>2264.5</v>
      </c>
      <c r="G273" s="455">
        <f t="shared" si="57"/>
        <v>2264.5</v>
      </c>
      <c r="H273" s="485">
        <v>2400</v>
      </c>
      <c r="I273" s="513"/>
      <c r="J273" s="514">
        <f t="shared" si="58"/>
        <v>2400</v>
      </c>
      <c r="K273" s="515">
        <f t="shared" si="59"/>
        <v>2400</v>
      </c>
      <c r="L273" s="480">
        <f t="shared" si="60"/>
        <v>2400</v>
      </c>
      <c r="M273" s="480"/>
      <c r="N273" s="363">
        <f t="shared" si="61"/>
        <v>2400</v>
      </c>
      <c r="O273" s="480">
        <f t="shared" si="62"/>
        <v>2736</v>
      </c>
      <c r="P273" s="480"/>
      <c r="Q273" s="480">
        <f>SUM(O273:P273)</f>
        <v>2736</v>
      </c>
      <c r="R273" s="550">
        <v>2858.44</v>
      </c>
      <c r="S273" s="480"/>
      <c r="T273" s="480">
        <v>1524.5004799999999</v>
      </c>
      <c r="U273" s="480">
        <f>R273+(R273*R9)</f>
        <v>3041.3801600000002</v>
      </c>
      <c r="V273" s="483"/>
      <c r="W273" s="543">
        <f t="shared" si="63"/>
        <v>3041.4</v>
      </c>
      <c r="X273" s="480">
        <f t="shared" si="64"/>
        <v>3284.6905728000002</v>
      </c>
      <c r="Y273" s="480"/>
      <c r="Z273" s="711">
        <f t="shared" si="73"/>
        <v>3284.7305728000001</v>
      </c>
      <c r="AA273" s="712">
        <f t="shared" si="67"/>
        <v>3481.7720071680001</v>
      </c>
      <c r="AB273" s="712"/>
      <c r="AC273" s="713">
        <f t="shared" si="65"/>
        <v>3481.7720071680001</v>
      </c>
      <c r="AD273" s="713">
        <f>AA273*AD9</f>
        <v>3655.8606075264001</v>
      </c>
      <c r="AE273" s="713"/>
      <c r="AF273" s="714">
        <f t="shared" si="66"/>
        <v>3655.8606075264001</v>
      </c>
      <c r="AG273" s="715">
        <v>3588.2</v>
      </c>
      <c r="AH273" s="714">
        <f>AD273*AH9</f>
        <v>3838.6536379027202</v>
      </c>
      <c r="AI273" s="480"/>
      <c r="AJ273" s="481">
        <f t="shared" si="68"/>
        <v>3838.6536379027202</v>
      </c>
      <c r="AK273" s="707">
        <v>3767.6</v>
      </c>
      <c r="AL273" s="455">
        <v>3993.6215069884233</v>
      </c>
      <c r="AM273" s="455">
        <f t="shared" si="71"/>
        <v>4313.111227547497</v>
      </c>
      <c r="AN273" s="455"/>
      <c r="AO273" s="456">
        <v>3993.6</v>
      </c>
      <c r="AP273" s="364">
        <v>3993.6</v>
      </c>
      <c r="AQ273" s="699">
        <f t="shared" si="69"/>
        <v>4571.8979012003474</v>
      </c>
      <c r="AR273" s="363">
        <f t="shared" si="72"/>
        <v>5257.6825863803988</v>
      </c>
      <c r="AS273" s="722">
        <f t="shared" si="70"/>
        <v>6.000000000000013E-2</v>
      </c>
    </row>
    <row r="274" spans="1:45" ht="15.75" x14ac:dyDescent="0.25">
      <c r="A274" s="551" t="s">
        <v>802</v>
      </c>
      <c r="B274" s="480"/>
      <c r="C274" s="481"/>
      <c r="D274" s="481"/>
      <c r="E274" s="481"/>
      <c r="F274" s="481"/>
      <c r="G274" s="455"/>
      <c r="H274" s="485"/>
      <c r="I274" s="513"/>
      <c r="J274" s="514"/>
      <c r="K274" s="515"/>
      <c r="L274" s="480"/>
      <c r="M274" s="480"/>
      <c r="N274" s="363"/>
      <c r="O274" s="480"/>
      <c r="P274" s="480"/>
      <c r="Q274" s="480"/>
      <c r="R274" s="550">
        <v>2858.44</v>
      </c>
      <c r="S274" s="480"/>
      <c r="T274" s="480">
        <v>1524.5004799999999</v>
      </c>
      <c r="U274" s="480">
        <f>R274+(R274*R9)</f>
        <v>3041.3801600000002</v>
      </c>
      <c r="V274" s="483"/>
      <c r="W274" s="543">
        <f t="shared" si="63"/>
        <v>3041.4</v>
      </c>
      <c r="X274" s="480">
        <f t="shared" si="64"/>
        <v>3284.6905728000002</v>
      </c>
      <c r="Y274" s="480"/>
      <c r="Z274" s="711">
        <f t="shared" si="73"/>
        <v>3284.7305728000001</v>
      </c>
      <c r="AA274" s="712">
        <f t="shared" si="67"/>
        <v>3481.7720071680001</v>
      </c>
      <c r="AB274" s="712"/>
      <c r="AC274" s="713">
        <f t="shared" si="65"/>
        <v>3481.7720071680001</v>
      </c>
      <c r="AD274" s="713">
        <f>AA274*AD9</f>
        <v>3655.8606075264001</v>
      </c>
      <c r="AE274" s="713"/>
      <c r="AF274" s="714">
        <f t="shared" si="66"/>
        <v>3655.8606075264001</v>
      </c>
      <c r="AG274" s="715">
        <v>3588.2</v>
      </c>
      <c r="AH274" s="714">
        <f>AD274*AH9</f>
        <v>3838.6536379027202</v>
      </c>
      <c r="AI274" s="480"/>
      <c r="AJ274" s="481">
        <f t="shared" si="68"/>
        <v>3838.6536379027202</v>
      </c>
      <c r="AK274" s="707">
        <v>3767.6</v>
      </c>
      <c r="AL274" s="455">
        <v>3993.6215069884233</v>
      </c>
      <c r="AM274" s="455">
        <f t="shared" si="71"/>
        <v>4313.111227547497</v>
      </c>
      <c r="AN274" s="455"/>
      <c r="AO274" s="456">
        <v>3993.6</v>
      </c>
      <c r="AP274" s="364">
        <v>3993.6</v>
      </c>
      <c r="AQ274" s="699">
        <f t="shared" si="69"/>
        <v>4571.8979012003474</v>
      </c>
      <c r="AR274" s="363">
        <f t="shared" si="72"/>
        <v>5257.6825863803988</v>
      </c>
      <c r="AS274" s="722">
        <f t="shared" si="70"/>
        <v>6.000000000000013E-2</v>
      </c>
    </row>
    <row r="275" spans="1:45" ht="15.75" x14ac:dyDescent="0.25">
      <c r="A275" s="551" t="s">
        <v>803</v>
      </c>
      <c r="B275" s="480"/>
      <c r="C275" s="481"/>
      <c r="D275" s="481"/>
      <c r="E275" s="481"/>
      <c r="F275" s="481"/>
      <c r="G275" s="455"/>
      <c r="H275" s="485"/>
      <c r="I275" s="513"/>
      <c r="J275" s="514"/>
      <c r="K275" s="515"/>
      <c r="L275" s="480"/>
      <c r="M275" s="480"/>
      <c r="N275" s="363"/>
      <c r="O275" s="480"/>
      <c r="P275" s="480"/>
      <c r="Q275" s="480"/>
      <c r="R275" s="550">
        <v>2858.44</v>
      </c>
      <c r="S275" s="480"/>
      <c r="T275" s="480">
        <v>1524.5004799999999</v>
      </c>
      <c r="U275" s="480">
        <f>R275+(R275*R9)</f>
        <v>3041.3801600000002</v>
      </c>
      <c r="V275" s="483"/>
      <c r="W275" s="543">
        <f t="shared" si="63"/>
        <v>3041.4</v>
      </c>
      <c r="X275" s="480">
        <f t="shared" si="64"/>
        <v>3284.6905728000002</v>
      </c>
      <c r="Y275" s="480"/>
      <c r="Z275" s="711">
        <f t="shared" si="73"/>
        <v>3284.7305728000001</v>
      </c>
      <c r="AA275" s="712">
        <f t="shared" si="67"/>
        <v>3481.7720071680001</v>
      </c>
      <c r="AB275" s="712"/>
      <c r="AC275" s="713">
        <f t="shared" si="65"/>
        <v>3481.7720071680001</v>
      </c>
      <c r="AD275" s="713">
        <f>AA275*AD9</f>
        <v>3655.8606075264001</v>
      </c>
      <c r="AE275" s="713"/>
      <c r="AF275" s="714">
        <f t="shared" si="66"/>
        <v>3655.8606075264001</v>
      </c>
      <c r="AG275" s="715">
        <v>3588.2</v>
      </c>
      <c r="AH275" s="714">
        <f>AD275*AH9</f>
        <v>3838.6536379027202</v>
      </c>
      <c r="AI275" s="480"/>
      <c r="AJ275" s="481">
        <f t="shared" si="68"/>
        <v>3838.6536379027202</v>
      </c>
      <c r="AK275" s="707">
        <v>3767.6</v>
      </c>
      <c r="AL275" s="455">
        <v>3993.6215069884233</v>
      </c>
      <c r="AM275" s="455">
        <f t="shared" si="71"/>
        <v>4313.111227547497</v>
      </c>
      <c r="AN275" s="455"/>
      <c r="AO275" s="456">
        <v>3993.6</v>
      </c>
      <c r="AP275" s="364">
        <v>3993.6</v>
      </c>
      <c r="AQ275" s="699">
        <f t="shared" si="69"/>
        <v>4571.8979012003474</v>
      </c>
      <c r="AR275" s="363">
        <f t="shared" si="72"/>
        <v>5257.6825863803988</v>
      </c>
      <c r="AS275" s="722">
        <f t="shared" si="70"/>
        <v>6.000000000000013E-2</v>
      </c>
    </row>
    <row r="276" spans="1:45" ht="15.75" x14ac:dyDescent="0.25">
      <c r="A276" s="551" t="s">
        <v>804</v>
      </c>
      <c r="B276" s="480"/>
      <c r="C276" s="481"/>
      <c r="D276" s="481"/>
      <c r="E276" s="481"/>
      <c r="F276" s="481"/>
      <c r="G276" s="455"/>
      <c r="H276" s="485"/>
      <c r="I276" s="513"/>
      <c r="J276" s="514"/>
      <c r="K276" s="515"/>
      <c r="L276" s="480"/>
      <c r="M276" s="480"/>
      <c r="N276" s="363"/>
      <c r="O276" s="480"/>
      <c r="P276" s="480"/>
      <c r="Q276" s="480"/>
      <c r="R276" s="550">
        <v>857.53152000000011</v>
      </c>
      <c r="S276" s="480"/>
      <c r="T276" s="480">
        <v>857.50152000000014</v>
      </c>
      <c r="U276" s="480">
        <f>R276+(R276*R9)</f>
        <v>912.41353728000013</v>
      </c>
      <c r="V276" s="483"/>
      <c r="W276" s="543">
        <f t="shared" si="63"/>
        <v>912.5</v>
      </c>
      <c r="X276" s="480">
        <f t="shared" si="64"/>
        <v>985.40662026240011</v>
      </c>
      <c r="Y276" s="480"/>
      <c r="Z276" s="711">
        <f t="shared" si="73"/>
        <v>985.44662026240007</v>
      </c>
      <c r="AA276" s="712">
        <f t="shared" si="67"/>
        <v>1044.5310174781441</v>
      </c>
      <c r="AB276" s="712"/>
      <c r="AC276" s="713">
        <f t="shared" si="65"/>
        <v>1044.5310174781441</v>
      </c>
      <c r="AD276" s="713">
        <f>AA276*AD9</f>
        <v>1096.7575683520513</v>
      </c>
      <c r="AE276" s="713"/>
      <c r="AF276" s="714">
        <f t="shared" si="66"/>
        <v>1096.7575683520513</v>
      </c>
      <c r="AG276" s="715">
        <v>1076.5</v>
      </c>
      <c r="AH276" s="714">
        <f>AD276*AH9</f>
        <v>1151.595446769654</v>
      </c>
      <c r="AI276" s="480"/>
      <c r="AJ276" s="481">
        <f t="shared" si="68"/>
        <v>1151.595446769654</v>
      </c>
      <c r="AK276" s="707">
        <v>1130.3</v>
      </c>
      <c r="AL276" s="455">
        <v>1198.0857814725771</v>
      </c>
      <c r="AM276" s="455">
        <f t="shared" si="71"/>
        <v>1293.9326439903834</v>
      </c>
      <c r="AN276" s="455"/>
      <c r="AO276" s="456">
        <v>1198.0999999999999</v>
      </c>
      <c r="AP276" s="364">
        <v>1198.0999999999999</v>
      </c>
      <c r="AQ276" s="699">
        <f t="shared" si="69"/>
        <v>1371.5686026298065</v>
      </c>
      <c r="AR276" s="363">
        <f t="shared" si="72"/>
        <v>1577.3038930242774</v>
      </c>
      <c r="AS276" s="722">
        <f t="shared" si="70"/>
        <v>6.0000000000000032E-2</v>
      </c>
    </row>
    <row r="277" spans="1:45" ht="15.75" x14ac:dyDescent="0.25">
      <c r="A277" s="551" t="s">
        <v>805</v>
      </c>
      <c r="B277" s="480"/>
      <c r="C277" s="481"/>
      <c r="D277" s="481"/>
      <c r="E277" s="481"/>
      <c r="F277" s="481"/>
      <c r="G277" s="455"/>
      <c r="H277" s="485"/>
      <c r="I277" s="513"/>
      <c r="J277" s="514"/>
      <c r="K277" s="515"/>
      <c r="L277" s="480"/>
      <c r="M277" s="480"/>
      <c r="N277" s="363"/>
      <c r="O277" s="480"/>
      <c r="P277" s="480"/>
      <c r="Q277" s="480"/>
      <c r="R277" s="550">
        <v>857.53152000000011</v>
      </c>
      <c r="S277" s="480"/>
      <c r="T277" s="480">
        <v>857.50152000000014</v>
      </c>
      <c r="U277" s="480">
        <f>R277+(R277*R9)</f>
        <v>912.41353728000013</v>
      </c>
      <c r="V277" s="483"/>
      <c r="W277" s="543">
        <f t="shared" si="63"/>
        <v>912.5</v>
      </c>
      <c r="X277" s="480">
        <f t="shared" si="64"/>
        <v>985.40662026240011</v>
      </c>
      <c r="Y277" s="480"/>
      <c r="Z277" s="711">
        <f t="shared" si="73"/>
        <v>985.44662026240007</v>
      </c>
      <c r="AA277" s="712">
        <f t="shared" si="67"/>
        <v>1044.5310174781441</v>
      </c>
      <c r="AB277" s="712"/>
      <c r="AC277" s="713">
        <f t="shared" si="65"/>
        <v>1044.5310174781441</v>
      </c>
      <c r="AD277" s="713">
        <f>AA277*AD9</f>
        <v>1096.7575683520513</v>
      </c>
      <c r="AE277" s="713"/>
      <c r="AF277" s="714">
        <f t="shared" si="66"/>
        <v>1096.7575683520513</v>
      </c>
      <c r="AG277" s="715">
        <v>1076.5</v>
      </c>
      <c r="AH277" s="714">
        <f>AD277*AH9</f>
        <v>1151.595446769654</v>
      </c>
      <c r="AI277" s="480"/>
      <c r="AJ277" s="481">
        <f t="shared" si="68"/>
        <v>1151.595446769654</v>
      </c>
      <c r="AK277" s="707">
        <v>1130.3</v>
      </c>
      <c r="AL277" s="455">
        <v>1198.0857814725771</v>
      </c>
      <c r="AM277" s="455">
        <f t="shared" si="71"/>
        <v>1293.9326439903834</v>
      </c>
      <c r="AN277" s="455"/>
      <c r="AO277" s="456">
        <v>1198.0999999999999</v>
      </c>
      <c r="AP277" s="364">
        <v>1198.0999999999999</v>
      </c>
      <c r="AQ277" s="699">
        <f t="shared" si="69"/>
        <v>1371.5686026298065</v>
      </c>
      <c r="AR277" s="363">
        <f t="shared" si="72"/>
        <v>1577.3038930242774</v>
      </c>
      <c r="AS277" s="722">
        <f t="shared" si="70"/>
        <v>6.0000000000000032E-2</v>
      </c>
    </row>
    <row r="278" spans="1:45" ht="15.75" x14ac:dyDescent="0.25">
      <c r="A278" s="551" t="s">
        <v>806</v>
      </c>
      <c r="B278" s="480"/>
      <c r="C278" s="481"/>
      <c r="D278" s="481"/>
      <c r="E278" s="481"/>
      <c r="F278" s="481"/>
      <c r="G278" s="455"/>
      <c r="H278" s="485"/>
      <c r="I278" s="513"/>
      <c r="J278" s="514"/>
      <c r="K278" s="515"/>
      <c r="L278" s="480"/>
      <c r="M278" s="480"/>
      <c r="N278" s="363"/>
      <c r="O278" s="480"/>
      <c r="P278" s="480"/>
      <c r="Q278" s="480"/>
      <c r="R278" s="550">
        <v>1524.5004799999999</v>
      </c>
      <c r="S278" s="480"/>
      <c r="T278" s="480">
        <v>1524.5004799999999</v>
      </c>
      <c r="U278" s="480">
        <f>R278+(R278*R9)</f>
        <v>1622.0685107199999</v>
      </c>
      <c r="V278" s="483"/>
      <c r="W278" s="543">
        <f t="shared" si="63"/>
        <v>1622.1</v>
      </c>
      <c r="X278" s="480">
        <f t="shared" si="64"/>
        <v>1751.8339915776</v>
      </c>
      <c r="Y278" s="480"/>
      <c r="Z278" s="711">
        <f>X278+0.01</f>
        <v>1751.8439915776</v>
      </c>
      <c r="AA278" s="712">
        <f t="shared" si="67"/>
        <v>1856.9440310722559</v>
      </c>
      <c r="AB278" s="712"/>
      <c r="AC278" s="713">
        <f t="shared" si="65"/>
        <v>1856.9440310722559</v>
      </c>
      <c r="AD278" s="713">
        <f>AA278*AD9</f>
        <v>1949.7912326258688</v>
      </c>
      <c r="AE278" s="713"/>
      <c r="AF278" s="714">
        <f t="shared" si="66"/>
        <v>1949.7912326258688</v>
      </c>
      <c r="AG278" s="715">
        <v>1913.7</v>
      </c>
      <c r="AH278" s="714">
        <f>AD278*AH9</f>
        <v>2047.2807942571624</v>
      </c>
      <c r="AI278" s="480"/>
      <c r="AJ278" s="481">
        <f t="shared" si="68"/>
        <v>2047.2807942571624</v>
      </c>
      <c r="AK278" s="707">
        <v>2009.4</v>
      </c>
      <c r="AL278" s="455">
        <v>2129.93027817347</v>
      </c>
      <c r="AM278" s="455">
        <f t="shared" si="71"/>
        <v>2300.3247004273476</v>
      </c>
      <c r="AN278" s="455"/>
      <c r="AO278" s="456">
        <v>2129.9</v>
      </c>
      <c r="AP278" s="364">
        <v>2129.9</v>
      </c>
      <c r="AQ278" s="699">
        <f t="shared" si="69"/>
        <v>2438.3441824529887</v>
      </c>
      <c r="AR278" s="363">
        <f t="shared" si="72"/>
        <v>2804.0958098209367</v>
      </c>
      <c r="AS278" s="722">
        <f t="shared" si="70"/>
        <v>6.0000000000000102E-2</v>
      </c>
    </row>
    <row r="279" spans="1:45" ht="15.75" x14ac:dyDescent="0.25">
      <c r="A279" s="582"/>
      <c r="B279" s="480"/>
      <c r="C279" s="481"/>
      <c r="D279" s="481"/>
      <c r="E279" s="481"/>
      <c r="F279" s="481"/>
      <c r="G279" s="455"/>
      <c r="H279" s="485"/>
      <c r="I279" s="513"/>
      <c r="J279" s="514"/>
      <c r="K279" s="515"/>
      <c r="L279" s="480"/>
      <c r="M279" s="480"/>
      <c r="N279" s="363"/>
      <c r="O279" s="480"/>
      <c r="P279" s="480"/>
      <c r="Q279" s="480"/>
      <c r="R279" s="550"/>
      <c r="S279" s="480"/>
      <c r="T279" s="480"/>
      <c r="U279" s="480"/>
      <c r="V279" s="483"/>
      <c r="W279" s="538"/>
      <c r="X279" s="483"/>
      <c r="Y279" s="480"/>
      <c r="Z279" s="711"/>
      <c r="AA279" s="712"/>
      <c r="AB279" s="712"/>
      <c r="AC279" s="713"/>
      <c r="AD279" s="713"/>
      <c r="AE279" s="713"/>
      <c r="AF279" s="714"/>
      <c r="AG279" s="715"/>
      <c r="AH279" s="714"/>
      <c r="AI279" s="480"/>
      <c r="AJ279" s="483"/>
      <c r="AK279" s="707"/>
      <c r="AL279" s="455"/>
      <c r="AM279" s="455"/>
      <c r="AN279" s="455"/>
      <c r="AO279" s="456"/>
      <c r="AP279" s="364"/>
      <c r="AQ279" s="708"/>
      <c r="AR279" s="709"/>
      <c r="AS279" s="710"/>
    </row>
    <row r="280" spans="1:45" ht="15.75" x14ac:dyDescent="0.25">
      <c r="A280" s="582"/>
      <c r="B280" s="480"/>
      <c r="C280" s="481"/>
      <c r="D280" s="481"/>
      <c r="E280" s="481"/>
      <c r="F280" s="481"/>
      <c r="G280" s="455"/>
      <c r="H280" s="485"/>
      <c r="I280" s="513"/>
      <c r="J280" s="514"/>
      <c r="K280" s="515"/>
      <c r="L280" s="480"/>
      <c r="M280" s="480"/>
      <c r="N280" s="363"/>
      <c r="O280" s="480"/>
      <c r="P280" s="480"/>
      <c r="Q280" s="480"/>
      <c r="R280" s="550"/>
      <c r="S280" s="480"/>
      <c r="T280" s="480"/>
      <c r="U280" s="480"/>
      <c r="V280" s="483"/>
      <c r="W280" s="538"/>
      <c r="X280" s="483"/>
      <c r="Y280" s="480"/>
      <c r="Z280" s="711"/>
      <c r="AA280" s="712"/>
      <c r="AB280" s="712"/>
      <c r="AC280" s="713"/>
      <c r="AD280" s="713"/>
      <c r="AE280" s="713"/>
      <c r="AF280" s="714"/>
      <c r="AG280" s="715"/>
      <c r="AH280" s="714"/>
      <c r="AI280" s="480"/>
      <c r="AJ280" s="483"/>
      <c r="AK280" s="707"/>
      <c r="AL280" s="455"/>
      <c r="AM280" s="455"/>
      <c r="AN280" s="455"/>
      <c r="AO280" s="456"/>
      <c r="AP280" s="364"/>
      <c r="AQ280" s="708"/>
      <c r="AR280" s="709"/>
      <c r="AS280" s="710"/>
    </row>
    <row r="281" spans="1:45" ht="15.75" x14ac:dyDescent="0.25">
      <c r="A281" s="551"/>
      <c r="B281" s="480"/>
      <c r="C281" s="481"/>
      <c r="D281" s="481"/>
      <c r="E281" s="481"/>
      <c r="F281" s="481"/>
      <c r="G281" s="455"/>
      <c r="H281" s="485"/>
      <c r="I281" s="513"/>
      <c r="J281" s="514"/>
      <c r="K281" s="515"/>
      <c r="L281" s="483"/>
      <c r="M281" s="483"/>
      <c r="N281" s="488"/>
      <c r="O281" s="480"/>
      <c r="P281" s="480"/>
      <c r="Q281" s="480"/>
      <c r="R281" s="480"/>
      <c r="S281" s="480"/>
      <c r="T281" s="480"/>
      <c r="U281" s="480"/>
      <c r="V281" s="483"/>
      <c r="W281" s="538"/>
      <c r="X281" s="483"/>
      <c r="Y281" s="480"/>
      <c r="Z281" s="711"/>
      <c r="AA281" s="712"/>
      <c r="AB281" s="712"/>
      <c r="AC281" s="713"/>
      <c r="AD281" s="713"/>
      <c r="AE281" s="713"/>
      <c r="AF281" s="714"/>
      <c r="AG281" s="715"/>
      <c r="AH281" s="714"/>
      <c r="AI281" s="480"/>
      <c r="AJ281" s="483"/>
      <c r="AK281" s="707"/>
      <c r="AL281" s="455"/>
      <c r="AM281" s="455"/>
      <c r="AN281" s="455"/>
      <c r="AO281" s="456"/>
      <c r="AP281" s="364"/>
      <c r="AQ281" s="708"/>
      <c r="AR281" s="709"/>
      <c r="AS281" s="710"/>
    </row>
    <row r="282" spans="1:45" ht="15.75" x14ac:dyDescent="0.25">
      <c r="A282" s="479" t="s">
        <v>542</v>
      </c>
      <c r="B282" s="480">
        <v>121</v>
      </c>
      <c r="C282" s="481">
        <v>129.47</v>
      </c>
      <c r="D282" s="481">
        <v>137.28</v>
      </c>
      <c r="E282" s="481">
        <f>+D282*$F$11</f>
        <v>0</v>
      </c>
      <c r="F282" s="481">
        <f>SUM(D282:E282)</f>
        <v>137.28</v>
      </c>
      <c r="G282" s="455">
        <f>CEILING(F282,0.1)</f>
        <v>137.30000000000001</v>
      </c>
      <c r="H282" s="485">
        <f>+D282+D282*$I$9</f>
        <v>137.28</v>
      </c>
      <c r="I282" s="513">
        <f>+H282*$I$8</f>
        <v>0</v>
      </c>
      <c r="J282" s="514">
        <f>SUM(H282:I282)</f>
        <v>137.28</v>
      </c>
      <c r="K282" s="515">
        <f>+H282+I282+0.01</f>
        <v>137.29</v>
      </c>
      <c r="L282" s="480">
        <f>H282+H282*$M$9</f>
        <v>137.28</v>
      </c>
      <c r="M282" s="480">
        <f>L282*$M$8</f>
        <v>0</v>
      </c>
      <c r="N282" s="363">
        <f>L282+M282</f>
        <v>137.28</v>
      </c>
      <c r="O282" s="480">
        <f>L282+L282*$P$9</f>
        <v>156.4992</v>
      </c>
      <c r="P282" s="480" t="e">
        <f>O282*$Q$9</f>
        <v>#VALUE!</v>
      </c>
      <c r="Q282" s="480" t="e">
        <f>SUM(O282:P282)</f>
        <v>#VALUE!</v>
      </c>
      <c r="R282" s="550">
        <v>173.31</v>
      </c>
      <c r="S282" s="480">
        <f>R282*S9</f>
        <v>24.263400000000004</v>
      </c>
      <c r="T282" s="480">
        <f>R282+S282+0.02</f>
        <v>197.5934</v>
      </c>
      <c r="U282" s="480">
        <f>R282+(R282*R9)</f>
        <v>184.40183999999999</v>
      </c>
      <c r="V282" s="480">
        <f>U282*V9</f>
        <v>27.660276</v>
      </c>
      <c r="W282" s="543">
        <f>ROUNDUP(SUM(U282:V282),1)</f>
        <v>212.1</v>
      </c>
      <c r="X282" s="480">
        <f>U282*$Z$11+U282</f>
        <v>199.15398719999999</v>
      </c>
      <c r="Y282" s="480">
        <f>X282*Y7</f>
        <v>29.873098079999998</v>
      </c>
      <c r="Z282" s="711">
        <f>X282+Y282+0.01</f>
        <v>229.03708527999999</v>
      </c>
      <c r="AA282" s="712">
        <f>X282+(X282*AA$9)</f>
        <v>211.10322643199999</v>
      </c>
      <c r="AB282" s="712">
        <f t="shared" ref="AB282:AB343" si="74">AA282*AB$12</f>
        <v>31.665483964799996</v>
      </c>
      <c r="AC282" s="713">
        <f>AA282+AB282</f>
        <v>242.76871039679997</v>
      </c>
      <c r="AD282" s="713">
        <f>AA282*AD9</f>
        <v>221.65838775359998</v>
      </c>
      <c r="AE282" s="713">
        <f>AD282*AF9</f>
        <v>33.248758163039994</v>
      </c>
      <c r="AF282" s="714">
        <f>AD282+AE282</f>
        <v>254.90714591663999</v>
      </c>
      <c r="AG282" s="715">
        <v>250.2</v>
      </c>
      <c r="AH282" s="714">
        <f>AD282*AH9</f>
        <v>232.74130714128</v>
      </c>
      <c r="AI282" s="480">
        <f>AH282*AJ9</f>
        <v>34.911196071192002</v>
      </c>
      <c r="AJ282" s="481">
        <f>SUM(AH282:AI282)</f>
        <v>267.65250321247203</v>
      </c>
      <c r="AK282" s="707"/>
      <c r="AL282" s="455">
        <v>242.13715991105764</v>
      </c>
      <c r="AM282" s="455">
        <f>AL282*1.08</f>
        <v>261.50813270394224</v>
      </c>
      <c r="AN282" s="455">
        <f>AL282*AN12</f>
        <v>36.320573986658644</v>
      </c>
      <c r="AO282" s="456">
        <v>278.5</v>
      </c>
      <c r="AP282" s="364">
        <v>278.5</v>
      </c>
      <c r="AQ282" s="699">
        <f>AM282*1.06</f>
        <v>277.19862066617878</v>
      </c>
      <c r="AR282" s="363">
        <f>AQ282*1.15</f>
        <v>318.77841376610559</v>
      </c>
      <c r="AS282" s="722">
        <f>SUM(AQ282-AM282)/AM282</f>
        <v>6.0000000000000046E-2</v>
      </c>
    </row>
    <row r="283" spans="1:45" ht="15.75" x14ac:dyDescent="0.25">
      <c r="A283" s="479"/>
      <c r="B283" s="480"/>
      <c r="C283" s="480"/>
      <c r="D283" s="480"/>
      <c r="E283" s="480"/>
      <c r="F283" s="480"/>
      <c r="G283" s="363"/>
      <c r="H283" s="455"/>
      <c r="I283" s="363"/>
      <c r="J283" s="363"/>
      <c r="K283" s="405"/>
      <c r="L283" s="483"/>
      <c r="M283" s="483"/>
      <c r="N283" s="488"/>
      <c r="O283" s="480"/>
      <c r="P283" s="480"/>
      <c r="Q283" s="480"/>
      <c r="R283" s="480"/>
      <c r="S283" s="480"/>
      <c r="T283" s="480"/>
      <c r="U283" s="480"/>
      <c r="V283" s="483"/>
      <c r="W283" s="538"/>
      <c r="X283" s="483"/>
      <c r="Y283" s="480"/>
      <c r="Z283" s="711"/>
      <c r="AA283" s="712"/>
      <c r="AB283" s="712"/>
      <c r="AC283" s="713"/>
      <c r="AD283" s="713"/>
      <c r="AE283" s="713"/>
      <c r="AF283" s="714"/>
      <c r="AG283" s="715"/>
      <c r="AH283" s="714"/>
      <c r="AI283" s="480"/>
      <c r="AJ283" s="483"/>
      <c r="AK283" s="707"/>
      <c r="AL283" s="455"/>
      <c r="AM283" s="455"/>
      <c r="AN283" s="455"/>
      <c r="AO283" s="456"/>
      <c r="AP283" s="364"/>
      <c r="AQ283" s="775"/>
      <c r="AR283" s="709"/>
      <c r="AS283" s="710"/>
    </row>
    <row r="284" spans="1:45" ht="15.75" x14ac:dyDescent="0.25">
      <c r="A284" s="479"/>
      <c r="B284" s="480"/>
      <c r="C284" s="481"/>
      <c r="D284" s="481"/>
      <c r="E284" s="481"/>
      <c r="F284" s="481"/>
      <c r="G284" s="455"/>
      <c r="H284" s="485"/>
      <c r="I284" s="513"/>
      <c r="J284" s="514"/>
      <c r="K284" s="515"/>
      <c r="L284" s="483"/>
      <c r="M284" s="483"/>
      <c r="N284" s="488"/>
      <c r="O284" s="480"/>
      <c r="P284" s="480"/>
      <c r="Q284" s="480"/>
      <c r="R284" s="480"/>
      <c r="S284" s="480"/>
      <c r="T284" s="480"/>
      <c r="U284" s="483"/>
      <c r="V284" s="483"/>
      <c r="W284" s="502"/>
      <c r="X284" s="483"/>
      <c r="Y284" s="480"/>
      <c r="Z284" s="711"/>
      <c r="AA284" s="712"/>
      <c r="AB284" s="712"/>
      <c r="AC284" s="713"/>
      <c r="AD284" s="713"/>
      <c r="AE284" s="713"/>
      <c r="AF284" s="714"/>
      <c r="AG284" s="715"/>
      <c r="AH284" s="714"/>
      <c r="AI284" s="480"/>
      <c r="AJ284" s="483"/>
      <c r="AK284" s="707"/>
      <c r="AL284" s="455"/>
      <c r="AM284" s="455"/>
      <c r="AN284" s="455"/>
      <c r="AO284" s="456"/>
      <c r="AP284" s="364"/>
      <c r="AQ284" s="775"/>
      <c r="AR284" s="709"/>
      <c r="AS284" s="710"/>
    </row>
    <row r="285" spans="1:45" ht="15.75" x14ac:dyDescent="0.25">
      <c r="A285" s="558" t="s">
        <v>173</v>
      </c>
      <c r="B285" s="563"/>
      <c r="C285" s="560"/>
      <c r="D285" s="560"/>
      <c r="E285" s="560"/>
      <c r="F285" s="560"/>
      <c r="G285" s="583"/>
      <c r="H285" s="485"/>
      <c r="I285" s="513"/>
      <c r="J285" s="514"/>
      <c r="K285" s="515"/>
      <c r="L285" s="483"/>
      <c r="M285" s="483"/>
      <c r="N285" s="488"/>
      <c r="O285" s="480"/>
      <c r="P285" s="480"/>
      <c r="Q285" s="480"/>
      <c r="R285" s="480"/>
      <c r="S285" s="480"/>
      <c r="T285" s="480"/>
      <c r="U285" s="480"/>
      <c r="V285" s="480"/>
      <c r="W285" s="538"/>
      <c r="X285" s="483"/>
      <c r="Y285" s="480"/>
      <c r="Z285" s="711"/>
      <c r="AA285" s="712"/>
      <c r="AB285" s="712"/>
      <c r="AC285" s="713"/>
      <c r="AD285" s="713"/>
      <c r="AE285" s="713"/>
      <c r="AF285" s="714"/>
      <c r="AG285" s="715"/>
      <c r="AH285" s="714"/>
      <c r="AI285" s="480"/>
      <c r="AJ285" s="483"/>
      <c r="AK285" s="707"/>
      <c r="AL285" s="455"/>
      <c r="AM285" s="455"/>
      <c r="AN285" s="455"/>
      <c r="AO285" s="456"/>
      <c r="AP285" s="364"/>
      <c r="AQ285" s="775"/>
      <c r="AR285" s="709"/>
      <c r="AS285" s="710"/>
    </row>
    <row r="286" spans="1:45" ht="15.75" x14ac:dyDescent="0.25">
      <c r="A286" s="564"/>
      <c r="B286" s="563"/>
      <c r="C286" s="560"/>
      <c r="D286" s="560"/>
      <c r="E286" s="560"/>
      <c r="F286" s="560"/>
      <c r="G286" s="583"/>
      <c r="H286" s="485"/>
      <c r="I286" s="513"/>
      <c r="J286" s="514"/>
      <c r="K286" s="515"/>
      <c r="L286" s="483"/>
      <c r="M286" s="483"/>
      <c r="N286" s="488"/>
      <c r="O286" s="480"/>
      <c r="P286" s="480"/>
      <c r="Q286" s="480"/>
      <c r="R286" s="480"/>
      <c r="S286" s="480"/>
      <c r="T286" s="480"/>
      <c r="U286" s="483"/>
      <c r="V286" s="483"/>
      <c r="W286" s="502"/>
      <c r="X286" s="483"/>
      <c r="Y286" s="480"/>
      <c r="Z286" s="711"/>
      <c r="AA286" s="712"/>
      <c r="AB286" s="712"/>
      <c r="AC286" s="713"/>
      <c r="AD286" s="713"/>
      <c r="AE286" s="713"/>
      <c r="AF286" s="714"/>
      <c r="AG286" s="715"/>
      <c r="AH286" s="714"/>
      <c r="AI286" s="480"/>
      <c r="AJ286" s="483"/>
      <c r="AK286" s="707"/>
      <c r="AL286" s="455"/>
      <c r="AM286" s="455"/>
      <c r="AN286" s="455"/>
      <c r="AO286" s="456"/>
      <c r="AP286" s="364"/>
      <c r="AQ286" s="775"/>
      <c r="AR286" s="709"/>
      <c r="AS286" s="710"/>
    </row>
    <row r="287" spans="1:45" ht="15.75" x14ac:dyDescent="0.25">
      <c r="A287" s="558" t="s">
        <v>174</v>
      </c>
      <c r="B287" s="563"/>
      <c r="C287" s="560"/>
      <c r="D287" s="560"/>
      <c r="E287" s="560"/>
      <c r="F287" s="560"/>
      <c r="G287" s="583"/>
      <c r="H287" s="485"/>
      <c r="I287" s="513"/>
      <c r="J287" s="514"/>
      <c r="K287" s="515"/>
      <c r="L287" s="483"/>
      <c r="M287" s="483"/>
      <c r="N287" s="488"/>
      <c r="O287" s="480"/>
      <c r="P287" s="480"/>
      <c r="Q287" s="480"/>
      <c r="R287" s="480"/>
      <c r="S287" s="480"/>
      <c r="T287" s="480"/>
      <c r="U287" s="483"/>
      <c r="V287" s="483"/>
      <c r="W287" s="502"/>
      <c r="X287" s="483"/>
      <c r="Y287" s="480"/>
      <c r="Z287" s="711"/>
      <c r="AA287" s="712"/>
      <c r="AB287" s="712"/>
      <c r="AC287" s="713"/>
      <c r="AD287" s="713"/>
      <c r="AE287" s="713"/>
      <c r="AF287" s="714"/>
      <c r="AG287" s="715"/>
      <c r="AH287" s="714"/>
      <c r="AI287" s="480"/>
      <c r="AJ287" s="483"/>
      <c r="AK287" s="707"/>
      <c r="AL287" s="455"/>
      <c r="AM287" s="455"/>
      <c r="AN287" s="455"/>
      <c r="AO287" s="456"/>
      <c r="AP287" s="364"/>
      <c r="AQ287" s="775"/>
      <c r="AR287" s="709"/>
      <c r="AS287" s="710"/>
    </row>
    <row r="288" spans="1:45" ht="15.75" x14ac:dyDescent="0.25">
      <c r="A288" s="562" t="s">
        <v>175</v>
      </c>
      <c r="B288" s="480">
        <v>49.25</v>
      </c>
      <c r="C288" s="481" t="e">
        <f>+B288+B288*$G$9</f>
        <v>#VALUE!</v>
      </c>
      <c r="D288" s="481">
        <v>55.86</v>
      </c>
      <c r="E288" s="481">
        <f>+D288*$F$11</f>
        <v>0</v>
      </c>
      <c r="F288" s="481">
        <f>SUM(D288:E288)</f>
        <v>55.86</v>
      </c>
      <c r="G288" s="455">
        <f>F288</f>
        <v>55.86</v>
      </c>
      <c r="H288" s="485">
        <f>+D288+D288*$I$9</f>
        <v>55.86</v>
      </c>
      <c r="I288" s="513">
        <f>+H288*$I$8</f>
        <v>0</v>
      </c>
      <c r="J288" s="514">
        <f t="shared" ref="J288:J343" si="75">SUM(H288:I288)</f>
        <v>55.86</v>
      </c>
      <c r="K288" s="515">
        <f>+J288</f>
        <v>55.86</v>
      </c>
      <c r="L288" s="480">
        <f>H288+H288*$M$9</f>
        <v>55.86</v>
      </c>
      <c r="M288" s="480">
        <f>L288*$M$8</f>
        <v>0</v>
      </c>
      <c r="N288" s="363">
        <f>L288+M288</f>
        <v>55.86</v>
      </c>
      <c r="O288" s="480">
        <f>L288+L288*$P$9</f>
        <v>63.680399999999999</v>
      </c>
      <c r="P288" s="480" t="e">
        <f>O288*$Q$9</f>
        <v>#VALUE!</v>
      </c>
      <c r="Q288" s="480" t="e">
        <f>SUM(O288:P288)</f>
        <v>#VALUE!</v>
      </c>
      <c r="R288" s="550">
        <v>72.52</v>
      </c>
      <c r="S288" s="480">
        <f>R288*S9</f>
        <v>10.152800000000001</v>
      </c>
      <c r="T288" s="480">
        <f>R288+S288</f>
        <v>82.672799999999995</v>
      </c>
      <c r="U288" s="480">
        <f>R288+(R288*R9)</f>
        <v>77.161279999999991</v>
      </c>
      <c r="V288" s="480">
        <f>U288*V9</f>
        <v>11.574191999999998</v>
      </c>
      <c r="W288" s="538">
        <f>SUM(U288:V288)</f>
        <v>88.735471999999987</v>
      </c>
      <c r="X288" s="480">
        <f>U288*$Z$11+U288</f>
        <v>83.334182399999989</v>
      </c>
      <c r="Y288" s="480">
        <f>X288*Y7</f>
        <v>12.500127359999999</v>
      </c>
      <c r="Z288" s="711">
        <f>X288+Y288</f>
        <v>95.834309759999982</v>
      </c>
      <c r="AA288" s="712">
        <f>X288+(X288*AA$9)</f>
        <v>88.334233343999983</v>
      </c>
      <c r="AB288" s="712">
        <f t="shared" si="74"/>
        <v>13.250135001599997</v>
      </c>
      <c r="AC288" s="713">
        <f>AA288+AB288</f>
        <v>101.58436834559998</v>
      </c>
      <c r="AD288" s="713">
        <f>AA288*AD9</f>
        <v>92.750945011199988</v>
      </c>
      <c r="AE288" s="713">
        <f>AD288*AF9</f>
        <v>13.912641751679997</v>
      </c>
      <c r="AF288" s="714">
        <f>AD288+AE288</f>
        <v>106.66358676287999</v>
      </c>
      <c r="AG288" s="715">
        <f>AD288*AH9</f>
        <v>97.388492261759993</v>
      </c>
      <c r="AH288" s="714">
        <f>AD288*AH9</f>
        <v>97.388492261759993</v>
      </c>
      <c r="AI288" s="480">
        <f>AH288*AJ9</f>
        <v>14.608273839263997</v>
      </c>
      <c r="AJ288" s="481">
        <f>SUM(AH288:AI288)</f>
        <v>111.99676610102399</v>
      </c>
      <c r="AK288" s="707"/>
      <c r="AL288" s="455">
        <v>101.3201017641792</v>
      </c>
      <c r="AM288" s="455">
        <f t="shared" ref="AM288:AM331" si="76">AL288*1.08</f>
        <v>109.42570990531354</v>
      </c>
      <c r="AN288" s="455">
        <f>AL288*AN12</f>
        <v>15.198015264626878</v>
      </c>
      <c r="AO288" s="456">
        <f>SUM(AL288:AN288)</f>
        <v>225.94382693411964</v>
      </c>
      <c r="AP288" s="364"/>
      <c r="AQ288" s="699">
        <f>AM288*1.06</f>
        <v>115.99125249963235</v>
      </c>
      <c r="AR288" s="363">
        <f>AQ288*1.15</f>
        <v>133.38994037457721</v>
      </c>
      <c r="AS288" s="722">
        <f>SUM(AQ288-AM288)/AM288</f>
        <v>6.0000000000000012E-2</v>
      </c>
    </row>
    <row r="289" spans="1:45" ht="15.75" x14ac:dyDescent="0.25">
      <c r="A289" s="562" t="s">
        <v>176</v>
      </c>
      <c r="B289" s="480">
        <v>11.01</v>
      </c>
      <c r="C289" s="481" t="e">
        <f>+B289+B289*$G$9</f>
        <v>#VALUE!</v>
      </c>
      <c r="D289" s="481">
        <v>12.49</v>
      </c>
      <c r="E289" s="481">
        <f>+D289*$F$11</f>
        <v>0</v>
      </c>
      <c r="F289" s="481">
        <f t="shared" ref="F289:F331" si="77">SUM(D289:E289)</f>
        <v>12.49</v>
      </c>
      <c r="G289" s="455">
        <f>F289</f>
        <v>12.49</v>
      </c>
      <c r="H289" s="485">
        <f>+D289+D289*$I$9</f>
        <v>12.49</v>
      </c>
      <c r="I289" s="513">
        <f>+H289*$I$8</f>
        <v>0</v>
      </c>
      <c r="J289" s="514">
        <f t="shared" si="75"/>
        <v>12.49</v>
      </c>
      <c r="K289" s="515">
        <f>+J289</f>
        <v>12.49</v>
      </c>
      <c r="L289" s="480">
        <f>H289+H289*$M$9</f>
        <v>12.49</v>
      </c>
      <c r="M289" s="480">
        <f>L289*$M$8</f>
        <v>0</v>
      </c>
      <c r="N289" s="363">
        <f>L289+M289</f>
        <v>12.49</v>
      </c>
      <c r="O289" s="480">
        <f>L289+L289*$P$9</f>
        <v>14.2386</v>
      </c>
      <c r="P289" s="480" t="e">
        <f>O289*$Q$9</f>
        <v>#VALUE!</v>
      </c>
      <c r="Q289" s="480" t="e">
        <f>SUM(O289:P289)</f>
        <v>#VALUE!</v>
      </c>
      <c r="R289" s="550">
        <v>16.21</v>
      </c>
      <c r="S289" s="480">
        <f>R289*S9</f>
        <v>2.2694000000000005</v>
      </c>
      <c r="T289" s="480">
        <f>R289+S289</f>
        <v>18.479400000000002</v>
      </c>
      <c r="U289" s="480">
        <f>R289+(R289*R9)</f>
        <v>17.247440000000001</v>
      </c>
      <c r="V289" s="480">
        <f>U289*V9</f>
        <v>2.587116</v>
      </c>
      <c r="W289" s="538">
        <f>SUM(U289:V289)</f>
        <v>19.834555999999999</v>
      </c>
      <c r="X289" s="480">
        <f>U289*$Z$11+U289</f>
        <v>18.627235200000001</v>
      </c>
      <c r="Y289" s="480">
        <f>X289*Y7</f>
        <v>2.79408528</v>
      </c>
      <c r="Z289" s="711">
        <f>X289+Y289</f>
        <v>21.421320480000002</v>
      </c>
      <c r="AA289" s="712">
        <f t="shared" ref="AA289:AA353" si="78">X289+(X289*AA$9)</f>
        <v>19.744869312000002</v>
      </c>
      <c r="AB289" s="712">
        <f t="shared" si="74"/>
        <v>2.9617303968000002</v>
      </c>
      <c r="AC289" s="713">
        <f>AA289+AB289</f>
        <v>22.706599708800002</v>
      </c>
      <c r="AD289" s="713">
        <f>AA289*AD9</f>
        <v>20.732112777600005</v>
      </c>
      <c r="AE289" s="713">
        <f>AD289*AF9</f>
        <v>3.1098169166400007</v>
      </c>
      <c r="AF289" s="714">
        <f>AD289+AE289</f>
        <v>23.841929694240005</v>
      </c>
      <c r="AG289" s="715"/>
      <c r="AH289" s="714">
        <f>AD289*AH9</f>
        <v>21.768718416480006</v>
      </c>
      <c r="AI289" s="480">
        <f>AH289*AJ9</f>
        <v>3.2653077624720006</v>
      </c>
      <c r="AJ289" s="481">
        <f>SUM(AH289:AI289)</f>
        <v>25.034026178952008</v>
      </c>
      <c r="AK289" s="707"/>
      <c r="AL289" s="455">
        <v>22.647529641441608</v>
      </c>
      <c r="AM289" s="455">
        <f t="shared" si="76"/>
        <v>24.459332012756938</v>
      </c>
      <c r="AN289" s="455">
        <f>AL289*AN12</f>
        <v>3.3971294462162409</v>
      </c>
      <c r="AO289" s="456">
        <f>SUM(AL289:AN289)</f>
        <v>50.503991100414787</v>
      </c>
      <c r="AP289" s="364"/>
      <c r="AQ289" s="699">
        <f>AM289*1.06</f>
        <v>25.926891933522356</v>
      </c>
      <c r="AR289" s="363">
        <f>AQ289*1.15</f>
        <v>29.815925723550706</v>
      </c>
      <c r="AS289" s="722">
        <f>SUM(AQ289-AM289)/AM289</f>
        <v>6.0000000000000039E-2</v>
      </c>
    </row>
    <row r="290" spans="1:45" ht="15.75" x14ac:dyDescent="0.25">
      <c r="A290" s="564"/>
      <c r="B290" s="563"/>
      <c r="C290" s="560"/>
      <c r="D290" s="481"/>
      <c r="E290" s="481"/>
      <c r="F290" s="481"/>
      <c r="G290" s="455"/>
      <c r="H290" s="485"/>
      <c r="I290" s="513"/>
      <c r="J290" s="514"/>
      <c r="K290" s="515"/>
      <c r="L290" s="483"/>
      <c r="M290" s="483"/>
      <c r="N290" s="488"/>
      <c r="O290" s="480"/>
      <c r="P290" s="480"/>
      <c r="Q290" s="480"/>
      <c r="R290" s="480"/>
      <c r="S290" s="480"/>
      <c r="T290" s="480"/>
      <c r="U290" s="483"/>
      <c r="V290" s="483"/>
      <c r="W290" s="502"/>
      <c r="X290" s="483"/>
      <c r="Y290" s="480"/>
      <c r="Z290" s="711"/>
      <c r="AA290" s="712"/>
      <c r="AB290" s="712"/>
      <c r="AC290" s="713"/>
      <c r="AD290" s="713"/>
      <c r="AE290" s="713"/>
      <c r="AF290" s="714"/>
      <c r="AG290" s="715"/>
      <c r="AH290" s="714"/>
      <c r="AI290" s="480"/>
      <c r="AJ290" s="483"/>
      <c r="AK290" s="707"/>
      <c r="AL290" s="455"/>
      <c r="AM290" s="455"/>
      <c r="AN290" s="455"/>
      <c r="AO290" s="456"/>
      <c r="AP290" s="364"/>
      <c r="AQ290" s="693"/>
      <c r="AR290" s="363"/>
      <c r="AS290" s="710"/>
    </row>
    <row r="291" spans="1:45" ht="15.75" x14ac:dyDescent="0.25">
      <c r="A291" s="558" t="s">
        <v>177</v>
      </c>
      <c r="B291" s="563"/>
      <c r="C291" s="560"/>
      <c r="D291" s="481"/>
      <c r="E291" s="481"/>
      <c r="F291" s="481"/>
      <c r="G291" s="455"/>
      <c r="H291" s="485"/>
      <c r="I291" s="513"/>
      <c r="J291" s="514"/>
      <c r="K291" s="515"/>
      <c r="L291" s="483"/>
      <c r="M291" s="483"/>
      <c r="N291" s="488"/>
      <c r="O291" s="480"/>
      <c r="P291" s="480"/>
      <c r="Q291" s="480"/>
      <c r="R291" s="480"/>
      <c r="S291" s="480"/>
      <c r="T291" s="480"/>
      <c r="U291" s="480"/>
      <c r="V291" s="480"/>
      <c r="W291" s="538"/>
      <c r="X291" s="483"/>
      <c r="Y291" s="480"/>
      <c r="Z291" s="711"/>
      <c r="AA291" s="712"/>
      <c r="AB291" s="712"/>
      <c r="AC291" s="713"/>
      <c r="AD291" s="713"/>
      <c r="AE291" s="713"/>
      <c r="AF291" s="714"/>
      <c r="AG291" s="715"/>
      <c r="AH291" s="714"/>
      <c r="AI291" s="480"/>
      <c r="AJ291" s="483"/>
      <c r="AK291" s="707"/>
      <c r="AL291" s="455"/>
      <c r="AM291" s="455"/>
      <c r="AN291" s="455"/>
      <c r="AO291" s="456"/>
      <c r="AP291" s="364"/>
      <c r="AQ291" s="693"/>
      <c r="AR291" s="363"/>
      <c r="AS291" s="710"/>
    </row>
    <row r="292" spans="1:45" ht="15.75" x14ac:dyDescent="0.25">
      <c r="A292" s="562" t="s">
        <v>178</v>
      </c>
      <c r="B292" s="480">
        <v>30.65</v>
      </c>
      <c r="C292" s="481" t="e">
        <f>+B292+B292*$G$9</f>
        <v>#VALUE!</v>
      </c>
      <c r="D292" s="481">
        <v>34.76</v>
      </c>
      <c r="E292" s="481">
        <f>+D292*$F$11</f>
        <v>0</v>
      </c>
      <c r="F292" s="481">
        <f t="shared" si="77"/>
        <v>34.76</v>
      </c>
      <c r="G292" s="455">
        <f>F292</f>
        <v>34.76</v>
      </c>
      <c r="H292" s="485">
        <f>+D292+D292*$I$9</f>
        <v>34.76</v>
      </c>
      <c r="I292" s="513">
        <f>+H292*$I$8</f>
        <v>0</v>
      </c>
      <c r="J292" s="514">
        <f t="shared" si="75"/>
        <v>34.76</v>
      </c>
      <c r="K292" s="515">
        <f>+J292</f>
        <v>34.76</v>
      </c>
      <c r="L292" s="480">
        <f>H292+H292*$M$9</f>
        <v>34.76</v>
      </c>
      <c r="M292" s="480">
        <f>L292*$M$8</f>
        <v>0</v>
      </c>
      <c r="N292" s="363">
        <f>L292+M292</f>
        <v>34.76</v>
      </c>
      <c r="O292" s="480">
        <f>L292+L292*$P$9</f>
        <v>39.626399999999997</v>
      </c>
      <c r="P292" s="480" t="e">
        <f>O292*$Q$9</f>
        <v>#VALUE!</v>
      </c>
      <c r="Q292" s="480" t="e">
        <f>SUM(O292:P292)</f>
        <v>#VALUE!</v>
      </c>
      <c r="R292" s="550">
        <v>45.13</v>
      </c>
      <c r="S292" s="480">
        <f>R292*S9</f>
        <v>6.3182000000000009</v>
      </c>
      <c r="T292" s="480">
        <v>51.45</v>
      </c>
      <c r="U292" s="480">
        <f>R292+(R292*R9)</f>
        <v>48.018320000000003</v>
      </c>
      <c r="V292" s="480">
        <f>U292*V9</f>
        <v>7.2027479999999997</v>
      </c>
      <c r="W292" s="538">
        <f>SUM(U292:V292)</f>
        <v>55.221068000000002</v>
      </c>
      <c r="X292" s="480">
        <f>U292*$Z$11+U292</f>
        <v>51.859785600000002</v>
      </c>
      <c r="Y292" s="480">
        <f>X292*Y7</f>
        <v>7.77896784</v>
      </c>
      <c r="Z292" s="711">
        <f t="shared" ref="Z292:Z301" si="79">X292+Y292</f>
        <v>59.638753440000002</v>
      </c>
      <c r="AA292" s="712">
        <f t="shared" si="78"/>
        <v>54.971372735999999</v>
      </c>
      <c r="AB292" s="712">
        <f t="shared" si="74"/>
        <v>8.2457059103999999</v>
      </c>
      <c r="AC292" s="713">
        <f>AA292+AB292</f>
        <v>63.217078646399997</v>
      </c>
      <c r="AD292" s="713">
        <f>AA292*AD9</f>
        <v>57.719941372800001</v>
      </c>
      <c r="AE292" s="713">
        <f>AD292*AF9</f>
        <v>8.6579912059200002</v>
      </c>
      <c r="AF292" s="714">
        <f>AD292+AE292</f>
        <v>66.377932578720007</v>
      </c>
      <c r="AG292" s="715"/>
      <c r="AH292" s="714">
        <f>AD292*AH9</f>
        <v>60.605938441440003</v>
      </c>
      <c r="AI292" s="480">
        <f>AH292*AJ9</f>
        <v>9.0908907662160008</v>
      </c>
      <c r="AJ292" s="481">
        <f>SUM(AH292:AI292)</f>
        <v>69.696829207656009</v>
      </c>
      <c r="AK292" s="707"/>
      <c r="AL292" s="455">
        <v>63.052622622964812</v>
      </c>
      <c r="AM292" s="455">
        <f t="shared" si="76"/>
        <v>68.096832432802003</v>
      </c>
      <c r="AN292" s="455">
        <f>AL292*AN12</f>
        <v>9.4578933934447207</v>
      </c>
      <c r="AO292" s="456">
        <f>SUM(AL292:AN292)</f>
        <v>140.60734844921154</v>
      </c>
      <c r="AP292" s="364"/>
      <c r="AQ292" s="699">
        <f>AM292*1.06</f>
        <v>72.182642378770126</v>
      </c>
      <c r="AR292" s="363">
        <f>AQ292*1.15</f>
        <v>83.010038735585638</v>
      </c>
      <c r="AS292" s="722">
        <f>SUM(AQ292-AM292)/AM292</f>
        <v>6.0000000000000039E-2</v>
      </c>
    </row>
    <row r="293" spans="1:45" ht="15.75" x14ac:dyDescent="0.25">
      <c r="A293" s="562" t="s">
        <v>793</v>
      </c>
      <c r="B293" s="480">
        <v>30.65</v>
      </c>
      <c r="C293" s="481" t="e">
        <f>+B293+B293*$G$9</f>
        <v>#VALUE!</v>
      </c>
      <c r="D293" s="481">
        <v>34.76</v>
      </c>
      <c r="E293" s="481">
        <f>+D293*$F$11</f>
        <v>0</v>
      </c>
      <c r="F293" s="481">
        <f t="shared" si="77"/>
        <v>34.76</v>
      </c>
      <c r="G293" s="455">
        <f>F293</f>
        <v>34.76</v>
      </c>
      <c r="H293" s="485">
        <f>+D293+D293*$I$9</f>
        <v>34.76</v>
      </c>
      <c r="I293" s="513">
        <f>+H293*$I$8</f>
        <v>0</v>
      </c>
      <c r="J293" s="514">
        <f t="shared" si="75"/>
        <v>34.76</v>
      </c>
      <c r="K293" s="515">
        <f>+J293</f>
        <v>34.76</v>
      </c>
      <c r="L293" s="480">
        <f>H293+H293*$M$9</f>
        <v>34.76</v>
      </c>
      <c r="M293" s="480">
        <f>L293*$M$8</f>
        <v>0</v>
      </c>
      <c r="N293" s="363">
        <f>L293+M293</f>
        <v>34.76</v>
      </c>
      <c r="O293" s="480">
        <f>L293+L293*$P$9</f>
        <v>39.626399999999997</v>
      </c>
      <c r="P293" s="480" t="e">
        <f>O293*$Q$9</f>
        <v>#VALUE!</v>
      </c>
      <c r="Q293" s="480" t="e">
        <f>SUM(O293:P293)</f>
        <v>#VALUE!</v>
      </c>
      <c r="R293" s="550">
        <v>45.13</v>
      </c>
      <c r="S293" s="480">
        <f>R293*S9</f>
        <v>6.3182000000000009</v>
      </c>
      <c r="T293" s="512" t="s">
        <v>781</v>
      </c>
      <c r="U293" s="480">
        <f>R293+(R293*R9)</f>
        <v>48.018320000000003</v>
      </c>
      <c r="V293" s="480">
        <f>U293*V9</f>
        <v>7.2027479999999997</v>
      </c>
      <c r="W293" s="538">
        <f>SUM(U293:V293)</f>
        <v>55.221068000000002</v>
      </c>
      <c r="X293" s="480">
        <f>U293*$Z$11+U293</f>
        <v>51.859785600000002</v>
      </c>
      <c r="Y293" s="480">
        <f>X293*Y7</f>
        <v>7.77896784</v>
      </c>
      <c r="Z293" s="711">
        <f t="shared" si="79"/>
        <v>59.638753440000002</v>
      </c>
      <c r="AA293" s="712">
        <f t="shared" si="78"/>
        <v>54.971372735999999</v>
      </c>
      <c r="AB293" s="712">
        <f t="shared" si="74"/>
        <v>8.2457059103999999</v>
      </c>
      <c r="AC293" s="713">
        <f>AA293+AB293</f>
        <v>63.217078646399997</v>
      </c>
      <c r="AD293" s="713">
        <f>AA293*AD9</f>
        <v>57.719941372800001</v>
      </c>
      <c r="AE293" s="713">
        <f>AD293*AF9</f>
        <v>8.6579912059200002</v>
      </c>
      <c r="AF293" s="714">
        <f>AD293+AE293</f>
        <v>66.377932578720007</v>
      </c>
      <c r="AG293" s="715"/>
      <c r="AH293" s="714">
        <f>AD293*AH9</f>
        <v>60.605938441440003</v>
      </c>
      <c r="AI293" s="480">
        <f>AH293*AJ9</f>
        <v>9.0908907662160008</v>
      </c>
      <c r="AJ293" s="481">
        <f>SUM(AH293:AI293)</f>
        <v>69.696829207656009</v>
      </c>
      <c r="AK293" s="707"/>
      <c r="AL293" s="455">
        <v>63.052622622964812</v>
      </c>
      <c r="AM293" s="455">
        <f t="shared" si="76"/>
        <v>68.096832432802003</v>
      </c>
      <c r="AN293" s="455">
        <f>AL293*AN12</f>
        <v>9.4578933934447207</v>
      </c>
      <c r="AO293" s="456">
        <f>SUM(AL293:AN293)</f>
        <v>140.60734844921154</v>
      </c>
      <c r="AP293" s="364"/>
      <c r="AQ293" s="699">
        <f>AM293*1.06</f>
        <v>72.182642378770126</v>
      </c>
      <c r="AR293" s="363">
        <f>AQ293*1.15</f>
        <v>83.010038735585638</v>
      </c>
      <c r="AS293" s="722">
        <f>SUM(AQ293-AM293)/AM293</f>
        <v>6.0000000000000039E-2</v>
      </c>
    </row>
    <row r="294" spans="1:45" ht="15.75" x14ac:dyDescent="0.25">
      <c r="A294" s="562" t="s">
        <v>180</v>
      </c>
      <c r="B294" s="480">
        <v>16.53</v>
      </c>
      <c r="C294" s="481" t="e">
        <f>+B294+B294*$G$9</f>
        <v>#VALUE!</v>
      </c>
      <c r="D294" s="481">
        <v>18.75</v>
      </c>
      <c r="E294" s="481">
        <v>2.62</v>
      </c>
      <c r="F294" s="481">
        <f t="shared" si="77"/>
        <v>21.37</v>
      </c>
      <c r="G294" s="455">
        <f>F294</f>
        <v>21.37</v>
      </c>
      <c r="H294" s="485">
        <f>+D294+D294*$I$9</f>
        <v>18.75</v>
      </c>
      <c r="I294" s="513">
        <f>+H294*$I$8</f>
        <v>0</v>
      </c>
      <c r="J294" s="514">
        <f t="shared" si="75"/>
        <v>18.75</v>
      </c>
      <c r="K294" s="515">
        <f>+J294</f>
        <v>18.75</v>
      </c>
      <c r="L294" s="480">
        <f>H294+H294*$M$9</f>
        <v>18.75</v>
      </c>
      <c r="M294" s="480">
        <f>L294*$M$8</f>
        <v>0</v>
      </c>
      <c r="N294" s="363">
        <f>L294+M294</f>
        <v>18.75</v>
      </c>
      <c r="O294" s="480">
        <f>L294+L294*$P$9</f>
        <v>21.375</v>
      </c>
      <c r="P294" s="480" t="e">
        <f>O294*$Q$9</f>
        <v>#VALUE!</v>
      </c>
      <c r="Q294" s="480" t="e">
        <f>SUM(O294:P294)</f>
        <v>#VALUE!</v>
      </c>
      <c r="R294" s="550">
        <v>24.34</v>
      </c>
      <c r="S294" s="480">
        <f>R294*S9</f>
        <v>3.4076000000000004</v>
      </c>
      <c r="T294" s="480">
        <f>R294+S294</f>
        <v>27.747599999999998</v>
      </c>
      <c r="U294" s="480">
        <f>R294+(R294*R9)</f>
        <v>25.897759999999998</v>
      </c>
      <c r="V294" s="480">
        <f>U294*V9</f>
        <v>3.8846639999999995</v>
      </c>
      <c r="W294" s="538">
        <f>SUM(U294:V294)</f>
        <v>29.782423999999999</v>
      </c>
      <c r="X294" s="480">
        <f>U294*$Z$11+U294</f>
        <v>27.969580799999999</v>
      </c>
      <c r="Y294" s="480">
        <f>X294*Y7</f>
        <v>4.1954371199999994</v>
      </c>
      <c r="Z294" s="711">
        <f t="shared" si="79"/>
        <v>32.165017919999997</v>
      </c>
      <c r="AA294" s="712">
        <f t="shared" si="78"/>
        <v>29.647755648</v>
      </c>
      <c r="AB294" s="712">
        <f t="shared" si="74"/>
        <v>4.4471633472000001</v>
      </c>
      <c r="AC294" s="713">
        <f>AA294+AB294</f>
        <v>34.094918995200004</v>
      </c>
      <c r="AD294" s="713">
        <f>AA294*AD9</f>
        <v>31.1301434304</v>
      </c>
      <c r="AE294" s="713">
        <f>AD294*AF9</f>
        <v>4.6695215145599995</v>
      </c>
      <c r="AF294" s="714">
        <f>AD294+AE294</f>
        <v>35.79966494496</v>
      </c>
      <c r="AG294" s="715"/>
      <c r="AH294" s="714">
        <f>AD294*AH9</f>
        <v>32.68665060192</v>
      </c>
      <c r="AI294" s="480">
        <f>AH294*AJ9</f>
        <v>4.9029975902879999</v>
      </c>
      <c r="AJ294" s="481">
        <f>SUM(AH294:AI294)</f>
        <v>37.589648192208003</v>
      </c>
      <c r="AK294" s="707"/>
      <c r="AL294" s="455">
        <v>34.006222792886398</v>
      </c>
      <c r="AM294" s="455">
        <f t="shared" si="76"/>
        <v>36.726720616317309</v>
      </c>
      <c r="AN294" s="455">
        <f>AL294*AN12</f>
        <v>5.1009334189329598</v>
      </c>
      <c r="AO294" s="456">
        <f>SUM(AL294:AN294)</f>
        <v>75.833876828136653</v>
      </c>
      <c r="AP294" s="364"/>
      <c r="AQ294" s="699">
        <f>AM294*1.06</f>
        <v>38.93032385329635</v>
      </c>
      <c r="AR294" s="363">
        <f>AQ294*1.15</f>
        <v>44.7698724312908</v>
      </c>
      <c r="AS294" s="722">
        <f>SUM(AQ294-AM294)/AM294</f>
        <v>6.0000000000000095E-2</v>
      </c>
    </row>
    <row r="295" spans="1:45" ht="15.75" x14ac:dyDescent="0.25">
      <c r="A295" s="562" t="s">
        <v>181</v>
      </c>
      <c r="B295" s="480">
        <v>10.24</v>
      </c>
      <c r="C295" s="481" t="e">
        <f>+B295+B295*$G$9</f>
        <v>#VALUE!</v>
      </c>
      <c r="D295" s="481">
        <v>11.61</v>
      </c>
      <c r="E295" s="481">
        <f>+D295*$F$11</f>
        <v>0</v>
      </c>
      <c r="F295" s="481">
        <f t="shared" si="77"/>
        <v>11.61</v>
      </c>
      <c r="G295" s="455">
        <f>F295</f>
        <v>11.61</v>
      </c>
      <c r="H295" s="485">
        <f>+D295+D295*$I$9</f>
        <v>11.61</v>
      </c>
      <c r="I295" s="513">
        <f>+H295*$I$8</f>
        <v>0</v>
      </c>
      <c r="J295" s="514">
        <f t="shared" si="75"/>
        <v>11.61</v>
      </c>
      <c r="K295" s="515">
        <f>+J295</f>
        <v>11.61</v>
      </c>
      <c r="L295" s="480">
        <f>H295+H295*$M$9+0.01</f>
        <v>11.62</v>
      </c>
      <c r="M295" s="480">
        <f>L295*$M$8</f>
        <v>0</v>
      </c>
      <c r="N295" s="363">
        <f>L295+M295</f>
        <v>11.62</v>
      </c>
      <c r="O295" s="480">
        <f>L295+L295*$P$9-0.01</f>
        <v>13.236799999999999</v>
      </c>
      <c r="P295" s="480" t="e">
        <f>O295*$Q$9</f>
        <v>#VALUE!</v>
      </c>
      <c r="Q295" s="480" t="e">
        <f>SUM(O295:P295)+0.01</f>
        <v>#VALUE!</v>
      </c>
      <c r="R295" s="550">
        <v>15.07</v>
      </c>
      <c r="S295" s="480">
        <f>R295*S9</f>
        <v>2.1098000000000003</v>
      </c>
      <c r="T295" s="480">
        <f>R295+S295</f>
        <v>17.1798</v>
      </c>
      <c r="U295" s="480">
        <f>R295+(R295*R9)</f>
        <v>16.034480000000002</v>
      </c>
      <c r="V295" s="480">
        <f>U295*V9</f>
        <v>2.4051720000000003</v>
      </c>
      <c r="W295" s="538">
        <f>SUM(U295:V295)</f>
        <v>18.439652000000002</v>
      </c>
      <c r="X295" s="480">
        <f>U295*$Z$11+U295</f>
        <v>17.317238400000001</v>
      </c>
      <c r="Y295" s="480">
        <f>X295*Y7</f>
        <v>2.5975857599999999</v>
      </c>
      <c r="Z295" s="711">
        <f t="shared" si="79"/>
        <v>19.914824160000002</v>
      </c>
      <c r="AA295" s="712">
        <f t="shared" si="78"/>
        <v>18.356272704000002</v>
      </c>
      <c r="AB295" s="712">
        <f t="shared" si="74"/>
        <v>2.7534409056000002</v>
      </c>
      <c r="AC295" s="713">
        <f>AA295+AB295</f>
        <v>21.109713609600004</v>
      </c>
      <c r="AD295" s="713">
        <f>AA295*AD9</f>
        <v>19.274086339200004</v>
      </c>
      <c r="AE295" s="713">
        <f>AD295*AF9</f>
        <v>2.8911129508800006</v>
      </c>
      <c r="AF295" s="714">
        <f>AD295+AE295</f>
        <v>22.165199290080004</v>
      </c>
      <c r="AG295" s="715"/>
      <c r="AH295" s="714">
        <f>AD295*AH9</f>
        <v>20.237790656160005</v>
      </c>
      <c r="AI295" s="480">
        <f>AH295*AJ9</f>
        <v>3.0356685984240008</v>
      </c>
      <c r="AJ295" s="481">
        <f>SUM(AH295:AI295)</f>
        <v>23.273459254584004</v>
      </c>
      <c r="AK295" s="707"/>
      <c r="AL295" s="455">
        <v>21.054797760427206</v>
      </c>
      <c r="AM295" s="455">
        <f t="shared" si="76"/>
        <v>22.739181581261384</v>
      </c>
      <c r="AN295" s="455">
        <f>AL295*AN12</f>
        <v>3.1582196640640809</v>
      </c>
      <c r="AO295" s="456">
        <f>SUM(AL295:AN295)</f>
        <v>46.952199005752675</v>
      </c>
      <c r="AP295" s="364"/>
      <c r="AQ295" s="699">
        <f>AM295*1.06</f>
        <v>24.103532476137069</v>
      </c>
      <c r="AR295" s="363">
        <f>AQ295*1.15</f>
        <v>27.719062347557628</v>
      </c>
      <c r="AS295" s="722">
        <f>SUM(AQ295-AM295)/AM295</f>
        <v>6.0000000000000067E-2</v>
      </c>
    </row>
    <row r="296" spans="1:45" ht="15.75" x14ac:dyDescent="0.25">
      <c r="A296" s="564" t="s">
        <v>182</v>
      </c>
      <c r="B296" s="480">
        <v>16.53</v>
      </c>
      <c r="C296" s="481" t="e">
        <f>+B296+B296*$G$9</f>
        <v>#VALUE!</v>
      </c>
      <c r="D296" s="481">
        <v>18.75</v>
      </c>
      <c r="E296" s="481">
        <v>2.62</v>
      </c>
      <c r="F296" s="481">
        <f t="shared" si="77"/>
        <v>21.37</v>
      </c>
      <c r="G296" s="455">
        <f>F296</f>
        <v>21.37</v>
      </c>
      <c r="H296" s="485">
        <f>+D296+D296*$I$9</f>
        <v>18.75</v>
      </c>
      <c r="I296" s="513">
        <f>+H296*$I$8</f>
        <v>0</v>
      </c>
      <c r="J296" s="514">
        <f t="shared" si="75"/>
        <v>18.75</v>
      </c>
      <c r="K296" s="515">
        <f>+J296</f>
        <v>18.75</v>
      </c>
      <c r="L296" s="480">
        <f>H296+H296*$M$9</f>
        <v>18.75</v>
      </c>
      <c r="M296" s="480">
        <f>L296*$M$8</f>
        <v>0</v>
      </c>
      <c r="N296" s="363">
        <f>L296+M296</f>
        <v>18.75</v>
      </c>
      <c r="O296" s="480">
        <f>L296+L296*$P$9</f>
        <v>21.375</v>
      </c>
      <c r="P296" s="480" t="e">
        <f>O296*$Q$9</f>
        <v>#VALUE!</v>
      </c>
      <c r="Q296" s="480" t="e">
        <f>SUM(O296:P296)</f>
        <v>#VALUE!</v>
      </c>
      <c r="R296" s="550">
        <v>24.34</v>
      </c>
      <c r="S296" s="480">
        <f>R296*S9</f>
        <v>3.4076000000000004</v>
      </c>
      <c r="T296" s="480">
        <f>R296+S296</f>
        <v>27.747599999999998</v>
      </c>
      <c r="U296" s="480">
        <f>R296+(R296*R9)</f>
        <v>25.897759999999998</v>
      </c>
      <c r="V296" s="480">
        <f>U296*V9</f>
        <v>3.8846639999999995</v>
      </c>
      <c r="W296" s="538">
        <f>SUM(U296:V296)</f>
        <v>29.782423999999999</v>
      </c>
      <c r="X296" s="480">
        <f>U296*$Z$11+U296</f>
        <v>27.969580799999999</v>
      </c>
      <c r="Y296" s="480">
        <f>X296*Y7</f>
        <v>4.1954371199999994</v>
      </c>
      <c r="Z296" s="711">
        <f t="shared" si="79"/>
        <v>32.165017919999997</v>
      </c>
      <c r="AA296" s="712">
        <f t="shared" si="78"/>
        <v>29.647755648</v>
      </c>
      <c r="AB296" s="712">
        <f t="shared" si="74"/>
        <v>4.4471633472000001</v>
      </c>
      <c r="AC296" s="713">
        <f>AA296+AB296</f>
        <v>34.094918995200004</v>
      </c>
      <c r="AD296" s="713">
        <f>AA296*AD9</f>
        <v>31.1301434304</v>
      </c>
      <c r="AE296" s="713">
        <f>AD296*AF9</f>
        <v>4.6695215145599995</v>
      </c>
      <c r="AF296" s="714">
        <f>AD296+AE296</f>
        <v>35.79966494496</v>
      </c>
      <c r="AG296" s="715"/>
      <c r="AH296" s="714">
        <f>AD296*AH9</f>
        <v>32.68665060192</v>
      </c>
      <c r="AI296" s="480">
        <f>AH296*AJ9</f>
        <v>4.9029975902879999</v>
      </c>
      <c r="AJ296" s="481">
        <f>SUM(AH296:AI296)</f>
        <v>37.589648192208003</v>
      </c>
      <c r="AK296" s="707"/>
      <c r="AL296" s="455">
        <v>34.006222792886398</v>
      </c>
      <c r="AM296" s="455">
        <f t="shared" si="76"/>
        <v>36.726720616317309</v>
      </c>
      <c r="AN296" s="455">
        <f>AL296*AN12</f>
        <v>5.1009334189329598</v>
      </c>
      <c r="AO296" s="456">
        <f>SUM(AL296:AN296)</f>
        <v>75.833876828136653</v>
      </c>
      <c r="AP296" s="364"/>
      <c r="AQ296" s="699">
        <f>AM296*1.06</f>
        <v>38.93032385329635</v>
      </c>
      <c r="AR296" s="363">
        <f>AQ296*1.15</f>
        <v>44.7698724312908</v>
      </c>
      <c r="AS296" s="722">
        <f>SUM(AQ296-AM296)/AM296</f>
        <v>6.0000000000000095E-2</v>
      </c>
    </row>
    <row r="297" spans="1:45" ht="15.75" x14ac:dyDescent="0.25">
      <c r="A297" s="564"/>
      <c r="B297" s="563"/>
      <c r="C297" s="560"/>
      <c r="D297" s="481"/>
      <c r="E297" s="481"/>
      <c r="F297" s="481"/>
      <c r="G297" s="455"/>
      <c r="H297" s="485"/>
      <c r="I297" s="513"/>
      <c r="J297" s="514"/>
      <c r="K297" s="515"/>
      <c r="L297" s="483"/>
      <c r="M297" s="483"/>
      <c r="N297" s="488"/>
      <c r="O297" s="480"/>
      <c r="P297" s="480"/>
      <c r="Q297" s="480"/>
      <c r="R297" s="483"/>
      <c r="S297" s="483"/>
      <c r="T297" s="483"/>
      <c r="U297" s="480"/>
      <c r="V297" s="480"/>
      <c r="W297" s="538"/>
      <c r="X297" s="483"/>
      <c r="Y297" s="480"/>
      <c r="Z297" s="711" t="s">
        <v>609</v>
      </c>
      <c r="AA297" s="712"/>
      <c r="AB297" s="712"/>
      <c r="AC297" s="713"/>
      <c r="AD297" s="713"/>
      <c r="AE297" s="713"/>
      <c r="AF297" s="714"/>
      <c r="AG297" s="715"/>
      <c r="AH297" s="714"/>
      <c r="AI297" s="480"/>
      <c r="AJ297" s="483"/>
      <c r="AK297" s="707"/>
      <c r="AL297" s="455"/>
      <c r="AM297" s="455"/>
      <c r="AN297" s="455"/>
      <c r="AO297" s="456"/>
      <c r="AP297" s="364"/>
      <c r="AQ297" s="693"/>
      <c r="AR297" s="363"/>
      <c r="AS297" s="710"/>
    </row>
    <row r="298" spans="1:45" ht="31.5" x14ac:dyDescent="0.25">
      <c r="A298" s="584" t="s">
        <v>183</v>
      </c>
      <c r="B298" s="563"/>
      <c r="C298" s="560"/>
      <c r="D298" s="481"/>
      <c r="E298" s="481"/>
      <c r="F298" s="481"/>
      <c r="G298" s="455"/>
      <c r="H298" s="485"/>
      <c r="I298" s="513"/>
      <c r="J298" s="514"/>
      <c r="K298" s="515"/>
      <c r="L298" s="483"/>
      <c r="M298" s="483"/>
      <c r="N298" s="488"/>
      <c r="O298" s="480"/>
      <c r="P298" s="480"/>
      <c r="Q298" s="480"/>
      <c r="R298" s="483"/>
      <c r="S298" s="483"/>
      <c r="T298" s="483"/>
      <c r="U298" s="480"/>
      <c r="V298" s="480"/>
      <c r="W298" s="538"/>
      <c r="X298" s="483"/>
      <c r="Y298" s="480"/>
      <c r="Z298" s="711"/>
      <c r="AA298" s="712"/>
      <c r="AB298" s="712"/>
      <c r="AC298" s="713"/>
      <c r="AD298" s="713"/>
      <c r="AE298" s="713"/>
      <c r="AF298" s="714"/>
      <c r="AG298" s="715"/>
      <c r="AH298" s="714"/>
      <c r="AI298" s="480"/>
      <c r="AJ298" s="483"/>
      <c r="AK298" s="707"/>
      <c r="AL298" s="455"/>
      <c r="AM298" s="455"/>
      <c r="AN298" s="455"/>
      <c r="AO298" s="456"/>
      <c r="AP298" s="364"/>
      <c r="AQ298" s="693"/>
      <c r="AR298" s="363"/>
      <c r="AS298" s="710"/>
    </row>
    <row r="299" spans="1:45" ht="15.75" x14ac:dyDescent="0.25">
      <c r="A299" s="562" t="s">
        <v>178</v>
      </c>
      <c r="B299" s="480">
        <v>30.65</v>
      </c>
      <c r="C299" s="481" t="e">
        <f>+B299+B299*$G$9</f>
        <v>#VALUE!</v>
      </c>
      <c r="D299" s="481">
        <v>34.76</v>
      </c>
      <c r="E299" s="481">
        <f>+D299*$F$11</f>
        <v>0</v>
      </c>
      <c r="F299" s="481">
        <f t="shared" si="77"/>
        <v>34.76</v>
      </c>
      <c r="G299" s="455">
        <f>F299</f>
        <v>34.76</v>
      </c>
      <c r="H299" s="485">
        <f>+D299+D299*$I$9</f>
        <v>34.76</v>
      </c>
      <c r="I299" s="513">
        <f t="shared" ref="I299:I343" si="80">+H299*$I$8</f>
        <v>0</v>
      </c>
      <c r="J299" s="514">
        <f t="shared" si="75"/>
        <v>34.76</v>
      </c>
      <c r="K299" s="515">
        <f>+J299</f>
        <v>34.76</v>
      </c>
      <c r="L299" s="480">
        <f>H299+H299*$M$9</f>
        <v>34.76</v>
      </c>
      <c r="M299" s="480">
        <f>L299*$M$8</f>
        <v>0</v>
      </c>
      <c r="N299" s="363">
        <f>L299+M299</f>
        <v>34.76</v>
      </c>
      <c r="O299" s="480">
        <f>L299+L299*$P$9</f>
        <v>39.626399999999997</v>
      </c>
      <c r="P299" s="480" t="e">
        <f>O299*$Q$9</f>
        <v>#VALUE!</v>
      </c>
      <c r="Q299" s="480" t="e">
        <f>SUM(O299:P299)</f>
        <v>#VALUE!</v>
      </c>
      <c r="R299" s="550">
        <v>45.13</v>
      </c>
      <c r="S299" s="480">
        <f>R299*S9</f>
        <v>6.3182000000000009</v>
      </c>
      <c r="T299" s="480">
        <f>R299+S299</f>
        <v>51.4482</v>
      </c>
      <c r="U299" s="480">
        <f>R299+(R299*R9)</f>
        <v>48.018320000000003</v>
      </c>
      <c r="V299" s="480">
        <f>U299*V9</f>
        <v>7.2027479999999997</v>
      </c>
      <c r="W299" s="538">
        <f>SUM(U299:V299)</f>
        <v>55.221068000000002</v>
      </c>
      <c r="X299" s="480">
        <f>U299*$Z$11+U299</f>
        <v>51.859785600000002</v>
      </c>
      <c r="Y299" s="480">
        <f>X299*Y7</f>
        <v>7.77896784</v>
      </c>
      <c r="Z299" s="711">
        <f t="shared" si="79"/>
        <v>59.638753440000002</v>
      </c>
      <c r="AA299" s="712">
        <f t="shared" si="78"/>
        <v>54.971372735999999</v>
      </c>
      <c r="AB299" s="712">
        <f t="shared" si="74"/>
        <v>8.2457059103999999</v>
      </c>
      <c r="AC299" s="713">
        <f>AA299+AB299</f>
        <v>63.217078646399997</v>
      </c>
      <c r="AD299" s="713">
        <f>AA299*AD9</f>
        <v>57.719941372800001</v>
      </c>
      <c r="AE299" s="713">
        <f>AD299*AF9</f>
        <v>8.6579912059200002</v>
      </c>
      <c r="AF299" s="714">
        <f>AD299+AE299</f>
        <v>66.377932578720007</v>
      </c>
      <c r="AG299" s="715"/>
      <c r="AH299" s="714">
        <f>AD299*AH9</f>
        <v>60.605938441440003</v>
      </c>
      <c r="AI299" s="480">
        <f>AH299*AJ9</f>
        <v>9.0908907662160008</v>
      </c>
      <c r="AJ299" s="481">
        <f>SUM(AH299:AI299)</f>
        <v>69.696829207656009</v>
      </c>
      <c r="AK299" s="707"/>
      <c r="AL299" s="455">
        <v>63.052622622964812</v>
      </c>
      <c r="AM299" s="455">
        <f t="shared" si="76"/>
        <v>68.096832432802003</v>
      </c>
      <c r="AN299" s="455">
        <f>AL299*AN$12</f>
        <v>9.4578933934447207</v>
      </c>
      <c r="AO299" s="456">
        <f>SUM(AL299:AN299)</f>
        <v>140.60734844921154</v>
      </c>
      <c r="AP299" s="364"/>
      <c r="AQ299" s="699">
        <f>AM299*1.06</f>
        <v>72.182642378770126</v>
      </c>
      <c r="AR299" s="363">
        <f>AQ299*1.15</f>
        <v>83.010038735585638</v>
      </c>
      <c r="AS299" s="722">
        <f>SUM(AQ299-AM299)/AM299</f>
        <v>6.0000000000000039E-2</v>
      </c>
    </row>
    <row r="300" spans="1:45" ht="15.75" x14ac:dyDescent="0.25">
      <c r="A300" s="562" t="s">
        <v>180</v>
      </c>
      <c r="B300" s="480">
        <v>75.209999999999994</v>
      </c>
      <c r="C300" s="481" t="e">
        <f>+B300+B300*$G$9</f>
        <v>#VALUE!</v>
      </c>
      <c r="D300" s="481">
        <v>85.3</v>
      </c>
      <c r="E300" s="481">
        <f>+D300*$F$11</f>
        <v>0</v>
      </c>
      <c r="F300" s="481">
        <f t="shared" si="77"/>
        <v>85.3</v>
      </c>
      <c r="G300" s="455">
        <f>F300</f>
        <v>85.3</v>
      </c>
      <c r="H300" s="485">
        <f>+D300+D300*$I$9</f>
        <v>85.3</v>
      </c>
      <c r="I300" s="513">
        <f t="shared" si="80"/>
        <v>0</v>
      </c>
      <c r="J300" s="514">
        <f t="shared" si="75"/>
        <v>85.3</v>
      </c>
      <c r="K300" s="515">
        <f>+J300</f>
        <v>85.3</v>
      </c>
      <c r="L300" s="480">
        <f>H300+H300*$M$9+0.01</f>
        <v>85.31</v>
      </c>
      <c r="M300" s="480">
        <f>L300*$M$8</f>
        <v>0</v>
      </c>
      <c r="N300" s="363">
        <f>L300+M300</f>
        <v>85.31</v>
      </c>
      <c r="O300" s="480">
        <f>L300+L300*$P$9</f>
        <v>97.253399999999999</v>
      </c>
      <c r="P300" s="480" t="e">
        <f>O300*$Q$9</f>
        <v>#VALUE!</v>
      </c>
      <c r="Q300" s="480" t="e">
        <f>SUM(O300:P300)</f>
        <v>#VALUE!</v>
      </c>
      <c r="R300" s="550">
        <v>110.75</v>
      </c>
      <c r="S300" s="480">
        <f>R300*S9</f>
        <v>15.505000000000001</v>
      </c>
      <c r="T300" s="480">
        <f>R300+S300</f>
        <v>126.255</v>
      </c>
      <c r="U300" s="480">
        <f>R300+(R300*R9)</f>
        <v>117.83799999999999</v>
      </c>
      <c r="V300" s="480">
        <f>U300*V9</f>
        <v>17.675699999999999</v>
      </c>
      <c r="W300" s="538">
        <f>SUM(U300:V300)</f>
        <v>135.5137</v>
      </c>
      <c r="X300" s="480">
        <f>U300*$Z$11+U300</f>
        <v>127.26504</v>
      </c>
      <c r="Y300" s="480">
        <f>X300*Y7</f>
        <v>19.089755999999998</v>
      </c>
      <c r="Z300" s="711">
        <f t="shared" si="79"/>
        <v>146.35479599999999</v>
      </c>
      <c r="AA300" s="712">
        <f t="shared" si="78"/>
        <v>134.90094239999999</v>
      </c>
      <c r="AB300" s="712">
        <f t="shared" si="74"/>
        <v>20.235141359999997</v>
      </c>
      <c r="AC300" s="713">
        <f>AA300+AB300</f>
        <v>155.13608375999999</v>
      </c>
      <c r="AD300" s="713">
        <f>AA300*AD9</f>
        <v>141.64598952</v>
      </c>
      <c r="AE300" s="713">
        <f>AD300*AF9</f>
        <v>21.246898427999998</v>
      </c>
      <c r="AF300" s="714">
        <f>AD300+AE300</f>
        <v>162.89288794800001</v>
      </c>
      <c r="AG300" s="715"/>
      <c r="AH300" s="714">
        <f>AD300*AH9</f>
        <v>148.728288996</v>
      </c>
      <c r="AI300" s="480">
        <f>AH300*AJ9</f>
        <v>22.309243349399999</v>
      </c>
      <c r="AJ300" s="481">
        <f>SUM(AH300:AI300)</f>
        <v>171.0375323454</v>
      </c>
      <c r="AK300" s="707"/>
      <c r="AL300" s="455">
        <v>154.73250510732001</v>
      </c>
      <c r="AM300" s="455">
        <f t="shared" si="76"/>
        <v>167.11110551590562</v>
      </c>
      <c r="AN300" s="455">
        <f>AL300*AN$12</f>
        <v>23.209875766098001</v>
      </c>
      <c r="AO300" s="456">
        <f>SUM(AL300:AN300)</f>
        <v>345.05348638932361</v>
      </c>
      <c r="AP300" s="364"/>
      <c r="AQ300" s="699">
        <f>AM300*1.06</f>
        <v>177.13777184685998</v>
      </c>
      <c r="AR300" s="363">
        <f>AQ300*1.15</f>
        <v>203.70843762388895</v>
      </c>
      <c r="AS300" s="722">
        <f>SUM(AQ300-AM300)/AM300</f>
        <v>6.0000000000000109E-2</v>
      </c>
    </row>
    <row r="301" spans="1:45" ht="15.75" x14ac:dyDescent="0.25">
      <c r="A301" s="562" t="s">
        <v>181</v>
      </c>
      <c r="B301" s="480">
        <v>33.54</v>
      </c>
      <c r="C301" s="481" t="e">
        <f>+B301+B301*$G$9</f>
        <v>#VALUE!</v>
      </c>
      <c r="D301" s="481">
        <v>38.04</v>
      </c>
      <c r="E301" s="481">
        <f>+D301*$F$11</f>
        <v>0</v>
      </c>
      <c r="F301" s="481">
        <f t="shared" si="77"/>
        <v>38.04</v>
      </c>
      <c r="G301" s="455">
        <f>F301</f>
        <v>38.04</v>
      </c>
      <c r="H301" s="485">
        <f>+D301+D301*$I$9</f>
        <v>38.04</v>
      </c>
      <c r="I301" s="513">
        <f t="shared" si="80"/>
        <v>0</v>
      </c>
      <c r="J301" s="514">
        <f t="shared" si="75"/>
        <v>38.04</v>
      </c>
      <c r="K301" s="515">
        <f>+J301</f>
        <v>38.04</v>
      </c>
      <c r="L301" s="480">
        <f>H301+H301*$M$9</f>
        <v>38.04</v>
      </c>
      <c r="M301" s="480">
        <f>L301*$M$8</f>
        <v>0</v>
      </c>
      <c r="N301" s="363">
        <f>L301+M301</f>
        <v>38.04</v>
      </c>
      <c r="O301" s="480">
        <f>L301+L301*$P$9</f>
        <v>43.365600000000001</v>
      </c>
      <c r="P301" s="480" t="e">
        <f>O301*$Q$9</f>
        <v>#VALUE!</v>
      </c>
      <c r="Q301" s="480" t="e">
        <f>SUM(O301:P301)</f>
        <v>#VALUE!</v>
      </c>
      <c r="R301" s="550">
        <v>49.38</v>
      </c>
      <c r="S301" s="480">
        <f>R301*S9</f>
        <v>6.9132000000000007</v>
      </c>
      <c r="T301" s="480">
        <f>R301+S301</f>
        <v>56.293200000000006</v>
      </c>
      <c r="U301" s="480">
        <f>R301+(R301*R9)</f>
        <v>52.540320000000001</v>
      </c>
      <c r="V301" s="480">
        <f>U301*V9</f>
        <v>7.8810479999999998</v>
      </c>
      <c r="W301" s="538">
        <f>SUM(U301:V301)</f>
        <v>60.421368000000001</v>
      </c>
      <c r="X301" s="480">
        <f>U301*$Z$11+U301</f>
        <v>56.743545600000004</v>
      </c>
      <c r="Y301" s="480">
        <f>X301*Y7</f>
        <v>8.51153184</v>
      </c>
      <c r="Z301" s="711">
        <f t="shared" si="79"/>
        <v>65.255077440000008</v>
      </c>
      <c r="AA301" s="712">
        <f t="shared" si="78"/>
        <v>60.148158336000002</v>
      </c>
      <c r="AB301" s="712">
        <f t="shared" si="74"/>
        <v>9.0222237504000002</v>
      </c>
      <c r="AC301" s="713">
        <f>AA301+AB301</f>
        <v>69.170382086399997</v>
      </c>
      <c r="AD301" s="713">
        <f>AA301*AD9</f>
        <v>63.155566252800007</v>
      </c>
      <c r="AE301" s="713">
        <f>AD301*AF9</f>
        <v>9.4733349379200007</v>
      </c>
      <c r="AF301" s="714">
        <f>AD301+AE301</f>
        <v>72.628901190720001</v>
      </c>
      <c r="AG301" s="715"/>
      <c r="AH301" s="714">
        <f>AD301*AH9</f>
        <v>66.313344565440005</v>
      </c>
      <c r="AI301" s="480">
        <f>AH301*AJ9</f>
        <v>9.9470016848159997</v>
      </c>
      <c r="AJ301" s="481">
        <f>SUM(AH301:AI301)</f>
        <v>76.260346250256006</v>
      </c>
      <c r="AK301" s="707"/>
      <c r="AL301" s="455">
        <v>68.990438846044796</v>
      </c>
      <c r="AM301" s="455">
        <f t="shared" si="76"/>
        <v>74.509673953728381</v>
      </c>
      <c r="AN301" s="455">
        <f>AL301*AN$12</f>
        <v>10.34856582690672</v>
      </c>
      <c r="AO301" s="456">
        <f>SUM(AL301:AN301)</f>
        <v>153.84867862667988</v>
      </c>
      <c r="AP301" s="364"/>
      <c r="AQ301" s="699">
        <f>AM301*1.06</f>
        <v>78.980254390952084</v>
      </c>
      <c r="AR301" s="363">
        <f>AQ301*1.15</f>
        <v>90.827292549594887</v>
      </c>
      <c r="AS301" s="722">
        <f>SUM(AQ301-AM301)/AM301</f>
        <v>0.06</v>
      </c>
    </row>
    <row r="302" spans="1:45" ht="15.75" x14ac:dyDescent="0.25">
      <c r="A302" s="564"/>
      <c r="B302" s="559"/>
      <c r="C302" s="560"/>
      <c r="D302" s="481"/>
      <c r="E302" s="481"/>
      <c r="F302" s="481"/>
      <c r="G302" s="455"/>
      <c r="H302" s="485"/>
      <c r="I302" s="513"/>
      <c r="J302" s="514"/>
      <c r="K302" s="515"/>
      <c r="L302" s="483"/>
      <c r="M302" s="483"/>
      <c r="N302" s="488"/>
      <c r="O302" s="480"/>
      <c r="P302" s="480"/>
      <c r="Q302" s="480"/>
      <c r="R302" s="480"/>
      <c r="S302" s="480"/>
      <c r="T302" s="480"/>
      <c r="U302" s="480"/>
      <c r="V302" s="480"/>
      <c r="W302" s="538"/>
      <c r="X302" s="483"/>
      <c r="Y302" s="480"/>
      <c r="Z302" s="711"/>
      <c r="AA302" s="712"/>
      <c r="AB302" s="712"/>
      <c r="AC302" s="713"/>
      <c r="AD302" s="713"/>
      <c r="AE302" s="713"/>
      <c r="AF302" s="714"/>
      <c r="AG302" s="715"/>
      <c r="AH302" s="714"/>
      <c r="AI302" s="480"/>
      <c r="AJ302" s="483"/>
      <c r="AK302" s="707"/>
      <c r="AL302" s="455"/>
      <c r="AM302" s="455"/>
      <c r="AN302" s="455"/>
      <c r="AO302" s="456"/>
      <c r="AP302" s="364"/>
      <c r="AQ302" s="693"/>
      <c r="AR302" s="363"/>
      <c r="AS302" s="710"/>
    </row>
    <row r="303" spans="1:45" ht="15.75" x14ac:dyDescent="0.25">
      <c r="A303" s="584" t="s">
        <v>184</v>
      </c>
      <c r="B303" s="559"/>
      <c r="C303" s="560"/>
      <c r="D303" s="481"/>
      <c r="E303" s="481"/>
      <c r="F303" s="481"/>
      <c r="G303" s="455"/>
      <c r="H303" s="485"/>
      <c r="I303" s="513"/>
      <c r="J303" s="514"/>
      <c r="K303" s="515"/>
      <c r="L303" s="483"/>
      <c r="M303" s="483"/>
      <c r="N303" s="488"/>
      <c r="O303" s="480"/>
      <c r="P303" s="480"/>
      <c r="Q303" s="480"/>
      <c r="R303" s="480"/>
      <c r="S303" s="480"/>
      <c r="T303" s="480"/>
      <c r="U303" s="480"/>
      <c r="V303" s="480"/>
      <c r="W303" s="538"/>
      <c r="X303" s="483"/>
      <c r="Y303" s="480"/>
      <c r="Z303" s="711"/>
      <c r="AA303" s="712"/>
      <c r="AB303" s="712"/>
      <c r="AC303" s="713"/>
      <c r="AD303" s="713"/>
      <c r="AE303" s="713"/>
      <c r="AF303" s="714"/>
      <c r="AG303" s="715"/>
      <c r="AH303" s="714"/>
      <c r="AI303" s="480"/>
      <c r="AJ303" s="483"/>
      <c r="AK303" s="707"/>
      <c r="AL303" s="455"/>
      <c r="AM303" s="455"/>
      <c r="AN303" s="455"/>
      <c r="AO303" s="456"/>
      <c r="AP303" s="364"/>
      <c r="AQ303" s="693"/>
      <c r="AR303" s="363"/>
      <c r="AS303" s="710"/>
    </row>
    <row r="304" spans="1:45" ht="15.75" x14ac:dyDescent="0.25">
      <c r="A304" s="562" t="s">
        <v>178</v>
      </c>
      <c r="B304" s="480">
        <v>30.65</v>
      </c>
      <c r="C304" s="481" t="e">
        <f>+B304+B304*$G$9</f>
        <v>#VALUE!</v>
      </c>
      <c r="D304" s="481">
        <v>34.76</v>
      </c>
      <c r="E304" s="481">
        <f>+D304*$F$11</f>
        <v>0</v>
      </c>
      <c r="F304" s="481">
        <f t="shared" si="77"/>
        <v>34.76</v>
      </c>
      <c r="G304" s="455">
        <f>F304</f>
        <v>34.76</v>
      </c>
      <c r="H304" s="485">
        <f>+D304+D304*$I$9</f>
        <v>34.76</v>
      </c>
      <c r="I304" s="513">
        <f t="shared" si="80"/>
        <v>0</v>
      </c>
      <c r="J304" s="514">
        <f t="shared" si="75"/>
        <v>34.76</v>
      </c>
      <c r="K304" s="515">
        <f>+J304</f>
        <v>34.76</v>
      </c>
      <c r="L304" s="480">
        <f>H304+H304*$M$9</f>
        <v>34.76</v>
      </c>
      <c r="M304" s="480">
        <f>L304*$M$8</f>
        <v>0</v>
      </c>
      <c r="N304" s="363">
        <f>L304+M304</f>
        <v>34.76</v>
      </c>
      <c r="O304" s="480">
        <f>L304+L304*$P$9</f>
        <v>39.626399999999997</v>
      </c>
      <c r="P304" s="480" t="e">
        <f>O304*$Q$9</f>
        <v>#VALUE!</v>
      </c>
      <c r="Q304" s="480" t="e">
        <f>SUM(O304:P304)</f>
        <v>#VALUE!</v>
      </c>
      <c r="R304" s="550">
        <v>45.13</v>
      </c>
      <c r="S304" s="480">
        <f>R304*S9</f>
        <v>6.3182000000000009</v>
      </c>
      <c r="T304" s="480">
        <v>51.45</v>
      </c>
      <c r="U304" s="480">
        <f>R304+(R304*R9)</f>
        <v>48.018320000000003</v>
      </c>
      <c r="V304" s="480">
        <f>U304*V9</f>
        <v>7.2027479999999997</v>
      </c>
      <c r="W304" s="538">
        <f>SUM(U304:V304)</f>
        <v>55.221068000000002</v>
      </c>
      <c r="X304" s="480">
        <f>U304*$Z$11+U304</f>
        <v>51.859785600000002</v>
      </c>
      <c r="Y304" s="480">
        <f>X304*Y7</f>
        <v>7.77896784</v>
      </c>
      <c r="Z304" s="711">
        <f>X304+Y304</f>
        <v>59.638753440000002</v>
      </c>
      <c r="AA304" s="712">
        <f t="shared" si="78"/>
        <v>54.971372735999999</v>
      </c>
      <c r="AB304" s="712">
        <f t="shared" si="74"/>
        <v>8.2457059103999999</v>
      </c>
      <c r="AC304" s="713">
        <f>AA304+AB304</f>
        <v>63.217078646399997</v>
      </c>
      <c r="AD304" s="713">
        <f>AA304*AD9</f>
        <v>57.719941372800001</v>
      </c>
      <c r="AE304" s="713">
        <f>AD304*AF9</f>
        <v>8.6579912059200002</v>
      </c>
      <c r="AF304" s="714">
        <f>AD304+AE304</f>
        <v>66.377932578720007</v>
      </c>
      <c r="AG304" s="715"/>
      <c r="AH304" s="714">
        <f>AD304*AH9</f>
        <v>60.605938441440003</v>
      </c>
      <c r="AI304" s="480">
        <f>AH304*AJ9</f>
        <v>9.0908907662160008</v>
      </c>
      <c r="AJ304" s="481">
        <f>SUM(AH304:AI304)</f>
        <v>69.696829207656009</v>
      </c>
      <c r="AK304" s="707"/>
      <c r="AL304" s="455">
        <v>63.052622622964812</v>
      </c>
      <c r="AM304" s="455">
        <f t="shared" si="76"/>
        <v>68.096832432802003</v>
      </c>
      <c r="AN304" s="455">
        <f>AL304*AN$12</f>
        <v>9.4578933934447207</v>
      </c>
      <c r="AO304" s="456">
        <f>SUM(AL304:AN304)</f>
        <v>140.60734844921154</v>
      </c>
      <c r="AP304" s="364"/>
      <c r="AQ304" s="699">
        <f>AM304*1.06</f>
        <v>72.182642378770126</v>
      </c>
      <c r="AR304" s="363">
        <f>AQ304*1.15</f>
        <v>83.010038735585638</v>
      </c>
      <c r="AS304" s="722">
        <f>SUM(AQ304-AM304)/AM304</f>
        <v>6.0000000000000039E-2</v>
      </c>
    </row>
    <row r="305" spans="1:45" ht="15.75" x14ac:dyDescent="0.25">
      <c r="A305" s="562" t="s">
        <v>185</v>
      </c>
      <c r="B305" s="480">
        <v>125.13</v>
      </c>
      <c r="C305" s="481" t="e">
        <f>+B305+B305*$G$9</f>
        <v>#VALUE!</v>
      </c>
      <c r="D305" s="481">
        <v>141.91999999999999</v>
      </c>
      <c r="E305" s="481">
        <f>+D305*$F$11</f>
        <v>0</v>
      </c>
      <c r="F305" s="481">
        <f t="shared" si="77"/>
        <v>141.91999999999999</v>
      </c>
      <c r="G305" s="455">
        <f>F305</f>
        <v>141.91999999999999</v>
      </c>
      <c r="H305" s="485">
        <f>+D305+D305*$I$9</f>
        <v>141.91999999999999</v>
      </c>
      <c r="I305" s="513">
        <f t="shared" si="80"/>
        <v>0</v>
      </c>
      <c r="J305" s="514">
        <f t="shared" si="75"/>
        <v>141.91999999999999</v>
      </c>
      <c r="K305" s="515">
        <f>+J305</f>
        <v>141.91999999999999</v>
      </c>
      <c r="L305" s="480">
        <f>H305+H305*$M$9+0.01</f>
        <v>141.92999999999998</v>
      </c>
      <c r="M305" s="480">
        <f>L305*$M$8</f>
        <v>0</v>
      </c>
      <c r="N305" s="363">
        <f>L305+M305</f>
        <v>141.92999999999998</v>
      </c>
      <c r="O305" s="480">
        <f>L305+L305*$P$9</f>
        <v>161.80019999999999</v>
      </c>
      <c r="P305" s="480" t="e">
        <f>O305*$Q$9</f>
        <v>#VALUE!</v>
      </c>
      <c r="Q305" s="480" t="e">
        <f>SUM(O305:P305)</f>
        <v>#VALUE!</v>
      </c>
      <c r="R305" s="550">
        <v>184.25</v>
      </c>
      <c r="S305" s="480">
        <f>R305*S9</f>
        <v>25.795000000000002</v>
      </c>
      <c r="T305" s="480">
        <f>R305+S305</f>
        <v>210.04500000000002</v>
      </c>
      <c r="U305" s="480">
        <f>R305+(R305*R9)</f>
        <v>196.042</v>
      </c>
      <c r="V305" s="480">
        <f>U305*V9</f>
        <v>29.406299999999998</v>
      </c>
      <c r="W305" s="538">
        <f>SUM(U305:V305)</f>
        <v>225.44829999999999</v>
      </c>
      <c r="X305" s="480">
        <f>U305*$Z$11+U305</f>
        <v>211.72535999999999</v>
      </c>
      <c r="Y305" s="480">
        <f>X305*Y7</f>
        <v>31.758803999999998</v>
      </c>
      <c r="Z305" s="711">
        <f>X305+Y305</f>
        <v>243.48416399999999</v>
      </c>
      <c r="AA305" s="712">
        <f t="shared" si="78"/>
        <v>224.42888159999998</v>
      </c>
      <c r="AB305" s="712">
        <f t="shared" si="74"/>
        <v>33.664332239999993</v>
      </c>
      <c r="AC305" s="713">
        <f>AA305+AB305</f>
        <v>258.09321383999998</v>
      </c>
      <c r="AD305" s="713">
        <f>AA305*AD9</f>
        <v>235.65032567999998</v>
      </c>
      <c r="AE305" s="713">
        <f>AD305*AF9</f>
        <v>35.347548851999996</v>
      </c>
      <c r="AF305" s="714">
        <f>AD305+AE305</f>
        <v>270.99787453199997</v>
      </c>
      <c r="AG305" s="715"/>
      <c r="AH305" s="714">
        <f>AD305*AH9</f>
        <v>247.43284196399998</v>
      </c>
      <c r="AI305" s="480">
        <f>AH305*AJ9</f>
        <v>37.114926294599996</v>
      </c>
      <c r="AJ305" s="481">
        <f>SUM(AH305:AI305)</f>
        <v>284.54776825859994</v>
      </c>
      <c r="AK305" s="707"/>
      <c r="AL305" s="455">
        <v>257.42179743588002</v>
      </c>
      <c r="AM305" s="455">
        <f t="shared" si="76"/>
        <v>278.01554123075044</v>
      </c>
      <c r="AN305" s="455">
        <f>AL305*AN$12</f>
        <v>38.613269615382002</v>
      </c>
      <c r="AO305" s="456">
        <f>SUM(AL305:AN305)</f>
        <v>574.05060828201249</v>
      </c>
      <c r="AP305" s="364"/>
      <c r="AQ305" s="699">
        <f>AM305*1.06</f>
        <v>294.69647370459546</v>
      </c>
      <c r="AR305" s="363">
        <f>AQ305*1.15</f>
        <v>338.90094476028474</v>
      </c>
      <c r="AS305" s="722">
        <f>SUM(AQ305-AM305)/AM305</f>
        <v>5.999999999999997E-2</v>
      </c>
    </row>
    <row r="306" spans="1:45" ht="15.75" x14ac:dyDescent="0.25">
      <c r="A306" s="562" t="s">
        <v>186</v>
      </c>
      <c r="B306" s="480">
        <v>37.53</v>
      </c>
      <c r="C306" s="481" t="e">
        <f>+B306+B306*$G$9</f>
        <v>#VALUE!</v>
      </c>
      <c r="D306" s="481">
        <v>42.57</v>
      </c>
      <c r="E306" s="481">
        <f>+D306*$F$11</f>
        <v>0</v>
      </c>
      <c r="F306" s="481">
        <f t="shared" si="77"/>
        <v>42.57</v>
      </c>
      <c r="G306" s="455">
        <f>F306</f>
        <v>42.57</v>
      </c>
      <c r="H306" s="485">
        <f>+D306+D306*$I$9</f>
        <v>42.57</v>
      </c>
      <c r="I306" s="513">
        <f t="shared" si="80"/>
        <v>0</v>
      </c>
      <c r="J306" s="514">
        <f t="shared" si="75"/>
        <v>42.57</v>
      </c>
      <c r="K306" s="515">
        <f>+J306</f>
        <v>42.57</v>
      </c>
      <c r="L306" s="480">
        <f>H306+H306*$M$9</f>
        <v>42.57</v>
      </c>
      <c r="M306" s="480">
        <f>L306*$M$8</f>
        <v>0</v>
      </c>
      <c r="N306" s="363">
        <f>L306+M306</f>
        <v>42.57</v>
      </c>
      <c r="O306" s="480">
        <f>L306+L306*$P$9</f>
        <v>48.529800000000002</v>
      </c>
      <c r="P306" s="480" t="e">
        <f>O306*$Q$9</f>
        <v>#VALUE!</v>
      </c>
      <c r="Q306" s="480" t="e">
        <f>SUM(O306:P306)</f>
        <v>#VALUE!</v>
      </c>
      <c r="R306" s="550">
        <v>55.26</v>
      </c>
      <c r="S306" s="480">
        <f>R306*S9</f>
        <v>7.7364000000000006</v>
      </c>
      <c r="T306" s="480">
        <f>R306+S306</f>
        <v>62.996400000000001</v>
      </c>
      <c r="U306" s="480">
        <f>R306+(R306*R9)</f>
        <v>58.796639999999996</v>
      </c>
      <c r="V306" s="480">
        <f>U306*V9</f>
        <v>8.8194959999999991</v>
      </c>
      <c r="W306" s="538">
        <f>SUM(U306:V306)</f>
        <v>67.616135999999997</v>
      </c>
      <c r="X306" s="480">
        <f>U306*$Z$11+U306</f>
        <v>63.500371199999996</v>
      </c>
      <c r="Y306" s="480">
        <f>X306*Y7</f>
        <v>9.5250556799999995</v>
      </c>
      <c r="Z306" s="711">
        <f>X306+Y306</f>
        <v>73.025426879999998</v>
      </c>
      <c r="AA306" s="712">
        <f t="shared" si="78"/>
        <v>67.310393472000001</v>
      </c>
      <c r="AB306" s="712">
        <f t="shared" si="74"/>
        <v>10.096559020799999</v>
      </c>
      <c r="AC306" s="713">
        <f>AA306+AB306</f>
        <v>77.406952492800002</v>
      </c>
      <c r="AD306" s="713">
        <f>AA306*AD9</f>
        <v>70.675913145600006</v>
      </c>
      <c r="AE306" s="713">
        <f>AD306*AF9</f>
        <v>10.60138697184</v>
      </c>
      <c r="AF306" s="714">
        <f>AD306+AE306</f>
        <v>81.277300117440006</v>
      </c>
      <c r="AG306" s="715"/>
      <c r="AH306" s="714">
        <f>AD306*AH9</f>
        <v>74.209708802880016</v>
      </c>
      <c r="AI306" s="480">
        <f>AH306*AJ9</f>
        <v>11.131456320432003</v>
      </c>
      <c r="AJ306" s="481">
        <f>SUM(AH306:AI306)</f>
        <v>85.341165123312024</v>
      </c>
      <c r="AK306" s="707"/>
      <c r="AL306" s="455">
        <v>77.205582232329604</v>
      </c>
      <c r="AM306" s="455">
        <f t="shared" si="76"/>
        <v>83.382028810915983</v>
      </c>
      <c r="AN306" s="455">
        <f>AL306*AN$12</f>
        <v>11.58083733484944</v>
      </c>
      <c r="AO306" s="456">
        <f>SUM(AL306:AN306)</f>
        <v>172.16844837809504</v>
      </c>
      <c r="AP306" s="364"/>
      <c r="AQ306" s="699">
        <f>AM306*1.06</f>
        <v>88.384950539570951</v>
      </c>
      <c r="AR306" s="363">
        <f>AQ306*1.15</f>
        <v>101.64269312050659</v>
      </c>
      <c r="AS306" s="722">
        <f>SUM(AQ306-AM306)/AM306</f>
        <v>6.0000000000000109E-2</v>
      </c>
    </row>
    <row r="307" spans="1:45" ht="15.75" x14ac:dyDescent="0.25">
      <c r="A307" s="564"/>
      <c r="B307" s="563"/>
      <c r="C307" s="560"/>
      <c r="D307" s="481"/>
      <c r="E307" s="481"/>
      <c r="F307" s="481"/>
      <c r="G307" s="455"/>
      <c r="H307" s="485"/>
      <c r="I307" s="513"/>
      <c r="J307" s="514"/>
      <c r="K307" s="515"/>
      <c r="L307" s="483"/>
      <c r="M307" s="483"/>
      <c r="N307" s="488"/>
      <c r="O307" s="480"/>
      <c r="P307" s="480"/>
      <c r="Q307" s="480"/>
      <c r="R307" s="480"/>
      <c r="S307" s="480"/>
      <c r="T307" s="480"/>
      <c r="U307" s="480"/>
      <c r="V307" s="480"/>
      <c r="W307" s="538"/>
      <c r="X307" s="483"/>
      <c r="Y307" s="480"/>
      <c r="Z307" s="711"/>
      <c r="AA307" s="712"/>
      <c r="AB307" s="712"/>
      <c r="AC307" s="713"/>
      <c r="AD307" s="713"/>
      <c r="AE307" s="713"/>
      <c r="AF307" s="714"/>
      <c r="AG307" s="715"/>
      <c r="AH307" s="714"/>
      <c r="AI307" s="480"/>
      <c r="AJ307" s="483"/>
      <c r="AK307" s="707"/>
      <c r="AL307" s="455"/>
      <c r="AM307" s="455"/>
      <c r="AN307" s="455"/>
      <c r="AO307" s="456"/>
      <c r="AP307" s="364"/>
      <c r="AQ307" s="693"/>
      <c r="AR307" s="363"/>
      <c r="AS307" s="710"/>
    </row>
    <row r="308" spans="1:45" ht="15.75" x14ac:dyDescent="0.25">
      <c r="A308" s="584" t="s">
        <v>187</v>
      </c>
      <c r="B308" s="563"/>
      <c r="C308" s="560"/>
      <c r="D308" s="481"/>
      <c r="E308" s="481"/>
      <c r="F308" s="481"/>
      <c r="G308" s="455"/>
      <c r="H308" s="485"/>
      <c r="I308" s="513"/>
      <c r="J308" s="514"/>
      <c r="K308" s="515"/>
      <c r="L308" s="483"/>
      <c r="M308" s="483"/>
      <c r="N308" s="488"/>
      <c r="O308" s="480"/>
      <c r="P308" s="480"/>
      <c r="Q308" s="480"/>
      <c r="R308" s="480"/>
      <c r="S308" s="480"/>
      <c r="T308" s="480"/>
      <c r="U308" s="480"/>
      <c r="V308" s="480"/>
      <c r="W308" s="538"/>
      <c r="X308" s="483"/>
      <c r="Y308" s="480"/>
      <c r="Z308" s="711"/>
      <c r="AA308" s="712"/>
      <c r="AB308" s="712"/>
      <c r="AC308" s="713"/>
      <c r="AD308" s="713"/>
      <c r="AE308" s="713"/>
      <c r="AF308" s="714"/>
      <c r="AG308" s="715"/>
      <c r="AH308" s="714"/>
      <c r="AI308" s="480"/>
      <c r="AJ308" s="483"/>
      <c r="AK308" s="707"/>
      <c r="AL308" s="455"/>
      <c r="AM308" s="455"/>
      <c r="AN308" s="455"/>
      <c r="AO308" s="456"/>
      <c r="AP308" s="364"/>
      <c r="AQ308" s="693"/>
      <c r="AR308" s="363"/>
      <c r="AS308" s="710"/>
    </row>
    <row r="309" spans="1:45" ht="15.75" x14ac:dyDescent="0.25">
      <c r="A309" s="562" t="s">
        <v>178</v>
      </c>
      <c r="B309" s="480">
        <v>30.65</v>
      </c>
      <c r="C309" s="481" t="e">
        <f>+B309+B309*$G$9</f>
        <v>#VALUE!</v>
      </c>
      <c r="D309" s="481">
        <v>34.76</v>
      </c>
      <c r="E309" s="481">
        <f>+D309*$F$11</f>
        <v>0</v>
      </c>
      <c r="F309" s="481">
        <f t="shared" si="77"/>
        <v>34.76</v>
      </c>
      <c r="G309" s="455">
        <f>F309</f>
        <v>34.76</v>
      </c>
      <c r="H309" s="485">
        <f>+D309+D309*$I$9</f>
        <v>34.76</v>
      </c>
      <c r="I309" s="513">
        <f t="shared" si="80"/>
        <v>0</v>
      </c>
      <c r="J309" s="514">
        <f t="shared" si="75"/>
        <v>34.76</v>
      </c>
      <c r="K309" s="515">
        <f>+J309</f>
        <v>34.76</v>
      </c>
      <c r="L309" s="480">
        <f>H309+H309*$M$9</f>
        <v>34.76</v>
      </c>
      <c r="M309" s="480">
        <f>L309*$M$8</f>
        <v>0</v>
      </c>
      <c r="N309" s="363">
        <f>L309+M309</f>
        <v>34.76</v>
      </c>
      <c r="O309" s="480">
        <f>L309+L309*$P$9</f>
        <v>39.626399999999997</v>
      </c>
      <c r="P309" s="480" t="e">
        <f>O309*$Q$9</f>
        <v>#VALUE!</v>
      </c>
      <c r="Q309" s="480" t="e">
        <f>SUM(O309:P309)</f>
        <v>#VALUE!</v>
      </c>
      <c r="R309" s="550">
        <v>45.13</v>
      </c>
      <c r="S309" s="480">
        <f>R309*S9</f>
        <v>6.3182000000000009</v>
      </c>
      <c r="T309" s="480">
        <v>51.45</v>
      </c>
      <c r="U309" s="480">
        <f>R309+(R309*R9)</f>
        <v>48.018320000000003</v>
      </c>
      <c r="V309" s="480">
        <f>U309*V9</f>
        <v>7.2027479999999997</v>
      </c>
      <c r="W309" s="538">
        <f>SUM(U309:V309)</f>
        <v>55.221068000000002</v>
      </c>
      <c r="X309" s="480">
        <f>U309*$Z$11+U309</f>
        <v>51.859785600000002</v>
      </c>
      <c r="Y309" s="480">
        <f>X309*Y7</f>
        <v>7.77896784</v>
      </c>
      <c r="Z309" s="711">
        <f>X309+Y309</f>
        <v>59.638753440000002</v>
      </c>
      <c r="AA309" s="712">
        <f t="shared" si="78"/>
        <v>54.971372735999999</v>
      </c>
      <c r="AB309" s="712">
        <f t="shared" si="74"/>
        <v>8.2457059103999999</v>
      </c>
      <c r="AC309" s="713">
        <f>AA309+AB309</f>
        <v>63.217078646399997</v>
      </c>
      <c r="AD309" s="713">
        <f>AA309*AD9</f>
        <v>57.719941372800001</v>
      </c>
      <c r="AE309" s="713">
        <f>AD309*AF9</f>
        <v>8.6579912059200002</v>
      </c>
      <c r="AF309" s="714">
        <f>AD309+AE309</f>
        <v>66.377932578720007</v>
      </c>
      <c r="AG309" s="715"/>
      <c r="AH309" s="714">
        <f>AD309*AH9</f>
        <v>60.605938441440003</v>
      </c>
      <c r="AI309" s="480">
        <f>AH309*AJ9</f>
        <v>9.0908907662160008</v>
      </c>
      <c r="AJ309" s="481">
        <f>SUM(AH309:AI309)</f>
        <v>69.696829207656009</v>
      </c>
      <c r="AK309" s="707"/>
      <c r="AL309" s="455">
        <v>63.052622622964812</v>
      </c>
      <c r="AM309" s="455">
        <f t="shared" si="76"/>
        <v>68.096832432802003</v>
      </c>
      <c r="AN309" s="455">
        <f>AL309*AN$12</f>
        <v>9.4578933934447207</v>
      </c>
      <c r="AO309" s="456">
        <f>SUM(AL309:AN309)</f>
        <v>140.60734844921154</v>
      </c>
      <c r="AP309" s="364"/>
      <c r="AQ309" s="699">
        <f>AM309*1.06</f>
        <v>72.182642378770126</v>
      </c>
      <c r="AR309" s="363">
        <f>AQ309*1.15</f>
        <v>83.010038735585638</v>
      </c>
      <c r="AS309" s="722">
        <v>0.06</v>
      </c>
    </row>
    <row r="310" spans="1:45" ht="15.75" x14ac:dyDescent="0.25">
      <c r="A310" s="562" t="s">
        <v>188</v>
      </c>
      <c r="B310" s="480">
        <v>75.680000000000007</v>
      </c>
      <c r="C310" s="481" t="e">
        <f>+B310+B310*$G$9</f>
        <v>#VALUE!</v>
      </c>
      <c r="D310" s="481">
        <v>85.84</v>
      </c>
      <c r="E310" s="481">
        <f>+D310*$F$11</f>
        <v>0</v>
      </c>
      <c r="F310" s="481">
        <f t="shared" si="77"/>
        <v>85.84</v>
      </c>
      <c r="G310" s="455">
        <f>F310</f>
        <v>85.84</v>
      </c>
      <c r="H310" s="485">
        <f>+D310+D310*$I$9</f>
        <v>85.84</v>
      </c>
      <c r="I310" s="513">
        <f t="shared" si="80"/>
        <v>0</v>
      </c>
      <c r="J310" s="514">
        <f t="shared" si="75"/>
        <v>85.84</v>
      </c>
      <c r="K310" s="515">
        <f>+J310</f>
        <v>85.84</v>
      </c>
      <c r="L310" s="480">
        <f>H310+H310*$M$9</f>
        <v>85.84</v>
      </c>
      <c r="M310" s="480">
        <f>L310*$M$8</f>
        <v>0</v>
      </c>
      <c r="N310" s="363">
        <f>L310+M310</f>
        <v>85.84</v>
      </c>
      <c r="O310" s="480">
        <f>L310+L310*$P$9</f>
        <v>97.857600000000005</v>
      </c>
      <c r="P310" s="480" t="e">
        <f>O310*$Q$9</f>
        <v>#VALUE!</v>
      </c>
      <c r="Q310" s="480" t="e">
        <f>SUM(O310:P310)</f>
        <v>#VALUE!</v>
      </c>
      <c r="R310" s="550">
        <v>111.44</v>
      </c>
      <c r="S310" s="480">
        <f>R310*S9</f>
        <v>15.601600000000001</v>
      </c>
      <c r="T310" s="480">
        <f>R310+S310</f>
        <v>127.0416</v>
      </c>
      <c r="U310" s="480">
        <f>R310+(R310*R9)</f>
        <v>118.57216</v>
      </c>
      <c r="V310" s="480">
        <f>U310*V9</f>
        <v>17.785823999999998</v>
      </c>
      <c r="W310" s="538">
        <f>SUM(U310:V310)</f>
        <v>136.35798399999999</v>
      </c>
      <c r="X310" s="480">
        <f>U310*$Z$11+U310</f>
        <v>128.0579328</v>
      </c>
      <c r="Y310" s="480">
        <f>X310*Y7</f>
        <v>19.208689920000001</v>
      </c>
      <c r="Z310" s="711">
        <f>X310+Y310</f>
        <v>147.26662272000002</v>
      </c>
      <c r="AA310" s="712">
        <f t="shared" si="78"/>
        <v>135.74140876800001</v>
      </c>
      <c r="AB310" s="712">
        <f t="shared" si="74"/>
        <v>20.361211315200002</v>
      </c>
      <c r="AC310" s="713">
        <f>AA310+AB310</f>
        <v>156.10262008320001</v>
      </c>
      <c r="AD310" s="713">
        <f>AA310*AD9</f>
        <v>142.52847920640002</v>
      </c>
      <c r="AE310" s="713">
        <f>AD310*AF9</f>
        <v>21.379271880960001</v>
      </c>
      <c r="AF310" s="714">
        <f>AD310+AE310</f>
        <v>163.90775108736003</v>
      </c>
      <c r="AG310" s="715"/>
      <c r="AH310" s="714">
        <f>AD310*AH9</f>
        <v>149.65490316672003</v>
      </c>
      <c r="AI310" s="480">
        <f>AH310*AJ9</f>
        <v>22.448235475008005</v>
      </c>
      <c r="AJ310" s="481">
        <f>SUM(AH310:AI310)</f>
        <v>172.10313864172804</v>
      </c>
      <c r="AK310" s="707"/>
      <c r="AL310" s="455">
        <v>155.69652703530241</v>
      </c>
      <c r="AM310" s="455">
        <f t="shared" si="76"/>
        <v>168.15224919812661</v>
      </c>
      <c r="AN310" s="455">
        <f>AL310*AN$12</f>
        <v>23.354479055295361</v>
      </c>
      <c r="AO310" s="456">
        <f>SUM(AL310:AN310)</f>
        <v>347.20325528872439</v>
      </c>
      <c r="AP310" s="364"/>
      <c r="AQ310" s="699">
        <f>AM310*1.06</f>
        <v>178.24138415001423</v>
      </c>
      <c r="AR310" s="363">
        <f>AQ310*1.15</f>
        <v>204.97759177251635</v>
      </c>
      <c r="AS310" s="722">
        <v>0.06</v>
      </c>
    </row>
    <row r="311" spans="1:45" ht="15.75" x14ac:dyDescent="0.25">
      <c r="A311" s="564"/>
      <c r="B311" s="563"/>
      <c r="C311" s="560"/>
      <c r="D311" s="481"/>
      <c r="E311" s="481"/>
      <c r="F311" s="481"/>
      <c r="G311" s="455"/>
      <c r="H311" s="485"/>
      <c r="I311" s="513"/>
      <c r="J311" s="514"/>
      <c r="K311" s="515"/>
      <c r="L311" s="483"/>
      <c r="M311" s="483"/>
      <c r="N311" s="488"/>
      <c r="O311" s="480"/>
      <c r="P311" s="480"/>
      <c r="Q311" s="480"/>
      <c r="R311" s="480"/>
      <c r="S311" s="480"/>
      <c r="T311" s="480"/>
      <c r="U311" s="483"/>
      <c r="V311" s="483"/>
      <c r="W311" s="502"/>
      <c r="X311" s="483"/>
      <c r="Y311" s="480"/>
      <c r="Z311" s="711"/>
      <c r="AA311" s="712"/>
      <c r="AB311" s="712"/>
      <c r="AC311" s="713"/>
      <c r="AD311" s="713"/>
      <c r="AE311" s="713"/>
      <c r="AF311" s="714"/>
      <c r="AG311" s="715"/>
      <c r="AH311" s="714"/>
      <c r="AI311" s="480"/>
      <c r="AJ311" s="483"/>
      <c r="AK311" s="707"/>
      <c r="AL311" s="455"/>
      <c r="AM311" s="455"/>
      <c r="AN311" s="455"/>
      <c r="AO311" s="456"/>
      <c r="AP311" s="364"/>
      <c r="AQ311" s="693"/>
      <c r="AR311" s="363"/>
      <c r="AS311" s="710"/>
    </row>
    <row r="312" spans="1:45" ht="15.75" x14ac:dyDescent="0.25">
      <c r="A312" s="584" t="s">
        <v>189</v>
      </c>
      <c r="B312" s="563"/>
      <c r="C312" s="560"/>
      <c r="D312" s="481"/>
      <c r="E312" s="481"/>
      <c r="F312" s="481"/>
      <c r="G312" s="455"/>
      <c r="H312" s="485"/>
      <c r="I312" s="513"/>
      <c r="J312" s="514"/>
      <c r="K312" s="515"/>
      <c r="L312" s="483"/>
      <c r="M312" s="483"/>
      <c r="N312" s="488"/>
      <c r="O312" s="480"/>
      <c r="P312" s="480"/>
      <c r="Q312" s="480"/>
      <c r="R312" s="480"/>
      <c r="S312" s="480"/>
      <c r="T312" s="480"/>
      <c r="U312" s="480"/>
      <c r="V312" s="480"/>
      <c r="W312" s="538"/>
      <c r="X312" s="483"/>
      <c r="Y312" s="480"/>
      <c r="Z312" s="711"/>
      <c r="AA312" s="712"/>
      <c r="AB312" s="712"/>
      <c r="AC312" s="713"/>
      <c r="AD312" s="713"/>
      <c r="AE312" s="713"/>
      <c r="AF312" s="714"/>
      <c r="AG312" s="715"/>
      <c r="AH312" s="714"/>
      <c r="AI312" s="480"/>
      <c r="AJ312" s="483"/>
      <c r="AK312" s="707"/>
      <c r="AL312" s="455"/>
      <c r="AM312" s="455"/>
      <c r="AN312" s="455"/>
      <c r="AO312" s="456"/>
      <c r="AP312" s="364"/>
      <c r="AQ312" s="693"/>
      <c r="AR312" s="363"/>
      <c r="AS312" s="710"/>
    </row>
    <row r="313" spans="1:45" ht="15.75" x14ac:dyDescent="0.25">
      <c r="A313" s="562" t="s">
        <v>190</v>
      </c>
      <c r="B313" s="480">
        <v>55.14</v>
      </c>
      <c r="C313" s="481" t="e">
        <f>+B313+B313*$G$9</f>
        <v>#VALUE!</v>
      </c>
      <c r="D313" s="481">
        <v>62.54</v>
      </c>
      <c r="E313" s="481">
        <f>+D313*$F$11</f>
        <v>0</v>
      </c>
      <c r="F313" s="481">
        <f t="shared" si="77"/>
        <v>62.54</v>
      </c>
      <c r="G313" s="455">
        <f>F313</f>
        <v>62.54</v>
      </c>
      <c r="H313" s="485">
        <f>+D313+D313*$I$9</f>
        <v>62.54</v>
      </c>
      <c r="I313" s="513">
        <f t="shared" si="80"/>
        <v>0</v>
      </c>
      <c r="J313" s="514">
        <f t="shared" si="75"/>
        <v>62.54</v>
      </c>
      <c r="K313" s="515">
        <f>+J313</f>
        <v>62.54</v>
      </c>
      <c r="L313" s="480">
        <f>H313+H313*$M$9</f>
        <v>62.54</v>
      </c>
      <c r="M313" s="480">
        <f>L313*$M$8</f>
        <v>0</v>
      </c>
      <c r="N313" s="363">
        <f>L313+M313</f>
        <v>62.54</v>
      </c>
      <c r="O313" s="480">
        <f>L313+L313*$P$9</f>
        <v>71.295600000000007</v>
      </c>
      <c r="P313" s="480" t="e">
        <f>O313*$Q$9</f>
        <v>#VALUE!</v>
      </c>
      <c r="Q313" s="480" t="e">
        <f>SUM(O313:P313)</f>
        <v>#VALUE!</v>
      </c>
      <c r="R313" s="550">
        <v>81.19</v>
      </c>
      <c r="S313" s="480">
        <f>R313*S9</f>
        <v>11.3666</v>
      </c>
      <c r="T313" s="480">
        <f>R313+S313-0.01</f>
        <v>92.546599999999998</v>
      </c>
      <c r="U313" s="480">
        <f>R313+(R313*R9)</f>
        <v>86.386160000000004</v>
      </c>
      <c r="V313" s="480">
        <f>U313*V9</f>
        <v>12.957924</v>
      </c>
      <c r="W313" s="538">
        <f>SUM(U313:V313)</f>
        <v>99.344084000000009</v>
      </c>
      <c r="X313" s="480">
        <f>U313*$Z$11+U313</f>
        <v>93.297052800000003</v>
      </c>
      <c r="Y313" s="480">
        <f>X313*Y7</f>
        <v>13.99455792</v>
      </c>
      <c r="Z313" s="711">
        <f>X313+Y313</f>
        <v>107.29161072000001</v>
      </c>
      <c r="AA313" s="712">
        <f t="shared" si="78"/>
        <v>98.894875968000008</v>
      </c>
      <c r="AB313" s="712">
        <f t="shared" si="74"/>
        <v>14.8342313952</v>
      </c>
      <c r="AC313" s="713">
        <f>AA313+AB313</f>
        <v>113.7291073632</v>
      </c>
      <c r="AD313" s="713">
        <f>AA313*AD9</f>
        <v>103.83961976640002</v>
      </c>
      <c r="AE313" s="713">
        <f>AD313*AF9</f>
        <v>15.575942964960003</v>
      </c>
      <c r="AF313" s="714">
        <f>AD313+AE313</f>
        <v>119.41556273136003</v>
      </c>
      <c r="AG313" s="715"/>
      <c r="AH313" s="714">
        <f>AD313*AH9</f>
        <v>109.03160075472003</v>
      </c>
      <c r="AI313" s="480">
        <f>AH313*AJ9</f>
        <v>16.354740113208003</v>
      </c>
      <c r="AJ313" s="481">
        <f>SUM(AH313:AI313)</f>
        <v>125.38634086792803</v>
      </c>
      <c r="AK313" s="707">
        <v>123</v>
      </c>
      <c r="AL313" s="455">
        <v>113.43324685926243</v>
      </c>
      <c r="AM313" s="455">
        <f t="shared" si="76"/>
        <v>122.50790660800342</v>
      </c>
      <c r="AN313" s="455">
        <f>AL313*AN$12</f>
        <v>17.014987028889362</v>
      </c>
      <c r="AO313" s="456">
        <f>SUM(AL313:AN313)</f>
        <v>252.9561404961552</v>
      </c>
      <c r="AP313" s="364"/>
      <c r="AQ313" s="699">
        <f>AM313*1.06</f>
        <v>129.85838100448365</v>
      </c>
      <c r="AR313" s="363">
        <f>AQ313*1.15</f>
        <v>149.33713815515617</v>
      </c>
      <c r="AS313" s="722">
        <v>0.06</v>
      </c>
    </row>
    <row r="314" spans="1:45" ht="15.75" x14ac:dyDescent="0.25">
      <c r="A314" s="562" t="s">
        <v>191</v>
      </c>
      <c r="B314" s="480">
        <v>18.37</v>
      </c>
      <c r="C314" s="481" t="e">
        <f>+B314+B314*$G$9</f>
        <v>#VALUE!</v>
      </c>
      <c r="D314" s="481">
        <v>20.84</v>
      </c>
      <c r="E314" s="481">
        <f>+D314*$F$11</f>
        <v>0</v>
      </c>
      <c r="F314" s="481">
        <f t="shared" si="77"/>
        <v>20.84</v>
      </c>
      <c r="G314" s="455">
        <f>F314</f>
        <v>20.84</v>
      </c>
      <c r="H314" s="485">
        <f>+D314+D314*$I$9</f>
        <v>20.84</v>
      </c>
      <c r="I314" s="513">
        <f t="shared" si="80"/>
        <v>0</v>
      </c>
      <c r="J314" s="514">
        <f t="shared" si="75"/>
        <v>20.84</v>
      </c>
      <c r="K314" s="515">
        <f>+J314</f>
        <v>20.84</v>
      </c>
      <c r="L314" s="480">
        <f>H314+H314*$M$9</f>
        <v>20.84</v>
      </c>
      <c r="M314" s="480">
        <f>L314*$M$8</f>
        <v>0</v>
      </c>
      <c r="N314" s="363">
        <f>L314+M314</f>
        <v>20.84</v>
      </c>
      <c r="O314" s="480">
        <f>L314+L314*$P$9</f>
        <v>23.7576</v>
      </c>
      <c r="P314" s="480" t="e">
        <f>O314*$Q$9</f>
        <v>#VALUE!</v>
      </c>
      <c r="Q314" s="480" t="e">
        <f>SUM(O314:P314)</f>
        <v>#VALUE!</v>
      </c>
      <c r="R314" s="550">
        <v>27.05</v>
      </c>
      <c r="S314" s="480">
        <f>R314*S9</f>
        <v>3.7870000000000004</v>
      </c>
      <c r="T314" s="480">
        <f>R314+S314+0.01</f>
        <v>30.847000000000001</v>
      </c>
      <c r="U314" s="480">
        <f>R314+(R314*R9)</f>
        <v>28.781200000000002</v>
      </c>
      <c r="V314" s="480">
        <f>U314*V9</f>
        <v>4.3171800000000005</v>
      </c>
      <c r="W314" s="538">
        <f>SUM(U314:V314)</f>
        <v>33.098380000000006</v>
      </c>
      <c r="X314" s="480">
        <f>U314*$Z$11+U314</f>
        <v>31.083696000000003</v>
      </c>
      <c r="Y314" s="480">
        <f>X314*Y7</f>
        <v>4.6625544000000003</v>
      </c>
      <c r="Z314" s="711">
        <f>X314+Y314</f>
        <v>35.746250400000001</v>
      </c>
      <c r="AA314" s="712">
        <f t="shared" si="78"/>
        <v>32.948717760000001</v>
      </c>
      <c r="AB314" s="712">
        <f t="shared" si="74"/>
        <v>4.9423076640000003</v>
      </c>
      <c r="AC314" s="713">
        <f>AA314+AB314</f>
        <v>37.891025423999999</v>
      </c>
      <c r="AD314" s="713">
        <f>AA314*AD9</f>
        <v>34.596153648000005</v>
      </c>
      <c r="AE314" s="713">
        <f>AD314*AF9</f>
        <v>5.1894230472000009</v>
      </c>
      <c r="AF314" s="714">
        <f>AD314+AE314</f>
        <v>39.785576695200007</v>
      </c>
      <c r="AG314" s="715"/>
      <c r="AH314" s="714">
        <f>AD314*AH9</f>
        <v>36.325961330400006</v>
      </c>
      <c r="AI314" s="480">
        <f>AH314*AJ9</f>
        <v>5.4488941995600007</v>
      </c>
      <c r="AJ314" s="481">
        <f>SUM(AH314:AI314)</f>
        <v>41.774855529960007</v>
      </c>
      <c r="AK314" s="707"/>
      <c r="AL314" s="455">
        <v>37.792453843368001</v>
      </c>
      <c r="AM314" s="455">
        <f t="shared" si="76"/>
        <v>40.815850150837441</v>
      </c>
      <c r="AN314" s="455">
        <f>AL314*AN$12</f>
        <v>5.6688680765052002</v>
      </c>
      <c r="AO314" s="456">
        <f>SUM(AL314:AN314)</f>
        <v>84.277172070710648</v>
      </c>
      <c r="AP314" s="364"/>
      <c r="AQ314" s="699">
        <f>AM314*1.06</f>
        <v>43.264801159887689</v>
      </c>
      <c r="AR314" s="363">
        <f>AQ314*1.15</f>
        <v>49.754521333870841</v>
      </c>
      <c r="AS314" s="722">
        <v>0.06</v>
      </c>
    </row>
    <row r="315" spans="1:45" ht="15.75" x14ac:dyDescent="0.25">
      <c r="A315" s="562" t="s">
        <v>192</v>
      </c>
      <c r="B315" s="480">
        <v>12.87</v>
      </c>
      <c r="C315" s="481" t="e">
        <f>+B315+B315*$G$9</f>
        <v>#VALUE!</v>
      </c>
      <c r="D315" s="481">
        <v>14.6</v>
      </c>
      <c r="E315" s="481">
        <f>+D315*$F$11</f>
        <v>0</v>
      </c>
      <c r="F315" s="481">
        <f t="shared" si="77"/>
        <v>14.6</v>
      </c>
      <c r="G315" s="455">
        <f>F315</f>
        <v>14.6</v>
      </c>
      <c r="H315" s="485">
        <f>+D315+D315*$I$9</f>
        <v>14.6</v>
      </c>
      <c r="I315" s="513">
        <f t="shared" si="80"/>
        <v>0</v>
      </c>
      <c r="J315" s="514">
        <f t="shared" si="75"/>
        <v>14.6</v>
      </c>
      <c r="K315" s="515">
        <f>+J315</f>
        <v>14.6</v>
      </c>
      <c r="L315" s="480">
        <f>H315+H315*$M$9+0.01</f>
        <v>14.61</v>
      </c>
      <c r="M315" s="480">
        <f>L315*$M$8</f>
        <v>0</v>
      </c>
      <c r="N315" s="363">
        <f>L315+M315</f>
        <v>14.61</v>
      </c>
      <c r="O315" s="480">
        <f>L315+L315*$P$9</f>
        <v>16.6554</v>
      </c>
      <c r="P315" s="480" t="e">
        <f>O315*$Q$9</f>
        <v>#VALUE!</v>
      </c>
      <c r="Q315" s="480" t="e">
        <f>SUM(O315:P315)</f>
        <v>#VALUE!</v>
      </c>
      <c r="R315" s="550">
        <v>18.97</v>
      </c>
      <c r="S315" s="480">
        <f>R315*S9</f>
        <v>2.6558000000000002</v>
      </c>
      <c r="T315" s="480">
        <f>R315+S315-0.03</f>
        <v>21.595799999999997</v>
      </c>
      <c r="U315" s="480">
        <f>R315+(R315*R9)</f>
        <v>20.184079999999998</v>
      </c>
      <c r="V315" s="480">
        <f>U315*V9</f>
        <v>3.0276119999999995</v>
      </c>
      <c r="W315" s="538">
        <f>SUM(U315:V315)</f>
        <v>23.211691999999999</v>
      </c>
      <c r="X315" s="480">
        <f>U315*$Z$11+U315</f>
        <v>21.798806399999997</v>
      </c>
      <c r="Y315" s="480">
        <f>X315*Y7</f>
        <v>3.2698209599999992</v>
      </c>
      <c r="Z315" s="711">
        <f>X315+Y315</f>
        <v>25.068627359999997</v>
      </c>
      <c r="AA315" s="712">
        <f t="shared" si="78"/>
        <v>23.106734783999997</v>
      </c>
      <c r="AB315" s="712">
        <f t="shared" si="74"/>
        <v>3.4660102175999996</v>
      </c>
      <c r="AC315" s="713">
        <f>AA315+AB315</f>
        <v>26.572745001599998</v>
      </c>
      <c r="AD315" s="713">
        <f>AA315*AD9</f>
        <v>24.262071523199996</v>
      </c>
      <c r="AE315" s="713">
        <f>AD315*AF9</f>
        <v>3.639310728479999</v>
      </c>
      <c r="AF315" s="714">
        <f>AD315+AE315</f>
        <v>27.901382251679994</v>
      </c>
      <c r="AG315" s="715"/>
      <c r="AH315" s="714">
        <f>AD315*AH9</f>
        <v>25.475175099359998</v>
      </c>
      <c r="AI315" s="480">
        <f>AH315*AJ9</f>
        <v>3.8212762649039993</v>
      </c>
      <c r="AJ315" s="481">
        <f>SUM(AH315:AI315)</f>
        <v>29.296451364263998</v>
      </c>
      <c r="AK315" s="707">
        <v>28.8</v>
      </c>
      <c r="AL315" s="455">
        <v>26.503617353371201</v>
      </c>
      <c r="AM315" s="455">
        <f t="shared" si="76"/>
        <v>28.623906741640898</v>
      </c>
      <c r="AN315" s="455">
        <f>AL315*AN$12</f>
        <v>3.97554260300568</v>
      </c>
      <c r="AO315" s="456">
        <f>SUM(AL315:AN315)</f>
        <v>59.103066698017777</v>
      </c>
      <c r="AP315" s="364"/>
      <c r="AQ315" s="699">
        <f>AM315*1.06</f>
        <v>30.341341146139353</v>
      </c>
      <c r="AR315" s="363">
        <f>AQ315*1.15</f>
        <v>34.892542318060251</v>
      </c>
      <c r="AS315" s="722">
        <v>0.06</v>
      </c>
    </row>
    <row r="316" spans="1:45" ht="15.75" x14ac:dyDescent="0.25">
      <c r="A316" s="564"/>
      <c r="B316" s="563"/>
      <c r="C316" s="560"/>
      <c r="D316" s="481"/>
      <c r="E316" s="481"/>
      <c r="F316" s="481"/>
      <c r="G316" s="455"/>
      <c r="H316" s="485"/>
      <c r="I316" s="513"/>
      <c r="J316" s="514"/>
      <c r="K316" s="515"/>
      <c r="L316" s="483"/>
      <c r="M316" s="483"/>
      <c r="N316" s="488"/>
      <c r="O316" s="480"/>
      <c r="P316" s="480"/>
      <c r="Q316" s="480"/>
      <c r="R316" s="480"/>
      <c r="S316" s="480"/>
      <c r="T316" s="480"/>
      <c r="U316" s="480"/>
      <c r="V316" s="480"/>
      <c r="W316" s="538"/>
      <c r="X316" s="483"/>
      <c r="Y316" s="480"/>
      <c r="Z316" s="711"/>
      <c r="AA316" s="712"/>
      <c r="AB316" s="712"/>
      <c r="AC316" s="713"/>
      <c r="AD316" s="713"/>
      <c r="AE316" s="713"/>
      <c r="AF316" s="714"/>
      <c r="AG316" s="715"/>
      <c r="AH316" s="714"/>
      <c r="AI316" s="480"/>
      <c r="AJ316" s="483"/>
      <c r="AK316" s="707"/>
      <c r="AL316" s="455"/>
      <c r="AM316" s="455"/>
      <c r="AN316" s="455"/>
      <c r="AO316" s="456"/>
      <c r="AP316" s="364"/>
      <c r="AQ316" s="693"/>
      <c r="AR316" s="363"/>
      <c r="AS316" s="710"/>
    </row>
    <row r="317" spans="1:45" ht="15.75" x14ac:dyDescent="0.25">
      <c r="A317" s="584" t="s">
        <v>193</v>
      </c>
      <c r="B317" s="563"/>
      <c r="C317" s="560"/>
      <c r="D317" s="481"/>
      <c r="E317" s="481"/>
      <c r="F317" s="481"/>
      <c r="G317" s="455"/>
      <c r="H317" s="485"/>
      <c r="I317" s="513"/>
      <c r="J317" s="514"/>
      <c r="K317" s="515"/>
      <c r="L317" s="483"/>
      <c r="M317" s="483"/>
      <c r="N317" s="488"/>
      <c r="O317" s="480"/>
      <c r="P317" s="480"/>
      <c r="Q317" s="480"/>
      <c r="R317" s="480"/>
      <c r="S317" s="480"/>
      <c r="T317" s="480"/>
      <c r="U317" s="480"/>
      <c r="V317" s="480"/>
      <c r="W317" s="538"/>
      <c r="X317" s="483"/>
      <c r="Y317" s="480"/>
      <c r="Z317" s="711"/>
      <c r="AA317" s="712"/>
      <c r="AB317" s="712"/>
      <c r="AC317" s="713"/>
      <c r="AD317" s="713"/>
      <c r="AE317" s="713"/>
      <c r="AF317" s="714"/>
      <c r="AG317" s="715"/>
      <c r="AH317" s="714"/>
      <c r="AI317" s="480"/>
      <c r="AJ317" s="483"/>
      <c r="AK317" s="707"/>
      <c r="AL317" s="455"/>
      <c r="AM317" s="455"/>
      <c r="AN317" s="455"/>
      <c r="AO317" s="456"/>
      <c r="AP317" s="364"/>
      <c r="AQ317" s="693"/>
      <c r="AR317" s="363"/>
      <c r="AS317" s="710"/>
    </row>
    <row r="318" spans="1:45" ht="15.75" x14ac:dyDescent="0.25">
      <c r="A318" s="562" t="s">
        <v>190</v>
      </c>
      <c r="B318" s="480">
        <v>102.11</v>
      </c>
      <c r="C318" s="481" t="e">
        <f>+B318+B318*$G$9</f>
        <v>#VALUE!</v>
      </c>
      <c r="D318" s="481">
        <v>115.81</v>
      </c>
      <c r="E318" s="481">
        <f>+D318*$F$11</f>
        <v>0</v>
      </c>
      <c r="F318" s="481">
        <f t="shared" si="77"/>
        <v>115.81</v>
      </c>
      <c r="G318" s="455">
        <f>F318</f>
        <v>115.81</v>
      </c>
      <c r="H318" s="485">
        <f>+D318+D318*$I$9</f>
        <v>115.81</v>
      </c>
      <c r="I318" s="513">
        <f t="shared" si="80"/>
        <v>0</v>
      </c>
      <c r="J318" s="514">
        <f t="shared" si="75"/>
        <v>115.81</v>
      </c>
      <c r="K318" s="515">
        <f>+J318</f>
        <v>115.81</v>
      </c>
      <c r="L318" s="480">
        <f>H318+H318*$M$9</f>
        <v>115.81</v>
      </c>
      <c r="M318" s="480">
        <f>L318*$M$8</f>
        <v>0</v>
      </c>
      <c r="N318" s="363">
        <f>L318+M318</f>
        <v>115.81</v>
      </c>
      <c r="O318" s="480">
        <f>L318+L318*$P$9</f>
        <v>132.02340000000001</v>
      </c>
      <c r="P318" s="480" t="e">
        <f>O318*$Q$9</f>
        <v>#VALUE!</v>
      </c>
      <c r="Q318" s="480" t="e">
        <f>SUM(O318:P318)</f>
        <v>#VALUE!</v>
      </c>
      <c r="R318" s="550">
        <v>150.35</v>
      </c>
      <c r="S318" s="480">
        <f>R318*S9</f>
        <v>21.048999999999999</v>
      </c>
      <c r="T318" s="480">
        <f>R318+S318+0.02</f>
        <v>171.41900000000001</v>
      </c>
      <c r="U318" s="480">
        <f>R318+(R318*R9)</f>
        <v>159.97239999999999</v>
      </c>
      <c r="V318" s="480">
        <f>U318*V9</f>
        <v>23.995859999999997</v>
      </c>
      <c r="W318" s="543">
        <f>ROUNDUP(SUM(U318:V318),1)</f>
        <v>184</v>
      </c>
      <c r="X318" s="480">
        <f>U318*$Z$11+U318</f>
        <v>172.77019199999998</v>
      </c>
      <c r="Y318" s="480">
        <f>X318*Y7</f>
        <v>25.915528799999997</v>
      </c>
      <c r="Z318" s="711">
        <f>X318+Y318</f>
        <v>198.68572079999998</v>
      </c>
      <c r="AA318" s="712">
        <f t="shared" si="78"/>
        <v>183.13640351999999</v>
      </c>
      <c r="AB318" s="712">
        <f t="shared" si="74"/>
        <v>27.470460527999997</v>
      </c>
      <c r="AC318" s="713">
        <f>AA318+AB318</f>
        <v>210.60686404799998</v>
      </c>
      <c r="AD318" s="713">
        <f>AA318*AD9</f>
        <v>192.29322369599998</v>
      </c>
      <c r="AE318" s="713">
        <f>AD318*AF9</f>
        <v>28.843983554399998</v>
      </c>
      <c r="AF318" s="714">
        <f>AD318+AE318</f>
        <v>221.13720725039997</v>
      </c>
      <c r="AG318" s="715"/>
      <c r="AH318" s="714">
        <f>AD318*AH9</f>
        <v>201.9078848808</v>
      </c>
      <c r="AI318" s="480">
        <f>AH318*AJ9</f>
        <v>30.286182732119997</v>
      </c>
      <c r="AJ318" s="481">
        <f>SUM(AH318:AI318)</f>
        <v>232.19406761291998</v>
      </c>
      <c r="AK318" s="707">
        <v>227.9</v>
      </c>
      <c r="AL318" s="455">
        <v>210.05898097413603</v>
      </c>
      <c r="AM318" s="455">
        <f t="shared" si="76"/>
        <v>226.86369945206692</v>
      </c>
      <c r="AN318" s="455">
        <f>AL318*AN$12</f>
        <v>31.508847146120402</v>
      </c>
      <c r="AO318" s="456">
        <f>SUM(AL318:AN318)</f>
        <v>468.43152757232338</v>
      </c>
      <c r="AP318" s="364"/>
      <c r="AQ318" s="699">
        <f>AM318*1.06</f>
        <v>240.47552141919095</v>
      </c>
      <c r="AR318" s="363">
        <f>AQ318*1.15</f>
        <v>276.54684963206955</v>
      </c>
      <c r="AS318" s="722">
        <v>0.06</v>
      </c>
    </row>
    <row r="319" spans="1:45" ht="15.75" x14ac:dyDescent="0.25">
      <c r="A319" s="562" t="s">
        <v>191</v>
      </c>
      <c r="B319" s="480">
        <v>113.14</v>
      </c>
      <c r="C319" s="481" t="e">
        <f>+B319+B319*$G$9</f>
        <v>#VALUE!</v>
      </c>
      <c r="D319" s="481">
        <v>128.32</v>
      </c>
      <c r="E319" s="481">
        <v>17.97</v>
      </c>
      <c r="F319" s="481">
        <f t="shared" si="77"/>
        <v>146.29</v>
      </c>
      <c r="G319" s="455">
        <f>F319</f>
        <v>146.29</v>
      </c>
      <c r="H319" s="485">
        <f>+D319+D319*$I$9</f>
        <v>128.32</v>
      </c>
      <c r="I319" s="513">
        <f t="shared" si="80"/>
        <v>0</v>
      </c>
      <c r="J319" s="514">
        <f t="shared" si="75"/>
        <v>128.32</v>
      </c>
      <c r="K319" s="515">
        <f>+J319</f>
        <v>128.32</v>
      </c>
      <c r="L319" s="480">
        <f>H319+H319*$M$9</f>
        <v>128.32</v>
      </c>
      <c r="M319" s="480">
        <f>L319*$M$8</f>
        <v>0</v>
      </c>
      <c r="N319" s="363">
        <f>L319+M319</f>
        <v>128.32</v>
      </c>
      <c r="O319" s="480">
        <f>L319+L319*$P$9</f>
        <v>146.28479999999999</v>
      </c>
      <c r="P319" s="480" t="e">
        <f>O319*$Q$9</f>
        <v>#VALUE!</v>
      </c>
      <c r="Q319" s="480" t="e">
        <f>SUM(O319:P319)</f>
        <v>#VALUE!</v>
      </c>
      <c r="R319" s="550">
        <v>166.59</v>
      </c>
      <c r="S319" s="480">
        <f>R319*S9</f>
        <v>23.322600000000001</v>
      </c>
      <c r="T319" s="480">
        <f>R319+S319+0.02</f>
        <v>189.93260000000001</v>
      </c>
      <c r="U319" s="480">
        <f>R319+(R319*R9)</f>
        <v>177.25175999999999</v>
      </c>
      <c r="V319" s="480">
        <f>U319*V9</f>
        <v>26.587763999999996</v>
      </c>
      <c r="W319" s="543">
        <f>ROUNDUP(SUM(U319:V319),1)</f>
        <v>203.9</v>
      </c>
      <c r="X319" s="480">
        <f>U319*$Z$11+U319</f>
        <v>191.43190079999999</v>
      </c>
      <c r="Y319" s="480">
        <f>X319*Y7</f>
        <v>28.714785119999998</v>
      </c>
      <c r="Z319" s="711">
        <f>X319+Y319</f>
        <v>220.14668591999998</v>
      </c>
      <c r="AA319" s="712">
        <f t="shared" si="78"/>
        <v>202.91781484800001</v>
      </c>
      <c r="AB319" s="712">
        <f t="shared" si="74"/>
        <v>30.4376722272</v>
      </c>
      <c r="AC319" s="713">
        <f>AA319+AB319</f>
        <v>233.35548707520002</v>
      </c>
      <c r="AD319" s="713">
        <f>AA319*AD9</f>
        <v>213.06370559040002</v>
      </c>
      <c r="AE319" s="713">
        <f>AD319*AF9</f>
        <v>31.95955583856</v>
      </c>
      <c r="AF319" s="714">
        <f>AD319+AE319</f>
        <v>245.02326142896001</v>
      </c>
      <c r="AG319" s="715"/>
      <c r="AH319" s="714">
        <f>AD319*AH9</f>
        <v>223.71689086992004</v>
      </c>
      <c r="AI319" s="480">
        <f>AH319*AJ9</f>
        <v>33.557533630488003</v>
      </c>
      <c r="AJ319" s="481">
        <f>SUM(AH319:AI319)</f>
        <v>257.27442450040803</v>
      </c>
      <c r="AK319" s="707">
        <v>252.5</v>
      </c>
      <c r="AL319" s="455">
        <v>232.7484246124464</v>
      </c>
      <c r="AM319" s="455">
        <f t="shared" si="76"/>
        <v>251.36829858144213</v>
      </c>
      <c r="AN319" s="455">
        <f>AL319*AN$12</f>
        <v>34.912263691866961</v>
      </c>
      <c r="AO319" s="456">
        <f>SUM(AL319:AN319)</f>
        <v>519.02898688575556</v>
      </c>
      <c r="AP319" s="364"/>
      <c r="AQ319" s="699">
        <f>AM319*1.06</f>
        <v>266.45039649632866</v>
      </c>
      <c r="AR319" s="363">
        <f>AQ319*1.15</f>
        <v>306.41795597077794</v>
      </c>
      <c r="AS319" s="722">
        <v>0.06</v>
      </c>
    </row>
    <row r="320" spans="1:45" ht="15.75" x14ac:dyDescent="0.25">
      <c r="A320" s="564" t="s">
        <v>194</v>
      </c>
      <c r="B320" s="480">
        <v>12.63</v>
      </c>
      <c r="C320" s="481" t="e">
        <f>+B320+B320*$G$9</f>
        <v>#VALUE!</v>
      </c>
      <c r="D320" s="481">
        <v>14.32</v>
      </c>
      <c r="E320" s="481">
        <v>2.0099999999999998</v>
      </c>
      <c r="F320" s="481">
        <f t="shared" si="77"/>
        <v>16.329999999999998</v>
      </c>
      <c r="G320" s="455">
        <f>F320</f>
        <v>16.329999999999998</v>
      </c>
      <c r="H320" s="485">
        <f>+D320+D320*$I$9</f>
        <v>14.32</v>
      </c>
      <c r="I320" s="513">
        <f t="shared" si="80"/>
        <v>0</v>
      </c>
      <c r="J320" s="514">
        <f t="shared" si="75"/>
        <v>14.32</v>
      </c>
      <c r="K320" s="515">
        <f>+J320</f>
        <v>14.32</v>
      </c>
      <c r="L320" s="480">
        <f>H320+H320*$M$9</f>
        <v>14.32</v>
      </c>
      <c r="M320" s="480">
        <f>L320*$M$8</f>
        <v>0</v>
      </c>
      <c r="N320" s="363">
        <f>L320+M320</f>
        <v>14.32</v>
      </c>
      <c r="O320" s="480">
        <f>L320+L320*$P$9</f>
        <v>16.3248</v>
      </c>
      <c r="P320" s="480" t="e">
        <f>O320*$Q$9</f>
        <v>#VALUE!</v>
      </c>
      <c r="Q320" s="480" t="e">
        <f>SUM(O320:P320)</f>
        <v>#VALUE!</v>
      </c>
      <c r="R320" s="550">
        <v>18.59</v>
      </c>
      <c r="S320" s="480">
        <f>R320*S9</f>
        <v>2.6026000000000002</v>
      </c>
      <c r="T320" s="480">
        <f>R320+S320-0.01</f>
        <v>21.182599999999997</v>
      </c>
      <c r="U320" s="480">
        <f>R320+(R320*R9)</f>
        <v>19.77976</v>
      </c>
      <c r="V320" s="480">
        <f>U320*V9</f>
        <v>2.9669639999999999</v>
      </c>
      <c r="W320" s="543">
        <f>ROUNDUP(SUM(U320:V320),1)</f>
        <v>22.8</v>
      </c>
      <c r="X320" s="480">
        <f>U320*$Z$11+U320</f>
        <v>21.362140799999999</v>
      </c>
      <c r="Y320" s="480">
        <f>X320*Y7</f>
        <v>3.2043211199999999</v>
      </c>
      <c r="Z320" s="711">
        <f>X320+Y320</f>
        <v>24.566461919999998</v>
      </c>
      <c r="AA320" s="712">
        <f t="shared" si="78"/>
        <v>22.643869247999998</v>
      </c>
      <c r="AB320" s="712">
        <f t="shared" si="74"/>
        <v>3.3965803871999998</v>
      </c>
      <c r="AC320" s="713">
        <f>AA320+AB320</f>
        <v>26.040449635199998</v>
      </c>
      <c r="AD320" s="713">
        <f>AA320*AD9</f>
        <v>23.776062710399998</v>
      </c>
      <c r="AE320" s="713">
        <f>AD320*AF9</f>
        <v>3.5664094065599996</v>
      </c>
      <c r="AF320" s="714">
        <f>AD320+AE320</f>
        <v>27.342472116959996</v>
      </c>
      <c r="AG320" s="715"/>
      <c r="AH320" s="714">
        <f>AD320*AH9</f>
        <v>24.964865845919999</v>
      </c>
      <c r="AI320" s="480">
        <f>AH320*AJ9</f>
        <v>3.7447298768879995</v>
      </c>
      <c r="AJ320" s="481">
        <f>SUM(AH320:AI320)</f>
        <v>28.709595722807997</v>
      </c>
      <c r="AK320" s="707">
        <v>28.2</v>
      </c>
      <c r="AL320" s="455">
        <v>25.9727067263664</v>
      </c>
      <c r="AM320" s="455">
        <f t="shared" si="76"/>
        <v>28.050523264475714</v>
      </c>
      <c r="AN320" s="455">
        <f>AL320*AN$12</f>
        <v>3.89590600895496</v>
      </c>
      <c r="AO320" s="456">
        <f>SUM(AL320:AN320)</f>
        <v>57.919135999797071</v>
      </c>
      <c r="AP320" s="364"/>
      <c r="AQ320" s="699">
        <f>AM320*1.06</f>
        <v>29.733554660344257</v>
      </c>
      <c r="AR320" s="363">
        <f>AQ320*1.15</f>
        <v>34.19358785939589</v>
      </c>
      <c r="AS320" s="722">
        <v>0.06</v>
      </c>
    </row>
    <row r="321" spans="1:45" ht="15.75" x14ac:dyDescent="0.25">
      <c r="A321" s="564"/>
      <c r="B321" s="559"/>
      <c r="C321" s="560"/>
      <c r="D321" s="481"/>
      <c r="E321" s="481"/>
      <c r="F321" s="481"/>
      <c r="G321" s="455"/>
      <c r="H321" s="485"/>
      <c r="I321" s="513"/>
      <c r="J321" s="514"/>
      <c r="K321" s="515"/>
      <c r="L321" s="483"/>
      <c r="M321" s="483"/>
      <c r="N321" s="488"/>
      <c r="O321" s="480"/>
      <c r="P321" s="480"/>
      <c r="Q321" s="480"/>
      <c r="R321" s="483"/>
      <c r="S321" s="483"/>
      <c r="T321" s="483"/>
      <c r="U321" s="480"/>
      <c r="V321" s="480"/>
      <c r="W321" s="538"/>
      <c r="X321" s="483"/>
      <c r="Y321" s="480"/>
      <c r="Z321" s="711"/>
      <c r="AA321" s="712"/>
      <c r="AB321" s="712"/>
      <c r="AC321" s="713"/>
      <c r="AD321" s="713"/>
      <c r="AE321" s="713"/>
      <c r="AF321" s="714"/>
      <c r="AG321" s="715"/>
      <c r="AH321" s="714"/>
      <c r="AI321" s="480"/>
      <c r="AJ321" s="483"/>
      <c r="AK321" s="707"/>
      <c r="AL321" s="455"/>
      <c r="AM321" s="455"/>
      <c r="AN321" s="455"/>
      <c r="AO321" s="456"/>
      <c r="AP321" s="364"/>
      <c r="AQ321" s="693"/>
      <c r="AR321" s="363"/>
      <c r="AS321" s="710"/>
    </row>
    <row r="322" spans="1:45" ht="15.75" x14ac:dyDescent="0.25">
      <c r="A322" s="584" t="s">
        <v>195</v>
      </c>
      <c r="B322" s="559"/>
      <c r="C322" s="560"/>
      <c r="D322" s="481"/>
      <c r="E322" s="481"/>
      <c r="F322" s="481"/>
      <c r="G322" s="455"/>
      <c r="H322" s="485"/>
      <c r="I322" s="513"/>
      <c r="J322" s="514"/>
      <c r="K322" s="515"/>
      <c r="L322" s="483"/>
      <c r="M322" s="483"/>
      <c r="N322" s="488"/>
      <c r="O322" s="480"/>
      <c r="P322" s="480"/>
      <c r="Q322" s="480"/>
      <c r="R322" s="480"/>
      <c r="S322" s="480"/>
      <c r="T322" s="480"/>
      <c r="U322" s="480"/>
      <c r="V322" s="480"/>
      <c r="W322" s="538"/>
      <c r="X322" s="483"/>
      <c r="Y322" s="480"/>
      <c r="Z322" s="711"/>
      <c r="AA322" s="712"/>
      <c r="AB322" s="712"/>
      <c r="AC322" s="713"/>
      <c r="AD322" s="713"/>
      <c r="AE322" s="713"/>
      <c r="AF322" s="714"/>
      <c r="AG322" s="715"/>
      <c r="AH322" s="714"/>
      <c r="AI322" s="480"/>
      <c r="AJ322" s="483"/>
      <c r="AK322" s="707"/>
      <c r="AL322" s="455"/>
      <c r="AM322" s="455"/>
      <c r="AN322" s="455"/>
      <c r="AO322" s="456"/>
      <c r="AP322" s="364"/>
      <c r="AQ322" s="693"/>
      <c r="AR322" s="363"/>
      <c r="AS322" s="710"/>
    </row>
    <row r="323" spans="1:45" ht="15.75" x14ac:dyDescent="0.25">
      <c r="A323" s="564" t="s">
        <v>196</v>
      </c>
      <c r="B323" s="480">
        <v>144.76</v>
      </c>
      <c r="C323" s="481" t="e">
        <f>+B323+B323*$G$9</f>
        <v>#VALUE!</v>
      </c>
      <c r="D323" s="481">
        <v>164.21</v>
      </c>
      <c r="E323" s="481">
        <f>+D323*$F$11</f>
        <v>0</v>
      </c>
      <c r="F323" s="481">
        <f t="shared" si="77"/>
        <v>164.21</v>
      </c>
      <c r="G323" s="455">
        <f>F323</f>
        <v>164.21</v>
      </c>
      <c r="H323" s="485">
        <f>+D323+D323*$I$9</f>
        <v>164.21</v>
      </c>
      <c r="I323" s="513">
        <f t="shared" si="80"/>
        <v>0</v>
      </c>
      <c r="J323" s="514">
        <f t="shared" si="75"/>
        <v>164.21</v>
      </c>
      <c r="K323" s="515">
        <f>+H323+I323-0.03</f>
        <v>164.18</v>
      </c>
      <c r="L323" s="480">
        <f>H323+H323*$M$9</f>
        <v>164.21</v>
      </c>
      <c r="M323" s="480">
        <f>L323*$M$8</f>
        <v>0</v>
      </c>
      <c r="N323" s="363">
        <f>L323+M323</f>
        <v>164.21</v>
      </c>
      <c r="O323" s="480">
        <f>L323+L323*$P$9</f>
        <v>187.19940000000003</v>
      </c>
      <c r="P323" s="480" t="e">
        <f>O323*$Q$9</f>
        <v>#VALUE!</v>
      </c>
      <c r="Q323" s="480" t="e">
        <f>SUM(O323:P323)</f>
        <v>#VALUE!</v>
      </c>
      <c r="R323" s="550">
        <v>207.31</v>
      </c>
      <c r="S323" s="480">
        <f>R323*S9</f>
        <v>29.023400000000002</v>
      </c>
      <c r="T323" s="480">
        <f>R323+S323-0.03</f>
        <v>236.30340000000001</v>
      </c>
      <c r="U323" s="480">
        <f>R323+(R323*R9)</f>
        <v>220.57784000000001</v>
      </c>
      <c r="V323" s="480">
        <f>U323*V9</f>
        <v>33.086675999999997</v>
      </c>
      <c r="W323" s="543">
        <f>ROUNDUP(SUM(U323:V323),1)</f>
        <v>253.7</v>
      </c>
      <c r="X323" s="480">
        <f>U323*$Z$11+U323</f>
        <v>238.22406720000001</v>
      </c>
      <c r="Y323" s="480">
        <f>X323*Y7</f>
        <v>35.733610079999998</v>
      </c>
      <c r="Z323" s="711">
        <f>X323+Y323+0.02</f>
        <v>273.97767727999997</v>
      </c>
      <c r="AA323" s="712">
        <f t="shared" si="78"/>
        <v>252.517511232</v>
      </c>
      <c r="AB323" s="712">
        <f t="shared" si="74"/>
        <v>37.877626684799999</v>
      </c>
      <c r="AC323" s="713">
        <f>AA323+AB323</f>
        <v>290.39513791680002</v>
      </c>
      <c r="AD323" s="713">
        <f>AA323*AD9</f>
        <v>265.14338679360003</v>
      </c>
      <c r="AE323" s="713">
        <f>AD323*AF9</f>
        <v>39.771508019040006</v>
      </c>
      <c r="AF323" s="714">
        <f>AD323+AE323</f>
        <v>304.91489481264006</v>
      </c>
      <c r="AG323" s="715">
        <v>299.3</v>
      </c>
      <c r="AH323" s="714">
        <f>AD323*AH9</f>
        <v>278.40055613328002</v>
      </c>
      <c r="AI323" s="480">
        <f>AH323*AJ9</f>
        <v>41.760083419992</v>
      </c>
      <c r="AJ323" s="481">
        <f>SUM(AH323:AI323)</f>
        <v>320.16063955327201</v>
      </c>
      <c r="AK323" s="707">
        <v>314.2</v>
      </c>
      <c r="AL323" s="455">
        <v>289.63968969569765</v>
      </c>
      <c r="AM323" s="455">
        <f t="shared" si="76"/>
        <v>312.81086487135349</v>
      </c>
      <c r="AN323" s="455">
        <f>AL323*AN$12</f>
        <v>43.445953454354644</v>
      </c>
      <c r="AO323" s="456">
        <v>333.1</v>
      </c>
      <c r="AP323" s="364">
        <v>333.1</v>
      </c>
      <c r="AQ323" s="699">
        <f>AM323*1.06</f>
        <v>331.57951676363473</v>
      </c>
      <c r="AR323" s="363">
        <f>AQ323*1.15</f>
        <v>381.31644427817992</v>
      </c>
      <c r="AS323" s="722">
        <v>0.06</v>
      </c>
    </row>
    <row r="324" spans="1:45" ht="15.75" x14ac:dyDescent="0.25">
      <c r="A324" s="564" t="s">
        <v>197</v>
      </c>
      <c r="B324" s="480">
        <v>172.79</v>
      </c>
      <c r="C324" s="481" t="e">
        <f>+B324+B324*$G$9</f>
        <v>#VALUE!</v>
      </c>
      <c r="D324" s="481">
        <v>195.96</v>
      </c>
      <c r="E324" s="481">
        <v>27.44</v>
      </c>
      <c r="F324" s="481">
        <f t="shared" si="77"/>
        <v>223.4</v>
      </c>
      <c r="G324" s="455">
        <f>F324</f>
        <v>223.4</v>
      </c>
      <c r="H324" s="485">
        <f>+D324+D324*$I$9</f>
        <v>195.96</v>
      </c>
      <c r="I324" s="513">
        <f t="shared" si="80"/>
        <v>0</v>
      </c>
      <c r="J324" s="514">
        <f t="shared" si="75"/>
        <v>195.96</v>
      </c>
      <c r="K324" s="515">
        <f>+H324+I324</f>
        <v>195.96</v>
      </c>
      <c r="L324" s="480">
        <f>H324+H324*$M$9</f>
        <v>195.96</v>
      </c>
      <c r="M324" s="480">
        <f>L324*$M$8</f>
        <v>0</v>
      </c>
      <c r="N324" s="363">
        <f>L324+M324</f>
        <v>195.96</v>
      </c>
      <c r="O324" s="480">
        <f>L324+L324*$P$9</f>
        <v>223.39440000000002</v>
      </c>
      <c r="P324" s="480" t="e">
        <f>O324*$Q$9</f>
        <v>#VALUE!</v>
      </c>
      <c r="Q324" s="480" t="e">
        <f>SUM(O324:P324)</f>
        <v>#VALUE!</v>
      </c>
      <c r="R324" s="550">
        <v>247.39</v>
      </c>
      <c r="S324" s="480">
        <f>R324*S9</f>
        <v>34.634599999999999</v>
      </c>
      <c r="T324" s="480">
        <f>R324+S324-0.02</f>
        <v>282.00459999999998</v>
      </c>
      <c r="U324" s="480">
        <f>R324+(R324*R9)</f>
        <v>263.22296</v>
      </c>
      <c r="V324" s="480">
        <f>U324*V9</f>
        <v>39.483443999999999</v>
      </c>
      <c r="W324" s="543">
        <f>ROUNDUP(SUM(U324:V324),1)</f>
        <v>302.8</v>
      </c>
      <c r="X324" s="480">
        <f>U324*$Z$11+U324</f>
        <v>284.28079680000002</v>
      </c>
      <c r="Y324" s="480">
        <f>X324*Y7</f>
        <v>42.642119520000001</v>
      </c>
      <c r="Z324" s="711">
        <f>X324+Y324+0.03</f>
        <v>326.95291631999999</v>
      </c>
      <c r="AA324" s="712">
        <f t="shared" si="78"/>
        <v>301.33764460800001</v>
      </c>
      <c r="AB324" s="712">
        <f t="shared" si="74"/>
        <v>45.200646691199999</v>
      </c>
      <c r="AC324" s="713">
        <f>AA324+AB324</f>
        <v>346.53829129920001</v>
      </c>
      <c r="AD324" s="713">
        <f>AA324*AD9</f>
        <v>316.40452683840005</v>
      </c>
      <c r="AE324" s="713">
        <f>AD324*AF9</f>
        <v>47.460679025760008</v>
      </c>
      <c r="AF324" s="714">
        <f>AD324+AE324</f>
        <v>363.86520586416003</v>
      </c>
      <c r="AG324" s="715">
        <v>357.1</v>
      </c>
      <c r="AH324" s="714">
        <f>AD324*AH9</f>
        <v>332.22475318032008</v>
      </c>
      <c r="AI324" s="480">
        <f>AH324*AJ9</f>
        <v>49.833712977048009</v>
      </c>
      <c r="AJ324" s="481">
        <f>SUM(AH324:AI324)</f>
        <v>382.05846615736812</v>
      </c>
      <c r="AK324" s="707">
        <v>375</v>
      </c>
      <c r="AL324" s="455">
        <v>345.63678951241445</v>
      </c>
      <c r="AM324" s="455">
        <f t="shared" si="76"/>
        <v>373.28773267340762</v>
      </c>
      <c r="AN324" s="455">
        <f>AL324*AN$12</f>
        <v>51.845518426862164</v>
      </c>
      <c r="AO324" s="456">
        <v>397.5</v>
      </c>
      <c r="AP324" s="364">
        <v>397.5</v>
      </c>
      <c r="AQ324" s="699">
        <f>AM324*1.06</f>
        <v>395.68499663381209</v>
      </c>
      <c r="AR324" s="363">
        <f>AQ324*1.15</f>
        <v>455.0377461288839</v>
      </c>
      <c r="AS324" s="722">
        <v>0.06</v>
      </c>
    </row>
    <row r="325" spans="1:45" ht="15.75" x14ac:dyDescent="0.25">
      <c r="A325" s="564"/>
      <c r="B325" s="563"/>
      <c r="C325" s="560"/>
      <c r="D325" s="481"/>
      <c r="E325" s="481"/>
      <c r="F325" s="481"/>
      <c r="G325" s="455"/>
      <c r="H325" s="485"/>
      <c r="I325" s="513"/>
      <c r="J325" s="514"/>
      <c r="K325" s="515"/>
      <c r="L325" s="483"/>
      <c r="M325" s="483"/>
      <c r="N325" s="488"/>
      <c r="O325" s="480"/>
      <c r="P325" s="480"/>
      <c r="Q325" s="480"/>
      <c r="R325" s="480"/>
      <c r="S325" s="480"/>
      <c r="T325" s="480"/>
      <c r="U325" s="483"/>
      <c r="V325" s="483"/>
      <c r="W325" s="502"/>
      <c r="X325" s="483"/>
      <c r="Y325" s="480"/>
      <c r="Z325" s="711"/>
      <c r="AA325" s="712"/>
      <c r="AB325" s="712"/>
      <c r="AC325" s="713"/>
      <c r="AD325" s="713"/>
      <c r="AE325" s="713"/>
      <c r="AF325" s="714"/>
      <c r="AG325" s="715"/>
      <c r="AH325" s="714"/>
      <c r="AI325" s="480"/>
      <c r="AJ325" s="483"/>
      <c r="AK325" s="707"/>
      <c r="AL325" s="455"/>
      <c r="AM325" s="455"/>
      <c r="AN325" s="455"/>
      <c r="AO325" s="456"/>
      <c r="AP325" s="364"/>
      <c r="AQ325" s="699"/>
      <c r="AR325" s="363"/>
      <c r="AS325" s="710"/>
    </row>
    <row r="326" spans="1:45" ht="15.75" x14ac:dyDescent="0.25">
      <c r="A326" s="525" t="s">
        <v>935</v>
      </c>
      <c r="B326" s="542">
        <v>839.57</v>
      </c>
      <c r="C326" s="527" t="e">
        <f>+B326+B326*$G$9</f>
        <v>#VALUE!</v>
      </c>
      <c r="D326" s="527">
        <v>952.24</v>
      </c>
      <c r="E326" s="527">
        <f>+D326*$F$11</f>
        <v>0</v>
      </c>
      <c r="F326" s="527">
        <f t="shared" si="77"/>
        <v>952.24</v>
      </c>
      <c r="G326" s="528">
        <f>F326</f>
        <v>952.24</v>
      </c>
      <c r="H326" s="529">
        <f>+D326+D326*$I$9</f>
        <v>952.24</v>
      </c>
      <c r="I326" s="530">
        <f t="shared" si="80"/>
        <v>0</v>
      </c>
      <c r="J326" s="531">
        <f t="shared" si="75"/>
        <v>952.24</v>
      </c>
      <c r="K326" s="532">
        <f>+H326+I326+0.01</f>
        <v>952.25</v>
      </c>
      <c r="L326" s="542">
        <f>H326+H326*$M$9</f>
        <v>952.24</v>
      </c>
      <c r="M326" s="542">
        <f>L326*$M$8</f>
        <v>0</v>
      </c>
      <c r="N326" s="364">
        <f>L326+M326</f>
        <v>952.24</v>
      </c>
      <c r="O326" s="542">
        <f>L326+L326*$P$9</f>
        <v>1085.5536</v>
      </c>
      <c r="P326" s="542" t="e">
        <f>O326*$Q$9</f>
        <v>#VALUE!</v>
      </c>
      <c r="Q326" s="542" t="e">
        <f>SUM(O326:P326)</f>
        <v>#VALUE!</v>
      </c>
      <c r="R326" s="556">
        <v>1202.18</v>
      </c>
      <c r="S326" s="542">
        <f>R326*S9</f>
        <v>168.30520000000001</v>
      </c>
      <c r="T326" s="542">
        <f>R326+S326+0.01</f>
        <v>1370.4952000000001</v>
      </c>
      <c r="U326" s="542">
        <f>R326+(R326*R9)</f>
        <v>1279.11952</v>
      </c>
      <c r="V326" s="542">
        <f>U326*V9</f>
        <v>191.86792799999998</v>
      </c>
      <c r="W326" s="543">
        <f>ROUNDUP(SUM(U326:V326),1)</f>
        <v>1471</v>
      </c>
      <c r="X326" s="542">
        <f>U326*$Z$11+U326</f>
        <v>1381.4490816</v>
      </c>
      <c r="Y326" s="542">
        <f>X326*Y7</f>
        <v>207.21736224</v>
      </c>
      <c r="Z326" s="736">
        <f>X326+Y326</f>
        <v>1588.6664438400001</v>
      </c>
      <c r="AA326" s="737">
        <f t="shared" si="78"/>
        <v>1464.3360264959999</v>
      </c>
      <c r="AB326" s="737">
        <f t="shared" si="74"/>
        <v>219.65040397439998</v>
      </c>
      <c r="AC326" s="738">
        <f>AA326+AB326</f>
        <v>1683.9864304703999</v>
      </c>
      <c r="AD326" s="738">
        <f>AA326*AD9</f>
        <v>1537.5528278208001</v>
      </c>
      <c r="AE326" s="738">
        <f>AD326*AF9</f>
        <v>230.63292417311999</v>
      </c>
      <c r="AF326" s="739">
        <f>AD326+AE326</f>
        <v>1768.1857519939201</v>
      </c>
      <c r="AG326" s="715">
        <v>1735.4</v>
      </c>
      <c r="AH326" s="739">
        <f>AD326*AH9</f>
        <v>1614.4304692118401</v>
      </c>
      <c r="AI326" s="542">
        <f>AH326*AJ9</f>
        <v>242.164570381776</v>
      </c>
      <c r="AJ326" s="527">
        <f>SUM(AH326:AI326)</f>
        <v>1856.5950395936161</v>
      </c>
      <c r="AK326" s="707">
        <v>1822.2</v>
      </c>
      <c r="AL326" s="653">
        <v>1679.6056251911327</v>
      </c>
      <c r="AM326" s="455">
        <f t="shared" si="76"/>
        <v>1813.9740752064235</v>
      </c>
      <c r="AN326" s="653">
        <f>AL326*AN$12</f>
        <v>251.94084377866989</v>
      </c>
      <c r="AO326" s="654">
        <f>SUM(AL326:AN326)</f>
        <v>3745.5205441762264</v>
      </c>
      <c r="AP326" s="364"/>
      <c r="AQ326" s="699">
        <f>AM326*1.06</f>
        <v>1922.812519718809</v>
      </c>
      <c r="AR326" s="363">
        <f>AQ326*1.15</f>
        <v>2211.2343976766301</v>
      </c>
      <c r="AS326" s="722">
        <v>0.06</v>
      </c>
    </row>
    <row r="327" spans="1:45" ht="15.75" x14ac:dyDescent="0.25">
      <c r="A327" s="585"/>
      <c r="B327" s="563"/>
      <c r="C327" s="560"/>
      <c r="D327" s="481"/>
      <c r="E327" s="481"/>
      <c r="F327" s="481"/>
      <c r="G327" s="455"/>
      <c r="H327" s="485"/>
      <c r="I327" s="513"/>
      <c r="J327" s="514"/>
      <c r="K327" s="515"/>
      <c r="L327" s="483"/>
      <c r="M327" s="483"/>
      <c r="N327" s="488"/>
      <c r="O327" s="480"/>
      <c r="P327" s="480"/>
      <c r="Q327" s="480"/>
      <c r="R327" s="480"/>
      <c r="S327" s="480"/>
      <c r="T327" s="480"/>
      <c r="U327" s="480"/>
      <c r="V327" s="480"/>
      <c r="W327" s="538"/>
      <c r="X327" s="483"/>
      <c r="Y327" s="480"/>
      <c r="Z327" s="711"/>
      <c r="AA327" s="712"/>
      <c r="AB327" s="712"/>
      <c r="AC327" s="713"/>
      <c r="AD327" s="713"/>
      <c r="AE327" s="713"/>
      <c r="AF327" s="714"/>
      <c r="AG327" s="715"/>
      <c r="AH327" s="714"/>
      <c r="AI327" s="480"/>
      <c r="AJ327" s="483"/>
      <c r="AK327" s="707"/>
      <c r="AL327" s="455"/>
      <c r="AM327" s="455"/>
      <c r="AN327" s="455"/>
      <c r="AO327" s="456"/>
      <c r="AP327" s="364"/>
      <c r="AQ327" s="699"/>
      <c r="AR327" s="363"/>
      <c r="AS327" s="710"/>
    </row>
    <row r="328" spans="1:45" ht="15.75" x14ac:dyDescent="0.25">
      <c r="A328" s="558" t="s">
        <v>199</v>
      </c>
      <c r="B328" s="480">
        <v>230</v>
      </c>
      <c r="C328" s="481" t="e">
        <f>+B328+B328*$G$9</f>
        <v>#VALUE!</v>
      </c>
      <c r="D328" s="481">
        <v>260.88</v>
      </c>
      <c r="E328" s="481">
        <f>+D328*$F$11</f>
        <v>0</v>
      </c>
      <c r="F328" s="481">
        <f t="shared" si="77"/>
        <v>260.88</v>
      </c>
      <c r="G328" s="455">
        <f>FLOOR(F328,0.05)</f>
        <v>260.85000000000002</v>
      </c>
      <c r="H328" s="485">
        <f>+D328+D328*$I$9</f>
        <v>260.88</v>
      </c>
      <c r="I328" s="513">
        <f t="shared" si="80"/>
        <v>0</v>
      </c>
      <c r="J328" s="514">
        <f t="shared" si="75"/>
        <v>260.88</v>
      </c>
      <c r="K328" s="515">
        <f>+H328+I328+0.05</f>
        <v>260.93</v>
      </c>
      <c r="L328" s="480">
        <f>H328+H328*$M$9</f>
        <v>260.88</v>
      </c>
      <c r="M328" s="480">
        <f>L328*$M$8</f>
        <v>0</v>
      </c>
      <c r="N328" s="363">
        <f>L328+M328</f>
        <v>260.88</v>
      </c>
      <c r="O328" s="480">
        <f>L328+L328*$P$9</f>
        <v>297.40319999999997</v>
      </c>
      <c r="P328" s="480" t="e">
        <f>O328*$Q$9</f>
        <v>#VALUE!</v>
      </c>
      <c r="Q328" s="480" t="e">
        <f>SUM(O328:P328)</f>
        <v>#VALUE!</v>
      </c>
      <c r="R328" s="550">
        <v>329.35</v>
      </c>
      <c r="S328" s="480">
        <f>R328*S9</f>
        <v>46.109000000000009</v>
      </c>
      <c r="T328" s="480">
        <f>R328+S328+0.04</f>
        <v>375.49900000000008</v>
      </c>
      <c r="U328" s="480">
        <f>R328+(R328*R9)</f>
        <v>350.42840000000001</v>
      </c>
      <c r="V328" s="480">
        <f>U328*V9</f>
        <v>52.564259999999997</v>
      </c>
      <c r="W328" s="543">
        <f>ROUNDUP(SUM(U328:V328),1)</f>
        <v>403</v>
      </c>
      <c r="X328" s="480">
        <f>U328*$Z$11+U328</f>
        <v>378.462672</v>
      </c>
      <c r="Y328" s="480">
        <f>X328*Y7</f>
        <v>56.7694008</v>
      </c>
      <c r="Z328" s="711">
        <f>X328+Y328+0.03</f>
        <v>435.26207279999994</v>
      </c>
      <c r="AA328" s="712">
        <f t="shared" si="78"/>
        <v>401.17043231999997</v>
      </c>
      <c r="AB328" s="712">
        <f t="shared" si="74"/>
        <v>60.175564847999993</v>
      </c>
      <c r="AC328" s="713">
        <f>AA328+AB328</f>
        <v>461.34599716799994</v>
      </c>
      <c r="AD328" s="713">
        <f>AA328*AD9</f>
        <v>421.22895393599998</v>
      </c>
      <c r="AE328" s="713">
        <f>AD328*AF9</f>
        <v>63.184343090399992</v>
      </c>
      <c r="AF328" s="714">
        <f>AD328+AE328</f>
        <v>484.41329702639996</v>
      </c>
      <c r="AG328" s="715">
        <v>475.4</v>
      </c>
      <c r="AH328" s="714">
        <f>AD328*AH9</f>
        <v>442.29040163280001</v>
      </c>
      <c r="AI328" s="480">
        <f>AH328*AJ9</f>
        <v>66.343560244919999</v>
      </c>
      <c r="AJ328" s="481">
        <f>SUM(AH328:AI328)</f>
        <v>508.63396187772003</v>
      </c>
      <c r="AK328" s="707">
        <v>499.2</v>
      </c>
      <c r="AL328" s="455">
        <v>460.14582895797605</v>
      </c>
      <c r="AM328" s="455">
        <f t="shared" si="76"/>
        <v>496.95749527461419</v>
      </c>
      <c r="AN328" s="455">
        <f>AL328*AN$12</f>
        <v>69.02187434369641</v>
      </c>
      <c r="AO328" s="456">
        <v>529.20000000000005</v>
      </c>
      <c r="AP328" s="364">
        <v>529.20000000000005</v>
      </c>
      <c r="AQ328" s="699">
        <f>AM328*1.06</f>
        <v>526.77494499109105</v>
      </c>
      <c r="AR328" s="363">
        <f>AQ328*1.15</f>
        <v>605.79118673975461</v>
      </c>
      <c r="AS328" s="722">
        <v>0.06</v>
      </c>
    </row>
    <row r="329" spans="1:45" ht="15.75" x14ac:dyDescent="0.25">
      <c r="A329" s="564"/>
      <c r="B329" s="563"/>
      <c r="C329" s="560"/>
      <c r="D329" s="481"/>
      <c r="E329" s="481"/>
      <c r="F329" s="481"/>
      <c r="G329" s="455"/>
      <c r="H329" s="485"/>
      <c r="I329" s="513"/>
      <c r="J329" s="514"/>
      <c r="K329" s="515"/>
      <c r="L329" s="483"/>
      <c r="M329" s="483"/>
      <c r="N329" s="488"/>
      <c r="O329" s="480"/>
      <c r="P329" s="480"/>
      <c r="Q329" s="480"/>
      <c r="R329" s="480"/>
      <c r="S329" s="480"/>
      <c r="T329" s="480"/>
      <c r="U329" s="480"/>
      <c r="V329" s="480"/>
      <c r="W329" s="538"/>
      <c r="X329" s="483"/>
      <c r="Y329" s="480"/>
      <c r="Z329" s="711"/>
      <c r="AA329" s="712"/>
      <c r="AB329" s="712"/>
      <c r="AC329" s="713"/>
      <c r="AD329" s="713"/>
      <c r="AE329" s="713"/>
      <c r="AF329" s="714"/>
      <c r="AG329" s="715"/>
      <c r="AH329" s="714"/>
      <c r="AI329" s="480"/>
      <c r="AJ329" s="483"/>
      <c r="AK329" s="707"/>
      <c r="AL329" s="455"/>
      <c r="AM329" s="455"/>
      <c r="AN329" s="455"/>
      <c r="AO329" s="456"/>
      <c r="AP329" s="364"/>
      <c r="AQ329" s="699"/>
      <c r="AR329" s="363"/>
      <c r="AS329" s="710"/>
    </row>
    <row r="330" spans="1:45" ht="15.75" x14ac:dyDescent="0.25">
      <c r="A330" s="558" t="s">
        <v>200</v>
      </c>
      <c r="B330" s="563"/>
      <c r="C330" s="560"/>
      <c r="D330" s="481"/>
      <c r="E330" s="481"/>
      <c r="F330" s="481"/>
      <c r="G330" s="455"/>
      <c r="H330" s="485"/>
      <c r="I330" s="513"/>
      <c r="J330" s="514"/>
      <c r="K330" s="515"/>
      <c r="L330" s="483"/>
      <c r="M330" s="483"/>
      <c r="N330" s="488"/>
      <c r="O330" s="480"/>
      <c r="P330" s="480"/>
      <c r="Q330" s="480"/>
      <c r="R330" s="480"/>
      <c r="S330" s="480"/>
      <c r="T330" s="480"/>
      <c r="U330" s="483"/>
      <c r="V330" s="483"/>
      <c r="W330" s="502"/>
      <c r="X330" s="483"/>
      <c r="Y330" s="480"/>
      <c r="Z330" s="711"/>
      <c r="AA330" s="712"/>
      <c r="AB330" s="712"/>
      <c r="AC330" s="713"/>
      <c r="AD330" s="713"/>
      <c r="AE330" s="713"/>
      <c r="AF330" s="714"/>
      <c r="AG330" s="715"/>
      <c r="AH330" s="714"/>
      <c r="AI330" s="480"/>
      <c r="AJ330" s="483"/>
      <c r="AK330" s="707"/>
      <c r="AL330" s="455"/>
      <c r="AM330" s="455"/>
      <c r="AN330" s="455"/>
      <c r="AO330" s="456"/>
      <c r="AP330" s="364"/>
      <c r="AQ330" s="699"/>
      <c r="AR330" s="363"/>
      <c r="AS330" s="710"/>
    </row>
    <row r="331" spans="1:45" ht="15.75" x14ac:dyDescent="0.25">
      <c r="A331" s="562" t="s">
        <v>201</v>
      </c>
      <c r="B331" s="480">
        <v>12.29</v>
      </c>
      <c r="C331" s="481" t="e">
        <f>+B331+B331*$G$9</f>
        <v>#VALUE!</v>
      </c>
      <c r="D331" s="481">
        <v>13.95</v>
      </c>
      <c r="E331" s="481">
        <f>+D331*$F$11</f>
        <v>0</v>
      </c>
      <c r="F331" s="481">
        <f t="shared" si="77"/>
        <v>13.95</v>
      </c>
      <c r="G331" s="455">
        <f>FLOOR(F331,0.05)</f>
        <v>13.950000000000001</v>
      </c>
      <c r="H331" s="485">
        <f>+D331+D331*$I$9</f>
        <v>13.95</v>
      </c>
      <c r="I331" s="513">
        <f t="shared" si="80"/>
        <v>0</v>
      </c>
      <c r="J331" s="514">
        <f t="shared" si="75"/>
        <v>13.95</v>
      </c>
      <c r="K331" s="515">
        <f>+H331+I331+0.04</f>
        <v>13.989999999999998</v>
      </c>
      <c r="L331" s="480">
        <f>H331+H331*$M$9</f>
        <v>13.95</v>
      </c>
      <c r="M331" s="480">
        <f>L331*$M$8</f>
        <v>0</v>
      </c>
      <c r="N331" s="363">
        <f>L331+M331</f>
        <v>13.95</v>
      </c>
      <c r="O331" s="480">
        <f>L331+L331*$P$9</f>
        <v>15.902999999999999</v>
      </c>
      <c r="P331" s="480" t="e">
        <f>O331*$Q$9</f>
        <v>#VALUE!</v>
      </c>
      <c r="Q331" s="480" t="e">
        <f>SUM(O331:P331)</f>
        <v>#VALUE!</v>
      </c>
      <c r="R331" s="550">
        <v>17.61</v>
      </c>
      <c r="S331" s="480">
        <f>R331*S9</f>
        <v>2.4654000000000003</v>
      </c>
      <c r="T331" s="480">
        <f>R331+S331</f>
        <v>20.075399999999998</v>
      </c>
      <c r="U331" s="480">
        <f>R331+(R331*R9)</f>
        <v>18.73704</v>
      </c>
      <c r="V331" s="480">
        <f>U331*V9</f>
        <v>2.8105560000000001</v>
      </c>
      <c r="W331" s="538">
        <f>SUM(U331:V331)</f>
        <v>21.547595999999999</v>
      </c>
      <c r="X331" s="480">
        <f>U331*$Z$11+U331</f>
        <v>20.236003199999999</v>
      </c>
      <c r="Y331" s="480">
        <f>X331*Y7</f>
        <v>3.0354004799999998</v>
      </c>
      <c r="Z331" s="711">
        <f>X331+Y331</f>
        <v>23.271403679999999</v>
      </c>
      <c r="AA331" s="712">
        <f t="shared" si="78"/>
        <v>21.450163392</v>
      </c>
      <c r="AB331" s="712">
        <f t="shared" si="74"/>
        <v>3.2175245088</v>
      </c>
      <c r="AC331" s="713">
        <f>AA331+AB331</f>
        <v>24.667687900800001</v>
      </c>
      <c r="AD331" s="713">
        <f>AA331*AD9</f>
        <v>22.522671561600003</v>
      </c>
      <c r="AE331" s="713">
        <f>AD331*AF9</f>
        <v>3.3784007342400004</v>
      </c>
      <c r="AF331" s="714">
        <f>AD331+AE331</f>
        <v>25.901072295840002</v>
      </c>
      <c r="AG331" s="715"/>
      <c r="AH331" s="714">
        <f>AD331*AH9</f>
        <v>23.648805139680004</v>
      </c>
      <c r="AI331" s="480">
        <f>AH331*AJ9</f>
        <v>3.5473207709520005</v>
      </c>
      <c r="AJ331" s="481">
        <f>SUM(AH331:AI331)</f>
        <v>27.196125910632006</v>
      </c>
      <c r="AK331" s="707"/>
      <c r="AL331" s="455">
        <v>24.603516161985606</v>
      </c>
      <c r="AM331" s="455">
        <f t="shared" si="76"/>
        <v>26.571797454944456</v>
      </c>
      <c r="AN331" s="455">
        <f>AL331*AN$12</f>
        <v>3.6905274242978408</v>
      </c>
      <c r="AO331" s="456">
        <f>SUM(AL331:AN331)</f>
        <v>54.865841041227903</v>
      </c>
      <c r="AP331" s="364"/>
      <c r="AQ331" s="699">
        <f>AM331*1.06</f>
        <v>28.166105302241125</v>
      </c>
      <c r="AR331" s="363">
        <f>AQ331*1.15</f>
        <v>32.391021097577294</v>
      </c>
      <c r="AS331" s="722">
        <v>0.06</v>
      </c>
    </row>
    <row r="332" spans="1:45" ht="15.75" x14ac:dyDescent="0.25">
      <c r="A332" s="564"/>
      <c r="B332" s="559"/>
      <c r="C332" s="560"/>
      <c r="D332" s="560"/>
      <c r="E332" s="560"/>
      <c r="F332" s="560"/>
      <c r="G332" s="455"/>
      <c r="H332" s="485"/>
      <c r="I332" s="513"/>
      <c r="J332" s="514"/>
      <c r="K332" s="515"/>
      <c r="L332" s="483"/>
      <c r="M332" s="483"/>
      <c r="N332" s="488"/>
      <c r="O332" s="480"/>
      <c r="P332" s="480"/>
      <c r="Q332" s="480"/>
      <c r="R332" s="483"/>
      <c r="S332" s="483"/>
      <c r="T332" s="483"/>
      <c r="U332" s="483"/>
      <c r="V332" s="483"/>
      <c r="W332" s="502"/>
      <c r="X332" s="483"/>
      <c r="Y332" s="480"/>
      <c r="Z332" s="711"/>
      <c r="AA332" s="712"/>
      <c r="AB332" s="712"/>
      <c r="AC332" s="713"/>
      <c r="AD332" s="713"/>
      <c r="AE332" s="713"/>
      <c r="AF332" s="714"/>
      <c r="AG332" s="715"/>
      <c r="AH332" s="714"/>
      <c r="AI332" s="480"/>
      <c r="AJ332" s="483"/>
      <c r="AK332" s="707"/>
      <c r="AL332" s="455"/>
      <c r="AM332" s="455"/>
      <c r="AN332" s="455"/>
      <c r="AO332" s="456"/>
      <c r="AP332" s="364"/>
      <c r="AQ332" s="708"/>
      <c r="AR332" s="709"/>
      <c r="AS332" s="710"/>
    </row>
    <row r="333" spans="1:45" ht="15.75" x14ac:dyDescent="0.25">
      <c r="A333" s="564"/>
      <c r="B333" s="559"/>
      <c r="C333" s="560"/>
      <c r="D333" s="560"/>
      <c r="E333" s="560"/>
      <c r="F333" s="560"/>
      <c r="G333" s="455"/>
      <c r="H333" s="485"/>
      <c r="I333" s="513"/>
      <c r="J333" s="514"/>
      <c r="K333" s="515"/>
      <c r="L333" s="483"/>
      <c r="M333" s="483"/>
      <c r="N333" s="488"/>
      <c r="O333" s="480"/>
      <c r="P333" s="480"/>
      <c r="Q333" s="480"/>
      <c r="R333" s="483"/>
      <c r="S333" s="483"/>
      <c r="T333" s="483"/>
      <c r="U333" s="480"/>
      <c r="V333" s="480"/>
      <c r="W333" s="538"/>
      <c r="X333" s="483"/>
      <c r="Y333" s="480"/>
      <c r="Z333" s="711"/>
      <c r="AA333" s="712"/>
      <c r="AB333" s="712"/>
      <c r="AC333" s="713"/>
      <c r="AD333" s="713"/>
      <c r="AE333" s="713"/>
      <c r="AF333" s="714"/>
      <c r="AG333" s="715"/>
      <c r="AH333" s="714"/>
      <c r="AI333" s="480"/>
      <c r="AJ333" s="483"/>
      <c r="AK333" s="707"/>
      <c r="AL333" s="455"/>
      <c r="AM333" s="455"/>
      <c r="AN333" s="455"/>
      <c r="AO333" s="456"/>
      <c r="AP333" s="364"/>
      <c r="AQ333" s="708"/>
      <c r="AR333" s="709"/>
      <c r="AS333" s="710"/>
    </row>
    <row r="334" spans="1:45" ht="15.75" x14ac:dyDescent="0.25">
      <c r="A334" s="564"/>
      <c r="B334" s="559"/>
      <c r="C334" s="560"/>
      <c r="D334" s="560"/>
      <c r="E334" s="560"/>
      <c r="F334" s="560"/>
      <c r="G334" s="455"/>
      <c r="H334" s="485"/>
      <c r="I334" s="513"/>
      <c r="J334" s="514"/>
      <c r="K334" s="515"/>
      <c r="L334" s="483"/>
      <c r="M334" s="483"/>
      <c r="N334" s="488"/>
      <c r="O334" s="480"/>
      <c r="P334" s="480"/>
      <c r="Q334" s="480"/>
      <c r="R334" s="483"/>
      <c r="S334" s="483"/>
      <c r="T334" s="483"/>
      <c r="U334" s="480"/>
      <c r="V334" s="480"/>
      <c r="W334" s="538"/>
      <c r="X334" s="483"/>
      <c r="Y334" s="480"/>
      <c r="Z334" s="711"/>
      <c r="AA334" s="712"/>
      <c r="AB334" s="712"/>
      <c r="AC334" s="713"/>
      <c r="AD334" s="713"/>
      <c r="AE334" s="713"/>
      <c r="AF334" s="714"/>
      <c r="AG334" s="715"/>
      <c r="AH334" s="714"/>
      <c r="AI334" s="480"/>
      <c r="AJ334" s="483"/>
      <c r="AK334" s="707"/>
      <c r="AL334" s="455"/>
      <c r="AM334" s="455"/>
      <c r="AN334" s="455"/>
      <c r="AO334" s="456"/>
      <c r="AP334" s="364"/>
      <c r="AQ334" s="708"/>
      <c r="AR334" s="709"/>
      <c r="AS334" s="710"/>
    </row>
    <row r="335" spans="1:45" ht="15.75" x14ac:dyDescent="0.25">
      <c r="A335" s="558" t="s">
        <v>202</v>
      </c>
      <c r="B335" s="559"/>
      <c r="C335" s="560"/>
      <c r="D335" s="560"/>
      <c r="E335" s="560"/>
      <c r="F335" s="560"/>
      <c r="G335" s="455"/>
      <c r="H335" s="485"/>
      <c r="I335" s="513"/>
      <c r="J335" s="514"/>
      <c r="K335" s="515"/>
      <c r="L335" s="483"/>
      <c r="M335" s="483"/>
      <c r="N335" s="488"/>
      <c r="O335" s="480"/>
      <c r="P335" s="480"/>
      <c r="Q335" s="480"/>
      <c r="R335" s="483"/>
      <c r="S335" s="483"/>
      <c r="T335" s="483"/>
      <c r="U335" s="483"/>
      <c r="V335" s="483"/>
      <c r="W335" s="502"/>
      <c r="X335" s="483"/>
      <c r="Y335" s="480"/>
      <c r="Z335" s="711"/>
      <c r="AA335" s="712"/>
      <c r="AB335" s="712"/>
      <c r="AC335" s="713"/>
      <c r="AD335" s="713"/>
      <c r="AE335" s="713"/>
      <c r="AF335" s="714"/>
      <c r="AG335" s="715"/>
      <c r="AH335" s="714"/>
      <c r="AI335" s="480"/>
      <c r="AJ335" s="483"/>
      <c r="AK335" s="707"/>
      <c r="AL335" s="455"/>
      <c r="AM335" s="455"/>
      <c r="AN335" s="455"/>
      <c r="AO335" s="456"/>
      <c r="AP335" s="364"/>
      <c r="AQ335" s="708"/>
      <c r="AR335" s="709"/>
      <c r="AS335" s="710"/>
    </row>
    <row r="336" spans="1:45" ht="15.75" x14ac:dyDescent="0.25">
      <c r="A336" s="564"/>
      <c r="B336" s="559"/>
      <c r="C336" s="560"/>
      <c r="D336" s="560"/>
      <c r="E336" s="560"/>
      <c r="F336" s="560"/>
      <c r="G336" s="455"/>
      <c r="H336" s="485"/>
      <c r="I336" s="513"/>
      <c r="J336" s="514"/>
      <c r="K336" s="515"/>
      <c r="L336" s="483"/>
      <c r="M336" s="483"/>
      <c r="N336" s="488"/>
      <c r="O336" s="480"/>
      <c r="P336" s="480"/>
      <c r="Q336" s="480"/>
      <c r="R336" s="483"/>
      <c r="S336" s="483"/>
      <c r="T336" s="483"/>
      <c r="U336" s="483"/>
      <c r="V336" s="483"/>
      <c r="W336" s="502"/>
      <c r="X336" s="483"/>
      <c r="Y336" s="480"/>
      <c r="Z336" s="711"/>
      <c r="AA336" s="712"/>
      <c r="AB336" s="712"/>
      <c r="AC336" s="713"/>
      <c r="AD336" s="713"/>
      <c r="AE336" s="713"/>
      <c r="AF336" s="714"/>
      <c r="AG336" s="715"/>
      <c r="AH336" s="714"/>
      <c r="AI336" s="480"/>
      <c r="AJ336" s="483"/>
      <c r="AK336" s="707"/>
      <c r="AL336" s="455"/>
      <c r="AM336" s="455"/>
      <c r="AN336" s="455"/>
      <c r="AO336" s="456"/>
      <c r="AP336" s="364"/>
      <c r="AQ336" s="708"/>
      <c r="AR336" s="709"/>
      <c r="AS336" s="710"/>
    </row>
    <row r="337" spans="1:45" ht="15.75" x14ac:dyDescent="0.25">
      <c r="A337" s="489" t="s">
        <v>203</v>
      </c>
      <c r="B337" s="517"/>
      <c r="C337" s="481"/>
      <c r="D337" s="481"/>
      <c r="E337" s="481"/>
      <c r="F337" s="481"/>
      <c r="G337" s="455"/>
      <c r="H337" s="485"/>
      <c r="I337" s="513"/>
      <c r="J337" s="514"/>
      <c r="K337" s="515"/>
      <c r="L337" s="483"/>
      <c r="M337" s="483"/>
      <c r="N337" s="488"/>
      <c r="O337" s="480"/>
      <c r="P337" s="480"/>
      <c r="Q337" s="480"/>
      <c r="R337" s="483"/>
      <c r="S337" s="483"/>
      <c r="T337" s="483"/>
      <c r="U337" s="483"/>
      <c r="V337" s="483"/>
      <c r="W337" s="538" t="s">
        <v>609</v>
      </c>
      <c r="X337" s="483"/>
      <c r="Y337" s="480"/>
      <c r="Z337" s="711"/>
      <c r="AA337" s="712"/>
      <c r="AB337" s="712"/>
      <c r="AC337" s="713"/>
      <c r="AD337" s="713"/>
      <c r="AE337" s="713"/>
      <c r="AF337" s="714"/>
      <c r="AG337" s="715"/>
      <c r="AH337" s="714"/>
      <c r="AI337" s="480"/>
      <c r="AJ337" s="483"/>
      <c r="AK337" s="707"/>
      <c r="AL337" s="455"/>
      <c r="AM337" s="455"/>
      <c r="AN337" s="455"/>
      <c r="AO337" s="456"/>
      <c r="AP337" s="364"/>
      <c r="AQ337" s="708"/>
      <c r="AR337" s="709"/>
      <c r="AS337" s="710"/>
    </row>
    <row r="338" spans="1:45" ht="15.75" x14ac:dyDescent="0.25">
      <c r="A338" s="511" t="s">
        <v>836</v>
      </c>
      <c r="B338" s="480">
        <v>66.849999999999994</v>
      </c>
      <c r="C338" s="481" t="e">
        <f t="shared" ref="C338:C343" si="81">+B338+B338*$G$9</f>
        <v>#VALUE!</v>
      </c>
      <c r="D338" s="481">
        <v>75.790000000000006</v>
      </c>
      <c r="E338" s="481">
        <f>+D338*$F$11</f>
        <v>0</v>
      </c>
      <c r="F338" s="481">
        <f t="shared" ref="F338:F343" si="82">SUM(D338:E338)</f>
        <v>75.790000000000006</v>
      </c>
      <c r="G338" s="455">
        <f t="shared" ref="G338:G343" si="83">FLOOR(F338,0.05)</f>
        <v>75.75</v>
      </c>
      <c r="H338" s="485">
        <f t="shared" ref="H338:H343" si="84">+D338+D338*$I$9</f>
        <v>75.790000000000006</v>
      </c>
      <c r="I338" s="513">
        <f t="shared" si="80"/>
        <v>0</v>
      </c>
      <c r="J338" s="514">
        <f t="shared" si="75"/>
        <v>75.790000000000006</v>
      </c>
      <c r="K338" s="515">
        <f>+H338+I338+0.02</f>
        <v>75.81</v>
      </c>
      <c r="L338" s="480">
        <f t="shared" ref="L338:L343" si="85">H338+H338*$M$9</f>
        <v>75.790000000000006</v>
      </c>
      <c r="M338" s="480">
        <f t="shared" ref="M338:M343" si="86">L338*$M$8</f>
        <v>0</v>
      </c>
      <c r="N338" s="363">
        <f t="shared" ref="N338:N343" si="87">L338+M338</f>
        <v>75.790000000000006</v>
      </c>
      <c r="O338" s="480">
        <f t="shared" ref="O338:O343" si="88">L338+L338*$P$9</f>
        <v>86.400600000000011</v>
      </c>
      <c r="P338" s="480" t="e">
        <f t="shared" ref="P338:P343" si="89">O338*$Q$9</f>
        <v>#VALUE!</v>
      </c>
      <c r="Q338" s="480" t="e">
        <f t="shared" ref="Q338:Q343" si="90">SUM(O338:P338)</f>
        <v>#VALUE!</v>
      </c>
      <c r="R338" s="548">
        <v>98.39</v>
      </c>
      <c r="S338" s="480">
        <f>R338*S9</f>
        <v>13.774600000000001</v>
      </c>
      <c r="T338" s="480">
        <f t="shared" ref="T338:T343" si="91">R338+S338</f>
        <v>112.16460000000001</v>
      </c>
      <c r="U338" s="480">
        <f>R338+(R338*R9)</f>
        <v>104.68696</v>
      </c>
      <c r="V338" s="480">
        <f>U338*V9</f>
        <v>15.703043999999998</v>
      </c>
      <c r="W338" s="538">
        <f t="shared" ref="W338:W343" si="92">SUM(U338:V338)</f>
        <v>120.390004</v>
      </c>
      <c r="X338" s="480">
        <v>110.97</v>
      </c>
      <c r="Y338" s="480">
        <f>X338*Y7</f>
        <v>16.645499999999998</v>
      </c>
      <c r="Z338" s="711">
        <f t="shared" ref="Z338:Z343" si="93">X338+Y338</f>
        <v>127.6155</v>
      </c>
      <c r="AA338" s="712">
        <f t="shared" si="78"/>
        <v>117.62819999999999</v>
      </c>
      <c r="AB338" s="712">
        <f t="shared" si="74"/>
        <v>17.644229999999997</v>
      </c>
      <c r="AC338" s="713">
        <f t="shared" ref="AC338:AC343" si="94">AA338+AB338</f>
        <v>135.27242999999999</v>
      </c>
      <c r="AD338" s="713">
        <f>AA338*AD7</f>
        <v>129.39102</v>
      </c>
      <c r="AE338" s="713">
        <f>AD338*AF9</f>
        <v>19.408652999999997</v>
      </c>
      <c r="AF338" s="714">
        <f t="shared" ref="AF338:AF343" si="95">AD338+AE338</f>
        <v>148.79967299999998</v>
      </c>
      <c r="AG338" s="715"/>
      <c r="AH338" s="714">
        <f>AD338*AH7</f>
        <v>138.44839139999999</v>
      </c>
      <c r="AI338" s="480">
        <f>AH338*AJ9</f>
        <v>20.767258709999997</v>
      </c>
      <c r="AJ338" s="481">
        <f t="shared" ref="AJ338:AJ343" si="96">SUM(AH338:AI338)</f>
        <v>159.21565010999998</v>
      </c>
      <c r="AK338" s="707"/>
      <c r="AL338" s="455">
        <v>152.29323054</v>
      </c>
      <c r="AM338" s="455">
        <f t="shared" ref="AM338:AM343" si="97">AL338*1.08</f>
        <v>164.47668898320001</v>
      </c>
      <c r="AN338" s="455">
        <f t="shared" ref="AN338:AN343" si="98">AL338*AN$12</f>
        <v>22.843984580999997</v>
      </c>
      <c r="AO338" s="456">
        <f t="shared" ref="AO338:AO343" si="99">SUM(AL338:AN338)</f>
        <v>339.61390410419995</v>
      </c>
      <c r="AP338" s="364"/>
      <c r="AQ338" s="699">
        <f t="shared" ref="AQ338:AQ343" si="100">AM338*1.06</f>
        <v>174.34529032219203</v>
      </c>
      <c r="AR338" s="363">
        <f t="shared" ref="AR338:AR343" si="101">AQ338*1.15</f>
        <v>200.49708387052081</v>
      </c>
      <c r="AS338" s="722">
        <v>0.06</v>
      </c>
    </row>
    <row r="339" spans="1:45" ht="15.75" x14ac:dyDescent="0.25">
      <c r="A339" s="511" t="s">
        <v>835</v>
      </c>
      <c r="B339" s="480">
        <v>66.849999999999994</v>
      </c>
      <c r="C339" s="481" t="e">
        <f t="shared" si="81"/>
        <v>#VALUE!</v>
      </c>
      <c r="D339" s="481">
        <v>75.790000000000006</v>
      </c>
      <c r="E339" s="481">
        <f>+D339*$F$11</f>
        <v>0</v>
      </c>
      <c r="F339" s="481">
        <f t="shared" si="82"/>
        <v>75.790000000000006</v>
      </c>
      <c r="G339" s="455">
        <f t="shared" si="83"/>
        <v>75.75</v>
      </c>
      <c r="H339" s="485">
        <f t="shared" si="84"/>
        <v>75.790000000000006</v>
      </c>
      <c r="I339" s="513">
        <f t="shared" si="80"/>
        <v>0</v>
      </c>
      <c r="J339" s="514">
        <f t="shared" si="75"/>
        <v>75.790000000000006</v>
      </c>
      <c r="K339" s="515">
        <f>+H339+I339+0.02</f>
        <v>75.81</v>
      </c>
      <c r="L339" s="480">
        <f t="shared" si="85"/>
        <v>75.790000000000006</v>
      </c>
      <c r="M339" s="480">
        <f t="shared" si="86"/>
        <v>0</v>
      </c>
      <c r="N339" s="363">
        <f t="shared" si="87"/>
        <v>75.790000000000006</v>
      </c>
      <c r="O339" s="480">
        <f t="shared" si="88"/>
        <v>86.400600000000011</v>
      </c>
      <c r="P339" s="480" t="e">
        <f t="shared" si="89"/>
        <v>#VALUE!</v>
      </c>
      <c r="Q339" s="480" t="e">
        <f t="shared" si="90"/>
        <v>#VALUE!</v>
      </c>
      <c r="R339" s="548">
        <v>98.39</v>
      </c>
      <c r="S339" s="480">
        <f>R339*S9</f>
        <v>13.774600000000001</v>
      </c>
      <c r="T339" s="480">
        <f t="shared" si="91"/>
        <v>112.16460000000001</v>
      </c>
      <c r="U339" s="480">
        <f>R339+(R339*R9)</f>
        <v>104.68696</v>
      </c>
      <c r="V339" s="480">
        <f>U339*V9</f>
        <v>15.703043999999998</v>
      </c>
      <c r="W339" s="538">
        <f t="shared" si="92"/>
        <v>120.390004</v>
      </c>
      <c r="X339" s="480">
        <v>166.46</v>
      </c>
      <c r="Y339" s="480">
        <f>X339*Y7</f>
        <v>24.969000000000001</v>
      </c>
      <c r="Z339" s="711">
        <f t="shared" si="93"/>
        <v>191.429</v>
      </c>
      <c r="AA339" s="712">
        <f t="shared" si="78"/>
        <v>176.44760000000002</v>
      </c>
      <c r="AB339" s="712">
        <f t="shared" si="74"/>
        <v>26.467140000000004</v>
      </c>
      <c r="AC339" s="713">
        <f t="shared" si="94"/>
        <v>202.91474000000002</v>
      </c>
      <c r="AD339" s="713">
        <f>AA339*AD7</f>
        <v>194.09236000000004</v>
      </c>
      <c r="AE339" s="713">
        <f>AD339*AF9</f>
        <v>29.113854000000003</v>
      </c>
      <c r="AF339" s="714">
        <f t="shared" si="95"/>
        <v>223.20621400000005</v>
      </c>
      <c r="AG339" s="715"/>
      <c r="AH339" s="714">
        <f>AD339*AH7</f>
        <v>207.67882520000006</v>
      </c>
      <c r="AI339" s="480">
        <f>AH339*AJ9</f>
        <v>31.151823780000008</v>
      </c>
      <c r="AJ339" s="481">
        <f t="shared" si="96"/>
        <v>238.83064898000006</v>
      </c>
      <c r="AK339" s="707"/>
      <c r="AL339" s="455">
        <v>228.44670772000009</v>
      </c>
      <c r="AM339" s="455">
        <f t="shared" si="97"/>
        <v>246.72244433760011</v>
      </c>
      <c r="AN339" s="455">
        <f t="shared" si="98"/>
        <v>34.267006158000015</v>
      </c>
      <c r="AO339" s="456">
        <f t="shared" si="99"/>
        <v>509.43615821560019</v>
      </c>
      <c r="AP339" s="364"/>
      <c r="AQ339" s="699">
        <f t="shared" si="100"/>
        <v>261.52579099785612</v>
      </c>
      <c r="AR339" s="363">
        <f t="shared" si="101"/>
        <v>300.75465964753454</v>
      </c>
      <c r="AS339" s="722">
        <v>0.06</v>
      </c>
    </row>
    <row r="340" spans="1:45" ht="15.75" x14ac:dyDescent="0.25">
      <c r="A340" s="511" t="s">
        <v>206</v>
      </c>
      <c r="B340" s="480">
        <v>66.849999999999994</v>
      </c>
      <c r="C340" s="481" t="e">
        <f t="shared" si="81"/>
        <v>#VALUE!</v>
      </c>
      <c r="D340" s="481">
        <v>75.790000000000006</v>
      </c>
      <c r="E340" s="481">
        <f>+D340*$F$11</f>
        <v>0</v>
      </c>
      <c r="F340" s="481">
        <f t="shared" si="82"/>
        <v>75.790000000000006</v>
      </c>
      <c r="G340" s="455">
        <f t="shared" si="83"/>
        <v>75.75</v>
      </c>
      <c r="H340" s="485">
        <f t="shared" si="84"/>
        <v>75.790000000000006</v>
      </c>
      <c r="I340" s="513">
        <f t="shared" si="80"/>
        <v>0</v>
      </c>
      <c r="J340" s="514">
        <f t="shared" si="75"/>
        <v>75.790000000000006</v>
      </c>
      <c r="K340" s="515">
        <f>+H340+I340+0.02</f>
        <v>75.81</v>
      </c>
      <c r="L340" s="480">
        <f t="shared" si="85"/>
        <v>75.790000000000006</v>
      </c>
      <c r="M340" s="480">
        <f t="shared" si="86"/>
        <v>0</v>
      </c>
      <c r="N340" s="363">
        <f t="shared" si="87"/>
        <v>75.790000000000006</v>
      </c>
      <c r="O340" s="480">
        <f t="shared" si="88"/>
        <v>86.400600000000011</v>
      </c>
      <c r="P340" s="480" t="e">
        <f t="shared" si="89"/>
        <v>#VALUE!</v>
      </c>
      <c r="Q340" s="480" t="e">
        <f t="shared" si="90"/>
        <v>#VALUE!</v>
      </c>
      <c r="R340" s="548">
        <v>98.39</v>
      </c>
      <c r="S340" s="480">
        <f>R340*S9</f>
        <v>13.774600000000001</v>
      </c>
      <c r="T340" s="480">
        <f t="shared" si="91"/>
        <v>112.16460000000001</v>
      </c>
      <c r="U340" s="480">
        <f>R340+(R340*R9)</f>
        <v>104.68696</v>
      </c>
      <c r="V340" s="480">
        <f>U340*V9</f>
        <v>15.703043999999998</v>
      </c>
      <c r="W340" s="538">
        <f t="shared" si="92"/>
        <v>120.390004</v>
      </c>
      <c r="X340" s="480">
        <v>221.95</v>
      </c>
      <c r="Y340" s="480">
        <f>X340*Y7</f>
        <v>33.292499999999997</v>
      </c>
      <c r="Z340" s="711">
        <f t="shared" si="93"/>
        <v>255.24249999999998</v>
      </c>
      <c r="AA340" s="712">
        <f t="shared" si="78"/>
        <v>235.267</v>
      </c>
      <c r="AB340" s="712">
        <f t="shared" si="74"/>
        <v>35.290050000000001</v>
      </c>
      <c r="AC340" s="713">
        <f t="shared" si="94"/>
        <v>270.55705</v>
      </c>
      <c r="AD340" s="713">
        <f>AA340*AD7</f>
        <v>258.7937</v>
      </c>
      <c r="AE340" s="713">
        <f>AD340*AF9</f>
        <v>38.819054999999999</v>
      </c>
      <c r="AF340" s="714">
        <f t="shared" si="95"/>
        <v>297.61275499999999</v>
      </c>
      <c r="AG340" s="715"/>
      <c r="AH340" s="714">
        <f>AD340*AH7</f>
        <v>276.90925900000002</v>
      </c>
      <c r="AI340" s="480">
        <f>AH340*AJ9</f>
        <v>41.536388850000002</v>
      </c>
      <c r="AJ340" s="481">
        <f t="shared" si="96"/>
        <v>318.44564785</v>
      </c>
      <c r="AK340" s="707"/>
      <c r="AL340" s="455">
        <v>304.60018490000004</v>
      </c>
      <c r="AM340" s="455">
        <f t="shared" si="97"/>
        <v>328.9681996920001</v>
      </c>
      <c r="AN340" s="455">
        <f t="shared" si="98"/>
        <v>45.690027735000008</v>
      </c>
      <c r="AO340" s="456">
        <f t="shared" si="99"/>
        <v>679.2584123270002</v>
      </c>
      <c r="AP340" s="364"/>
      <c r="AQ340" s="699">
        <f t="shared" si="100"/>
        <v>348.70629167352013</v>
      </c>
      <c r="AR340" s="363">
        <f t="shared" si="101"/>
        <v>401.01223542454812</v>
      </c>
      <c r="AS340" s="722">
        <v>0.06</v>
      </c>
    </row>
    <row r="341" spans="1:45" ht="15.75" x14ac:dyDescent="0.25">
      <c r="A341" s="511" t="s">
        <v>207</v>
      </c>
      <c r="B341" s="480">
        <v>306.14</v>
      </c>
      <c r="C341" s="481" t="e">
        <f t="shared" si="81"/>
        <v>#VALUE!</v>
      </c>
      <c r="D341" s="481">
        <v>347.19</v>
      </c>
      <c r="E341" s="481">
        <f>+D341*$F$11</f>
        <v>0</v>
      </c>
      <c r="F341" s="481">
        <f t="shared" si="82"/>
        <v>347.19</v>
      </c>
      <c r="G341" s="455">
        <f>+F341</f>
        <v>347.19</v>
      </c>
      <c r="H341" s="485">
        <f t="shared" si="84"/>
        <v>347.19</v>
      </c>
      <c r="I341" s="513">
        <f t="shared" si="80"/>
        <v>0</v>
      </c>
      <c r="J341" s="514">
        <f t="shared" si="75"/>
        <v>347.19</v>
      </c>
      <c r="K341" s="515">
        <f>+H341+I341-0.04</f>
        <v>347.15</v>
      </c>
      <c r="L341" s="480">
        <f t="shared" si="85"/>
        <v>347.19</v>
      </c>
      <c r="M341" s="480">
        <f t="shared" si="86"/>
        <v>0</v>
      </c>
      <c r="N341" s="363">
        <f t="shared" si="87"/>
        <v>347.19</v>
      </c>
      <c r="O341" s="480">
        <f t="shared" si="88"/>
        <v>395.79660000000001</v>
      </c>
      <c r="P341" s="480" t="e">
        <f t="shared" si="89"/>
        <v>#VALUE!</v>
      </c>
      <c r="Q341" s="480" t="e">
        <f t="shared" si="90"/>
        <v>#VALUE!</v>
      </c>
      <c r="R341" s="548">
        <v>450.72</v>
      </c>
      <c r="S341" s="480">
        <f>R341*S9</f>
        <v>63.100800000000007</v>
      </c>
      <c r="T341" s="480">
        <f t="shared" si="91"/>
        <v>513.82080000000008</v>
      </c>
      <c r="U341" s="480">
        <f>R341+(R341*R9)</f>
        <v>479.56608000000006</v>
      </c>
      <c r="V341" s="480">
        <f>U341*V9</f>
        <v>71.934912000000011</v>
      </c>
      <c r="W341" s="538">
        <f t="shared" si="92"/>
        <v>551.50099200000011</v>
      </c>
      <c r="X341" s="480">
        <f>U341*$Z$11+U341</f>
        <v>517.93136640000012</v>
      </c>
      <c r="Y341" s="480">
        <f>X341*Y7</f>
        <v>77.689704960000014</v>
      </c>
      <c r="Z341" s="711">
        <f t="shared" si="93"/>
        <v>595.62107136000009</v>
      </c>
      <c r="AA341" s="712">
        <f t="shared" si="78"/>
        <v>549.00724838400015</v>
      </c>
      <c r="AB341" s="712">
        <f t="shared" si="74"/>
        <v>82.351087257600014</v>
      </c>
      <c r="AC341" s="713">
        <f t="shared" si="94"/>
        <v>631.35833564160021</v>
      </c>
      <c r="AD341" s="713">
        <f>AA341*AD7</f>
        <v>603.90797322240019</v>
      </c>
      <c r="AE341" s="713">
        <f>AD341*AF9</f>
        <v>90.586195983360028</v>
      </c>
      <c r="AF341" s="714">
        <f t="shared" si="95"/>
        <v>694.49416920576027</v>
      </c>
      <c r="AG341" s="715"/>
      <c r="AH341" s="714">
        <f>AD341*AH7</f>
        <v>646.18153134796819</v>
      </c>
      <c r="AI341" s="480">
        <f>AH341*AJ9</f>
        <v>96.92722970219522</v>
      </c>
      <c r="AJ341" s="481">
        <f t="shared" si="96"/>
        <v>743.10876105016337</v>
      </c>
      <c r="AK341" s="707"/>
      <c r="AL341" s="455">
        <v>697.63672736271371</v>
      </c>
      <c r="AM341" s="455">
        <f t="shared" si="97"/>
        <v>753.44766555173089</v>
      </c>
      <c r="AN341" s="455">
        <f t="shared" si="98"/>
        <v>104.64550910440705</v>
      </c>
      <c r="AO341" s="456">
        <f t="shared" si="99"/>
        <v>1555.7299020188516</v>
      </c>
      <c r="AP341" s="364"/>
      <c r="AQ341" s="699">
        <f t="shared" si="100"/>
        <v>798.65452548483483</v>
      </c>
      <c r="AR341" s="363">
        <f t="shared" si="101"/>
        <v>918.45270430756</v>
      </c>
      <c r="AS341" s="722">
        <v>0.06</v>
      </c>
    </row>
    <row r="342" spans="1:45" ht="15.75" x14ac:dyDescent="0.25">
      <c r="A342" s="511" t="s">
        <v>208</v>
      </c>
      <c r="B342" s="480">
        <v>234.38</v>
      </c>
      <c r="C342" s="481" t="e">
        <f t="shared" si="81"/>
        <v>#VALUE!</v>
      </c>
      <c r="D342" s="481">
        <v>265.83</v>
      </c>
      <c r="E342" s="481">
        <f>+D342*$F$11</f>
        <v>0</v>
      </c>
      <c r="F342" s="481">
        <f t="shared" si="82"/>
        <v>265.83</v>
      </c>
      <c r="G342" s="455">
        <f>+F342</f>
        <v>265.83</v>
      </c>
      <c r="H342" s="485">
        <f t="shared" si="84"/>
        <v>265.83</v>
      </c>
      <c r="I342" s="513">
        <f t="shared" si="80"/>
        <v>0</v>
      </c>
      <c r="J342" s="514">
        <f t="shared" si="75"/>
        <v>265.83</v>
      </c>
      <c r="K342" s="515">
        <f>+H342+I342-0.03</f>
        <v>265.8</v>
      </c>
      <c r="L342" s="480">
        <f t="shared" si="85"/>
        <v>265.83</v>
      </c>
      <c r="M342" s="480">
        <f t="shared" si="86"/>
        <v>0</v>
      </c>
      <c r="N342" s="363">
        <f t="shared" si="87"/>
        <v>265.83</v>
      </c>
      <c r="O342" s="480">
        <f t="shared" si="88"/>
        <v>303.0462</v>
      </c>
      <c r="P342" s="480" t="e">
        <f t="shared" si="89"/>
        <v>#VALUE!</v>
      </c>
      <c r="Q342" s="480" t="e">
        <f t="shared" si="90"/>
        <v>#VALUE!</v>
      </c>
      <c r="R342" s="548">
        <v>345.1</v>
      </c>
      <c r="S342" s="480">
        <f>R342*S9</f>
        <v>48.314000000000007</v>
      </c>
      <c r="T342" s="480">
        <f t="shared" si="91"/>
        <v>393.41400000000004</v>
      </c>
      <c r="U342" s="480">
        <f>R342+(R342*R9)</f>
        <v>367.18640000000005</v>
      </c>
      <c r="V342" s="480">
        <f>U342*V9</f>
        <v>55.077960000000004</v>
      </c>
      <c r="W342" s="538">
        <f t="shared" si="92"/>
        <v>422.26436000000007</v>
      </c>
      <c r="X342" s="480">
        <f>U342*$Z$11+U342</f>
        <v>396.56131200000004</v>
      </c>
      <c r="Y342" s="480">
        <f>X342*Y7</f>
        <v>59.484196800000007</v>
      </c>
      <c r="Z342" s="711">
        <f t="shared" si="93"/>
        <v>456.04550880000005</v>
      </c>
      <c r="AA342" s="712">
        <f t="shared" si="78"/>
        <v>420.35499072000005</v>
      </c>
      <c r="AB342" s="712">
        <f t="shared" si="74"/>
        <v>63.053248608000004</v>
      </c>
      <c r="AC342" s="713">
        <f t="shared" si="94"/>
        <v>483.40823932800004</v>
      </c>
      <c r="AD342" s="713">
        <f>AA342*AD7</f>
        <v>462.3904897920001</v>
      </c>
      <c r="AE342" s="713">
        <f>AD342*AF9</f>
        <v>69.358573468800017</v>
      </c>
      <c r="AF342" s="714">
        <f t="shared" si="95"/>
        <v>531.74906326080009</v>
      </c>
      <c r="AG342" s="715"/>
      <c r="AH342" s="714">
        <f>AD342*AH7</f>
        <v>494.75782407744015</v>
      </c>
      <c r="AI342" s="480">
        <f>AH342*AJ9</f>
        <v>74.213673611616017</v>
      </c>
      <c r="AJ342" s="481">
        <f t="shared" si="96"/>
        <v>568.97149768905615</v>
      </c>
      <c r="AK342" s="707"/>
      <c r="AL342" s="455">
        <v>534.15520636508825</v>
      </c>
      <c r="AM342" s="455">
        <f t="shared" si="97"/>
        <v>576.88762287429529</v>
      </c>
      <c r="AN342" s="455">
        <f t="shared" si="98"/>
        <v>80.123280954763231</v>
      </c>
      <c r="AO342" s="456">
        <f t="shared" si="99"/>
        <v>1191.1661101941468</v>
      </c>
      <c r="AP342" s="364"/>
      <c r="AQ342" s="699">
        <f t="shared" si="100"/>
        <v>611.50088024675301</v>
      </c>
      <c r="AR342" s="363">
        <f t="shared" si="101"/>
        <v>703.22601228376595</v>
      </c>
      <c r="AS342" s="722">
        <v>0.06</v>
      </c>
    </row>
    <row r="343" spans="1:45" ht="15.75" x14ac:dyDescent="0.25">
      <c r="A343" s="511" t="s">
        <v>209</v>
      </c>
      <c r="B343" s="480">
        <v>360.15</v>
      </c>
      <c r="C343" s="481" t="e">
        <f t="shared" si="81"/>
        <v>#VALUE!</v>
      </c>
      <c r="D343" s="481">
        <v>408.46</v>
      </c>
      <c r="E343" s="481">
        <v>57.19</v>
      </c>
      <c r="F343" s="481">
        <f t="shared" si="82"/>
        <v>465.65</v>
      </c>
      <c r="G343" s="455">
        <f t="shared" si="83"/>
        <v>465.65000000000003</v>
      </c>
      <c r="H343" s="485">
        <f t="shared" si="84"/>
        <v>408.46</v>
      </c>
      <c r="I343" s="513">
        <f t="shared" si="80"/>
        <v>0</v>
      </c>
      <c r="J343" s="514">
        <f t="shared" si="75"/>
        <v>408.46</v>
      </c>
      <c r="K343" s="515">
        <f>+H343+I343+0.02</f>
        <v>408.47999999999996</v>
      </c>
      <c r="L343" s="480">
        <f t="shared" si="85"/>
        <v>408.46</v>
      </c>
      <c r="M343" s="480">
        <f t="shared" si="86"/>
        <v>0</v>
      </c>
      <c r="N343" s="363">
        <f t="shared" si="87"/>
        <v>408.46</v>
      </c>
      <c r="O343" s="480">
        <f t="shared" si="88"/>
        <v>465.64439999999996</v>
      </c>
      <c r="P343" s="480" t="e">
        <f t="shared" si="89"/>
        <v>#VALUE!</v>
      </c>
      <c r="Q343" s="480" t="e">
        <f t="shared" si="90"/>
        <v>#VALUE!</v>
      </c>
      <c r="R343" s="548">
        <v>530.27</v>
      </c>
      <c r="S343" s="480">
        <f>R343*S9</f>
        <v>74.237800000000007</v>
      </c>
      <c r="T343" s="480">
        <f t="shared" si="91"/>
        <v>604.50779999999997</v>
      </c>
      <c r="U343" s="480">
        <f>R343+(R343*R9)</f>
        <v>564.20727999999997</v>
      </c>
      <c r="V343" s="480">
        <f>U343*V9</f>
        <v>84.631091999999995</v>
      </c>
      <c r="W343" s="538">
        <f t="shared" si="92"/>
        <v>648.83837199999994</v>
      </c>
      <c r="X343" s="480">
        <f>U343*$Z$11+U343</f>
        <v>609.34386239999992</v>
      </c>
      <c r="Y343" s="480">
        <f>X343*Y7</f>
        <v>91.401579359999985</v>
      </c>
      <c r="Z343" s="711">
        <f t="shared" si="93"/>
        <v>700.74544175999995</v>
      </c>
      <c r="AA343" s="712">
        <f t="shared" si="78"/>
        <v>645.90449414399995</v>
      </c>
      <c r="AB343" s="712">
        <f t="shared" si="74"/>
        <v>96.88567412159999</v>
      </c>
      <c r="AC343" s="713">
        <f t="shared" si="94"/>
        <v>742.79016826559996</v>
      </c>
      <c r="AD343" s="713">
        <f>AA343*AD7</f>
        <v>710.4949435584</v>
      </c>
      <c r="AE343" s="713">
        <f>AD343*AF9</f>
        <v>106.57424153376</v>
      </c>
      <c r="AF343" s="714">
        <f t="shared" si="95"/>
        <v>817.06918509215996</v>
      </c>
      <c r="AG343" s="715"/>
      <c r="AH343" s="714">
        <f>AD343*AH7</f>
        <v>760.22958960748804</v>
      </c>
      <c r="AI343" s="480">
        <f>AH343*AJ9</f>
        <v>114.0344384411232</v>
      </c>
      <c r="AJ343" s="481">
        <f t="shared" si="96"/>
        <v>874.26402804861118</v>
      </c>
      <c r="AK343" s="707"/>
      <c r="AL343" s="455">
        <v>820.76639026141765</v>
      </c>
      <c r="AM343" s="455">
        <f t="shared" si="97"/>
        <v>886.42770148233114</v>
      </c>
      <c r="AN343" s="455">
        <f t="shared" si="98"/>
        <v>123.11495853921264</v>
      </c>
      <c r="AO343" s="456">
        <f t="shared" si="99"/>
        <v>1830.3090502829614</v>
      </c>
      <c r="AP343" s="364"/>
      <c r="AQ343" s="699">
        <f t="shared" si="100"/>
        <v>939.61336357127107</v>
      </c>
      <c r="AR343" s="363">
        <f t="shared" si="101"/>
        <v>1080.5553681069616</v>
      </c>
      <c r="AS343" s="722">
        <v>0.06</v>
      </c>
    </row>
    <row r="344" spans="1:45" ht="15.75" x14ac:dyDescent="0.25">
      <c r="A344" s="541"/>
      <c r="B344" s="570"/>
      <c r="C344" s="571"/>
      <c r="D344" s="481"/>
      <c r="E344" s="481"/>
      <c r="F344" s="481"/>
      <c r="G344" s="455"/>
      <c r="H344" s="485"/>
      <c r="I344" s="513"/>
      <c r="J344" s="514"/>
      <c r="K344" s="515"/>
      <c r="L344" s="483"/>
      <c r="M344" s="483"/>
      <c r="N344" s="488"/>
      <c r="O344" s="480"/>
      <c r="P344" s="480"/>
      <c r="Q344" s="480"/>
      <c r="R344" s="570"/>
      <c r="S344" s="570"/>
      <c r="T344" s="570"/>
      <c r="U344" s="480"/>
      <c r="V344" s="480"/>
      <c r="W344" s="538"/>
      <c r="X344" s="576"/>
      <c r="Y344" s="570"/>
      <c r="Z344" s="774"/>
      <c r="AA344" s="712"/>
      <c r="AB344" s="712"/>
      <c r="AC344" s="713"/>
      <c r="AD344" s="713"/>
      <c r="AE344" s="713"/>
      <c r="AF344" s="714"/>
      <c r="AG344" s="715"/>
      <c r="AH344" s="714"/>
      <c r="AI344" s="570"/>
      <c r="AJ344" s="576"/>
      <c r="AK344" s="707"/>
      <c r="AL344" s="572"/>
      <c r="AM344" s="572"/>
      <c r="AN344" s="572"/>
      <c r="AO344" s="557"/>
      <c r="AP344" s="364"/>
      <c r="AQ344" s="693"/>
      <c r="AR344" s="363"/>
      <c r="AS344" s="576"/>
    </row>
    <row r="345" spans="1:45" ht="15.75" x14ac:dyDescent="0.25">
      <c r="A345" s="562"/>
      <c r="B345" s="480"/>
      <c r="C345" s="481"/>
      <c r="D345" s="481"/>
      <c r="E345" s="481"/>
      <c r="F345" s="481"/>
      <c r="G345" s="455"/>
      <c r="H345" s="485"/>
      <c r="I345" s="513"/>
      <c r="J345" s="514"/>
      <c r="K345" s="515"/>
      <c r="L345" s="483"/>
      <c r="M345" s="483"/>
      <c r="N345" s="488"/>
      <c r="O345" s="480"/>
      <c r="P345" s="480"/>
      <c r="Q345" s="480"/>
      <c r="R345" s="480"/>
      <c r="S345" s="480"/>
      <c r="T345" s="480"/>
      <c r="U345" s="480"/>
      <c r="V345" s="480"/>
      <c r="W345" s="538"/>
      <c r="X345" s="483"/>
      <c r="Y345" s="480"/>
      <c r="Z345" s="711"/>
      <c r="AA345" s="712"/>
      <c r="AB345" s="712"/>
      <c r="AC345" s="713"/>
      <c r="AD345" s="713"/>
      <c r="AE345" s="713"/>
      <c r="AF345" s="714"/>
      <c r="AG345" s="715"/>
      <c r="AH345" s="714"/>
      <c r="AI345" s="480"/>
      <c r="AJ345" s="483"/>
      <c r="AK345" s="707"/>
      <c r="AL345" s="455"/>
      <c r="AM345" s="455"/>
      <c r="AN345" s="455"/>
      <c r="AO345" s="456"/>
      <c r="AP345" s="364"/>
      <c r="AQ345" s="693"/>
      <c r="AR345" s="363"/>
      <c r="AS345" s="710"/>
    </row>
    <row r="346" spans="1:45" ht="15.75" x14ac:dyDescent="0.25">
      <c r="A346" s="564"/>
      <c r="B346" s="559"/>
      <c r="C346" s="560"/>
      <c r="D346" s="560"/>
      <c r="E346" s="560"/>
      <c r="F346" s="560"/>
      <c r="G346" s="583"/>
      <c r="H346" s="485"/>
      <c r="I346" s="513"/>
      <c r="J346" s="514"/>
      <c r="K346" s="515"/>
      <c r="L346" s="483"/>
      <c r="M346" s="483"/>
      <c r="N346" s="488"/>
      <c r="O346" s="480"/>
      <c r="P346" s="480"/>
      <c r="Q346" s="480"/>
      <c r="R346" s="483"/>
      <c r="S346" s="483"/>
      <c r="T346" s="483"/>
      <c r="U346" s="483"/>
      <c r="V346" s="483"/>
      <c r="W346" s="502"/>
      <c r="X346" s="483"/>
      <c r="Y346" s="480"/>
      <c r="Z346" s="711"/>
      <c r="AA346" s="712"/>
      <c r="AB346" s="712"/>
      <c r="AC346" s="713"/>
      <c r="AD346" s="713"/>
      <c r="AE346" s="713"/>
      <c r="AF346" s="714"/>
      <c r="AG346" s="715"/>
      <c r="AH346" s="714"/>
      <c r="AI346" s="480"/>
      <c r="AJ346" s="483"/>
      <c r="AK346" s="707"/>
      <c r="AL346" s="455"/>
      <c r="AM346" s="455"/>
      <c r="AN346" s="455"/>
      <c r="AO346" s="456"/>
      <c r="AP346" s="364"/>
      <c r="AQ346" s="693"/>
      <c r="AR346" s="363"/>
      <c r="AS346" s="710"/>
    </row>
    <row r="347" spans="1:45" ht="15.75" x14ac:dyDescent="0.25">
      <c r="A347" s="558" t="s">
        <v>211</v>
      </c>
      <c r="B347" s="559"/>
      <c r="C347" s="560"/>
      <c r="D347" s="560"/>
      <c r="E347" s="560"/>
      <c r="F347" s="560"/>
      <c r="G347" s="583"/>
      <c r="H347" s="485"/>
      <c r="I347" s="513"/>
      <c r="J347" s="514"/>
      <c r="K347" s="515"/>
      <c r="L347" s="483"/>
      <c r="M347" s="483"/>
      <c r="N347" s="488"/>
      <c r="O347" s="480"/>
      <c r="P347" s="480"/>
      <c r="Q347" s="480"/>
      <c r="R347" s="483"/>
      <c r="S347" s="483"/>
      <c r="T347" s="483"/>
      <c r="U347" s="483"/>
      <c r="V347" s="483"/>
      <c r="W347" s="502"/>
      <c r="X347" s="483"/>
      <c r="Y347" s="480"/>
      <c r="Z347" s="711"/>
      <c r="AA347" s="712"/>
      <c r="AB347" s="712"/>
      <c r="AC347" s="713"/>
      <c r="AD347" s="713"/>
      <c r="AE347" s="713"/>
      <c r="AF347" s="714"/>
      <c r="AG347" s="715"/>
      <c r="AH347" s="714"/>
      <c r="AI347" s="480"/>
      <c r="AJ347" s="483"/>
      <c r="AK347" s="707"/>
      <c r="AL347" s="455"/>
      <c r="AM347" s="455"/>
      <c r="AN347" s="455"/>
      <c r="AO347" s="456"/>
      <c r="AP347" s="364"/>
      <c r="AQ347" s="693"/>
      <c r="AR347" s="363"/>
      <c r="AS347" s="710"/>
    </row>
    <row r="348" spans="1:45" ht="15.75" x14ac:dyDescent="0.25">
      <c r="A348" s="564"/>
      <c r="B348" s="559"/>
      <c r="C348" s="560"/>
      <c r="D348" s="560"/>
      <c r="E348" s="560"/>
      <c r="F348" s="560"/>
      <c r="G348" s="583"/>
      <c r="H348" s="485"/>
      <c r="I348" s="513"/>
      <c r="J348" s="514"/>
      <c r="K348" s="515"/>
      <c r="L348" s="483"/>
      <c r="M348" s="483"/>
      <c r="N348" s="488"/>
      <c r="O348" s="480"/>
      <c r="P348" s="480"/>
      <c r="Q348" s="480"/>
      <c r="R348" s="483"/>
      <c r="S348" s="483"/>
      <c r="T348" s="483"/>
      <c r="U348" s="483"/>
      <c r="V348" s="483"/>
      <c r="W348" s="502"/>
      <c r="X348" s="483"/>
      <c r="Y348" s="480"/>
      <c r="Z348" s="711"/>
      <c r="AA348" s="712"/>
      <c r="AB348" s="712"/>
      <c r="AC348" s="713"/>
      <c r="AD348" s="713"/>
      <c r="AE348" s="713"/>
      <c r="AF348" s="714"/>
      <c r="AG348" s="715"/>
      <c r="AH348" s="714"/>
      <c r="AI348" s="480"/>
      <c r="AJ348" s="483"/>
      <c r="AK348" s="707"/>
      <c r="AL348" s="455"/>
      <c r="AM348" s="455"/>
      <c r="AN348" s="455"/>
      <c r="AO348" s="456"/>
      <c r="AP348" s="364"/>
      <c r="AQ348" s="693"/>
      <c r="AR348" s="363"/>
      <c r="AS348" s="710"/>
    </row>
    <row r="349" spans="1:45" ht="15.75" x14ac:dyDescent="0.25">
      <c r="A349" s="505" t="s">
        <v>215</v>
      </c>
      <c r="B349" s="480"/>
      <c r="C349" s="481"/>
      <c r="D349" s="481"/>
      <c r="E349" s="481"/>
      <c r="F349" s="481"/>
      <c r="G349" s="455"/>
      <c r="H349" s="485"/>
      <c r="I349" s="513"/>
      <c r="J349" s="514"/>
      <c r="K349" s="515"/>
      <c r="L349" s="483"/>
      <c r="M349" s="483"/>
      <c r="N349" s="488"/>
      <c r="O349" s="480"/>
      <c r="P349" s="480"/>
      <c r="Q349" s="480"/>
      <c r="R349" s="483"/>
      <c r="S349" s="480"/>
      <c r="T349" s="480"/>
      <c r="U349" s="480"/>
      <c r="V349" s="480"/>
      <c r="W349" s="538"/>
      <c r="X349" s="483"/>
      <c r="Y349" s="480"/>
      <c r="Z349" s="711"/>
      <c r="AA349" s="712"/>
      <c r="AB349" s="712"/>
      <c r="AC349" s="713"/>
      <c r="AD349" s="713"/>
      <c r="AE349" s="713"/>
      <c r="AF349" s="714"/>
      <c r="AG349" s="715"/>
      <c r="AH349" s="714"/>
      <c r="AI349" s="480"/>
      <c r="AJ349" s="483"/>
      <c r="AK349" s="707"/>
      <c r="AL349" s="455"/>
      <c r="AM349" s="455"/>
      <c r="AN349" s="455"/>
      <c r="AO349" s="456"/>
      <c r="AP349" s="364"/>
      <c r="AQ349" s="693"/>
      <c r="AR349" s="363"/>
      <c r="AS349" s="710"/>
    </row>
    <row r="350" spans="1:45" ht="15.75" x14ac:dyDescent="0.25">
      <c r="A350" s="511" t="s">
        <v>216</v>
      </c>
      <c r="B350" s="480">
        <v>96.25</v>
      </c>
      <c r="C350" s="481" t="e">
        <f>+B350+B350*$G$9</f>
        <v>#VALUE!</v>
      </c>
      <c r="D350" s="481">
        <v>109.21</v>
      </c>
      <c r="E350" s="481">
        <f t="shared" ref="E350:E398" si="102">+D350*$F$11</f>
        <v>0</v>
      </c>
      <c r="F350" s="481">
        <f t="shared" ref="F350:F398" si="103">SUM(D350:E350)</f>
        <v>109.21</v>
      </c>
      <c r="G350" s="455">
        <f>CEILING(F350,0.1)</f>
        <v>109.30000000000001</v>
      </c>
      <c r="H350" s="485">
        <f>+D350+D350*$I$9</f>
        <v>109.21</v>
      </c>
      <c r="I350" s="513">
        <f>+H350*$I$8</f>
        <v>0</v>
      </c>
      <c r="J350" s="514">
        <f t="shared" ref="J350:J398" si="104">SUM(H350:I350)</f>
        <v>109.21</v>
      </c>
      <c r="K350" s="515">
        <f>+H350+I350+0.03</f>
        <v>109.24</v>
      </c>
      <c r="L350" s="480">
        <f>H350+H350*$M$9</f>
        <v>109.21</v>
      </c>
      <c r="M350" s="480">
        <f>L350*$M$8</f>
        <v>0</v>
      </c>
      <c r="N350" s="363">
        <f>L350+M350</f>
        <v>109.21</v>
      </c>
      <c r="O350" s="480">
        <f>L350+L350*$P$9</f>
        <v>124.49939999999999</v>
      </c>
      <c r="P350" s="480" t="e">
        <f>O350*$Q$9</f>
        <v>#VALUE!</v>
      </c>
      <c r="Q350" s="480" t="e">
        <f>SUM(O350:P350)</f>
        <v>#VALUE!</v>
      </c>
      <c r="R350" s="550">
        <v>137.88</v>
      </c>
      <c r="S350" s="480">
        <f>R350*S9</f>
        <v>19.3032</v>
      </c>
      <c r="T350" s="480">
        <f>R350+S350-0.04</f>
        <v>157.14320000000001</v>
      </c>
      <c r="U350" s="480">
        <f>R350+(R350*R9)</f>
        <v>146.70432</v>
      </c>
      <c r="V350" s="480">
        <f>U350*V9</f>
        <v>22.005647999999997</v>
      </c>
      <c r="W350" s="543">
        <f>ROUNDUP(SUM(U350:V350),1)</f>
        <v>168.79999999999998</v>
      </c>
      <c r="X350" s="480">
        <f>U350*$Z$11+U350</f>
        <v>158.44066559999999</v>
      </c>
      <c r="Y350" s="480">
        <f>X350*Y7</f>
        <v>23.766099839999999</v>
      </c>
      <c r="Z350" s="711">
        <f>X350+Y350+0.02</f>
        <v>182.22676544000001</v>
      </c>
      <c r="AA350" s="712">
        <f t="shared" si="78"/>
        <v>167.94710553599998</v>
      </c>
      <c r="AB350" s="712">
        <f>AA350*AB$12</f>
        <v>25.192065830399997</v>
      </c>
      <c r="AC350" s="713">
        <f>AA350+AB350</f>
        <v>193.13917136639998</v>
      </c>
      <c r="AD350" s="713">
        <f>AA350*AD9</f>
        <v>176.34446081279998</v>
      </c>
      <c r="AE350" s="713">
        <f>AD350*AF9</f>
        <v>26.451669121919995</v>
      </c>
      <c r="AF350" s="714">
        <f>AD350+AE350</f>
        <v>202.79612993471997</v>
      </c>
      <c r="AG350" s="715">
        <v>199</v>
      </c>
      <c r="AH350" s="714">
        <f>AD350*AH9</f>
        <v>185.16168385344</v>
      </c>
      <c r="AI350" s="480">
        <f>AH350*AJ9</f>
        <v>27.774252578016</v>
      </c>
      <c r="AJ350" s="481">
        <f>SUM(AH350:AI350)</f>
        <v>212.93593643145599</v>
      </c>
      <c r="AK350" s="707">
        <v>209</v>
      </c>
      <c r="AL350" s="455">
        <v>192.63672960900482</v>
      </c>
      <c r="AM350" s="455">
        <f>AL350*1.06</f>
        <v>204.19493338554511</v>
      </c>
      <c r="AN350" s="455">
        <f>AL350*AN$12</f>
        <v>28.895509441350722</v>
      </c>
      <c r="AO350" s="456">
        <v>221.5</v>
      </c>
      <c r="AP350" s="364">
        <v>221.5</v>
      </c>
      <c r="AQ350" s="699">
        <f>AM350*1.06</f>
        <v>216.44662938867782</v>
      </c>
      <c r="AR350" s="363">
        <f>AQ350*1.15</f>
        <v>248.91362379697946</v>
      </c>
      <c r="AS350" s="722">
        <f>SUM(AM350-AL350)/AL350</f>
        <v>6.0000000000000032E-2</v>
      </c>
    </row>
    <row r="351" spans="1:45" ht="15.75" x14ac:dyDescent="0.25">
      <c r="A351" s="511" t="s">
        <v>217</v>
      </c>
      <c r="B351" s="480">
        <v>96.25</v>
      </c>
      <c r="C351" s="481" t="e">
        <f>+B351+B351*$G$9</f>
        <v>#VALUE!</v>
      </c>
      <c r="D351" s="481">
        <v>109.21</v>
      </c>
      <c r="E351" s="481">
        <f t="shared" si="102"/>
        <v>0</v>
      </c>
      <c r="F351" s="481">
        <f t="shared" si="103"/>
        <v>109.21</v>
      </c>
      <c r="G351" s="455">
        <f>CEILING(F351,0.1)</f>
        <v>109.30000000000001</v>
      </c>
      <c r="H351" s="485">
        <f>+D351+D351*$I$9</f>
        <v>109.21</v>
      </c>
      <c r="I351" s="513">
        <f>+H351*$I$8</f>
        <v>0</v>
      </c>
      <c r="J351" s="514">
        <f t="shared" si="104"/>
        <v>109.21</v>
      </c>
      <c r="K351" s="515">
        <f>+H351+I351+0.03</f>
        <v>109.24</v>
      </c>
      <c r="L351" s="480">
        <f>H351+H351*$M$9</f>
        <v>109.21</v>
      </c>
      <c r="M351" s="480">
        <f>L351*$M$8</f>
        <v>0</v>
      </c>
      <c r="N351" s="363">
        <f>L351+M351</f>
        <v>109.21</v>
      </c>
      <c r="O351" s="480">
        <f>L351+L351*$P$9</f>
        <v>124.49939999999999</v>
      </c>
      <c r="P351" s="480" t="e">
        <f>O351*$Q$9</f>
        <v>#VALUE!</v>
      </c>
      <c r="Q351" s="480" t="e">
        <f>SUM(O351:P351)</f>
        <v>#VALUE!</v>
      </c>
      <c r="R351" s="550">
        <v>137.88</v>
      </c>
      <c r="S351" s="480">
        <f>R351*S9</f>
        <v>19.3032</v>
      </c>
      <c r="T351" s="480">
        <f>R351+S351-0.04</f>
        <v>157.14320000000001</v>
      </c>
      <c r="U351" s="480">
        <f>R351+(R351*R9)</f>
        <v>146.70432</v>
      </c>
      <c r="V351" s="480">
        <f>U351*V9</f>
        <v>22.005647999999997</v>
      </c>
      <c r="W351" s="543">
        <f>ROUNDUP(SUM(U351:V351),1)</f>
        <v>168.79999999999998</v>
      </c>
      <c r="X351" s="480">
        <f>U351*$Z$11+U351</f>
        <v>158.44066559999999</v>
      </c>
      <c r="Y351" s="480">
        <f>X351*Y7</f>
        <v>23.766099839999999</v>
      </c>
      <c r="Z351" s="711">
        <f>X351+Y351+0.02</f>
        <v>182.22676544000001</v>
      </c>
      <c r="AA351" s="712">
        <f t="shared" si="78"/>
        <v>167.94710553599998</v>
      </c>
      <c r="AB351" s="712">
        <f>AA351*AB$12</f>
        <v>25.192065830399997</v>
      </c>
      <c r="AC351" s="713">
        <f>AA351+AB351</f>
        <v>193.13917136639998</v>
      </c>
      <c r="AD351" s="713">
        <f>AA351*AD9</f>
        <v>176.34446081279998</v>
      </c>
      <c r="AE351" s="713">
        <f>AD351*AF9</f>
        <v>26.451669121919995</v>
      </c>
      <c r="AF351" s="714">
        <f>AD351+AE351</f>
        <v>202.79612993471997</v>
      </c>
      <c r="AG351" s="715">
        <v>199</v>
      </c>
      <c r="AH351" s="714">
        <f>AD351*AH9</f>
        <v>185.16168385344</v>
      </c>
      <c r="AI351" s="480">
        <f>AH351*AJ9</f>
        <v>27.774252578016</v>
      </c>
      <c r="AJ351" s="481">
        <f>SUM(AH351:AI351)</f>
        <v>212.93593643145599</v>
      </c>
      <c r="AK351" s="707">
        <v>209</v>
      </c>
      <c r="AL351" s="455">
        <v>192.63672960900482</v>
      </c>
      <c r="AM351" s="455">
        <f>AL351*1.06</f>
        <v>204.19493338554511</v>
      </c>
      <c r="AN351" s="455">
        <f>AL351*AN$12</f>
        <v>28.895509441350722</v>
      </c>
      <c r="AO351" s="456">
        <v>221.5</v>
      </c>
      <c r="AP351" s="364">
        <v>221.5</v>
      </c>
      <c r="AQ351" s="699">
        <f>AM351*1.06</f>
        <v>216.44662938867782</v>
      </c>
      <c r="AR351" s="363">
        <f>AQ351*1.15</f>
        <v>248.91362379697946</v>
      </c>
      <c r="AS351" s="722">
        <f>SUM(AM351-AL351)/AL351</f>
        <v>6.0000000000000032E-2</v>
      </c>
    </row>
    <row r="352" spans="1:45" ht="15.75" x14ac:dyDescent="0.25">
      <c r="A352" s="479" t="s">
        <v>218</v>
      </c>
      <c r="B352" s="480">
        <v>184.25</v>
      </c>
      <c r="C352" s="481" t="e">
        <f>+B352+B352*$G$9</f>
        <v>#VALUE!</v>
      </c>
      <c r="D352" s="481">
        <v>209.04</v>
      </c>
      <c r="E352" s="481">
        <f t="shared" si="102"/>
        <v>0</v>
      </c>
      <c r="F352" s="481">
        <f t="shared" si="103"/>
        <v>209.04</v>
      </c>
      <c r="G352" s="455">
        <f>CEILING(F352,0.1)</f>
        <v>209.10000000000002</v>
      </c>
      <c r="H352" s="485">
        <f>+D352+D352*$I$9</f>
        <v>209.04</v>
      </c>
      <c r="I352" s="513">
        <f>+H352*$I$8</f>
        <v>0</v>
      </c>
      <c r="J352" s="514">
        <f t="shared" si="104"/>
        <v>209.04</v>
      </c>
      <c r="K352" s="515">
        <f>+H352+I352</f>
        <v>209.04</v>
      </c>
      <c r="L352" s="480">
        <f>H352+H352*$M$9</f>
        <v>209.04</v>
      </c>
      <c r="M352" s="480">
        <f>L352*$M$8</f>
        <v>0</v>
      </c>
      <c r="N352" s="363">
        <f>L352+M352</f>
        <v>209.04</v>
      </c>
      <c r="O352" s="480">
        <f t="shared" ref="O352:O398" si="105">L352+L352*$P$9</f>
        <v>238.3056</v>
      </c>
      <c r="P352" s="480" t="e">
        <f t="shared" ref="P352:P398" si="106">O352*$Q$9</f>
        <v>#VALUE!</v>
      </c>
      <c r="Q352" s="480" t="e">
        <f t="shared" ref="Q352:Q398" si="107">SUM(O352:P352)</f>
        <v>#VALUE!</v>
      </c>
      <c r="R352" s="550">
        <v>263.91000000000003</v>
      </c>
      <c r="S352" s="480">
        <f>R352*S9</f>
        <v>36.947400000000009</v>
      </c>
      <c r="T352" s="480">
        <f>R352+S352-0.03</f>
        <v>300.82740000000007</v>
      </c>
      <c r="U352" s="480">
        <f>R352+(R352*R9)</f>
        <v>280.80024000000003</v>
      </c>
      <c r="V352" s="480">
        <f>U352*V9</f>
        <v>42.120036000000006</v>
      </c>
      <c r="W352" s="543">
        <f>ROUNDUP(SUM(U352:V352),1)</f>
        <v>323</v>
      </c>
      <c r="X352" s="480">
        <f>U352*$Z$11+U352</f>
        <v>303.26425920000003</v>
      </c>
      <c r="Y352" s="480">
        <f>X352*Y7</f>
        <v>45.489638880000001</v>
      </c>
      <c r="Z352" s="711">
        <f>X352+Y352</f>
        <v>348.75389808</v>
      </c>
      <c r="AA352" s="712">
        <f t="shared" si="78"/>
        <v>321.46011475200004</v>
      </c>
      <c r="AB352" s="712">
        <f>AA352*AB$12</f>
        <v>48.219017212800004</v>
      </c>
      <c r="AC352" s="713">
        <f>AA352+AB352</f>
        <v>369.67913196480004</v>
      </c>
      <c r="AD352" s="713">
        <f>AA352*AD9</f>
        <v>337.53312048960004</v>
      </c>
      <c r="AE352" s="713">
        <f>AD352*AF9</f>
        <v>50.629968073440004</v>
      </c>
      <c r="AF352" s="714">
        <f>AD352+AE352</f>
        <v>388.16308856304005</v>
      </c>
      <c r="AG352" s="715">
        <v>381</v>
      </c>
      <c r="AH352" s="714">
        <f>AD352*AH9</f>
        <v>354.40977651408008</v>
      </c>
      <c r="AI352" s="480">
        <f>AH352*AJ9</f>
        <v>53.161466477112008</v>
      </c>
      <c r="AJ352" s="481">
        <f>SUM(AH352:AI352)</f>
        <v>407.57124299119209</v>
      </c>
      <c r="AK352" s="707">
        <v>400</v>
      </c>
      <c r="AL352" s="455">
        <v>368.71743045483373</v>
      </c>
      <c r="AM352" s="455">
        <f>AL352*1.06</f>
        <v>390.8404762821238</v>
      </c>
      <c r="AN352" s="455">
        <f>AL352*AN$12</f>
        <v>55.307614568225056</v>
      </c>
      <c r="AO352" s="456">
        <v>424</v>
      </c>
      <c r="AP352" s="364">
        <v>424</v>
      </c>
      <c r="AQ352" s="699">
        <f>AM352*1.06</f>
        <v>414.29090485905124</v>
      </c>
      <c r="AR352" s="363">
        <f>AQ352*1.15</f>
        <v>476.43454058790888</v>
      </c>
      <c r="AS352" s="722">
        <f>SUM(AM352-AL352)/AL352</f>
        <v>6.000000000000013E-2</v>
      </c>
    </row>
    <row r="353" spans="1:45" ht="15.75" x14ac:dyDescent="0.25">
      <c r="A353" s="511" t="s">
        <v>219</v>
      </c>
      <c r="B353" s="480">
        <v>649</v>
      </c>
      <c r="C353" s="481" t="e">
        <f>+B353+B353*$G$9</f>
        <v>#VALUE!</v>
      </c>
      <c r="D353" s="481">
        <v>736.14</v>
      </c>
      <c r="E353" s="481">
        <f t="shared" si="102"/>
        <v>0</v>
      </c>
      <c r="F353" s="481">
        <f t="shared" si="103"/>
        <v>736.14</v>
      </c>
      <c r="G353" s="455">
        <f>CEILING(F353,0.1)</f>
        <v>736.2</v>
      </c>
      <c r="H353" s="485">
        <f>+D353+D353*$I$9</f>
        <v>736.14</v>
      </c>
      <c r="I353" s="513">
        <f>+H353*$I$8</f>
        <v>0</v>
      </c>
      <c r="J353" s="514">
        <f t="shared" si="104"/>
        <v>736.14</v>
      </c>
      <c r="K353" s="515">
        <f>+H353+I353+0.05</f>
        <v>736.18999999999994</v>
      </c>
      <c r="L353" s="480">
        <f>H353+H353*$M$9</f>
        <v>736.14</v>
      </c>
      <c r="M353" s="480">
        <f>L353*$M$8</f>
        <v>0</v>
      </c>
      <c r="N353" s="363">
        <f>L353+M353</f>
        <v>736.14</v>
      </c>
      <c r="O353" s="480">
        <f t="shared" si="105"/>
        <v>839.19960000000003</v>
      </c>
      <c r="P353" s="480" t="e">
        <f t="shared" si="106"/>
        <v>#VALUE!</v>
      </c>
      <c r="Q353" s="480" t="e">
        <f t="shared" si="107"/>
        <v>#VALUE!</v>
      </c>
      <c r="R353" s="550">
        <v>929.36</v>
      </c>
      <c r="S353" s="480">
        <f>R353*S9</f>
        <v>130.11040000000003</v>
      </c>
      <c r="T353" s="480">
        <f>R353+S353+0.04</f>
        <v>1059.5104000000001</v>
      </c>
      <c r="U353" s="480">
        <f>R353+(R353*R9)</f>
        <v>988.83904000000007</v>
      </c>
      <c r="V353" s="480">
        <f>U353*V9</f>
        <v>148.32585600000002</v>
      </c>
      <c r="W353" s="543">
        <f>ROUNDUP(SUM(U353:V353),1)</f>
        <v>1137.1999999999998</v>
      </c>
      <c r="X353" s="480">
        <f>U353*$Z$11+U353</f>
        <v>1067.9461632</v>
      </c>
      <c r="Y353" s="480">
        <f>X353*Y7</f>
        <v>160.19192447999998</v>
      </c>
      <c r="Z353" s="711">
        <f>X353+Y353+0.01</f>
        <v>1228.1480876799999</v>
      </c>
      <c r="AA353" s="712">
        <f t="shared" si="78"/>
        <v>1132.0229329920001</v>
      </c>
      <c r="AB353" s="712">
        <f>AA353*AB$12</f>
        <v>169.80343994879999</v>
      </c>
      <c r="AC353" s="713">
        <f>AA353+AB353</f>
        <v>1301.8263729408</v>
      </c>
      <c r="AD353" s="713">
        <f>AA353*AD9</f>
        <v>1188.6240796416</v>
      </c>
      <c r="AE353" s="713">
        <f>AD353*AF9</f>
        <v>178.29361194623999</v>
      </c>
      <c r="AF353" s="714">
        <f>AD353+AE353</f>
        <v>1366.91769158784</v>
      </c>
      <c r="AG353" s="715">
        <v>1341.6</v>
      </c>
      <c r="AH353" s="714">
        <f>AD353*AH9</f>
        <v>1248.05528362368</v>
      </c>
      <c r="AI353" s="480">
        <f>AH353*AJ9</f>
        <v>187.20829254355201</v>
      </c>
      <c r="AJ353" s="481">
        <f>SUM(AH353:AI353)</f>
        <v>1435.263576167232</v>
      </c>
      <c r="AK353" s="707">
        <v>1408.7</v>
      </c>
      <c r="AL353" s="455">
        <v>1298.4397376662657</v>
      </c>
      <c r="AM353" s="455">
        <f>AL353*1.06</f>
        <v>1376.3461219262417</v>
      </c>
      <c r="AN353" s="455">
        <f>AL353*AN$12</f>
        <v>194.76596064993984</v>
      </c>
      <c r="AO353" s="456">
        <v>1493.2</v>
      </c>
      <c r="AP353" s="364">
        <v>1493.2</v>
      </c>
      <c r="AQ353" s="699">
        <f>AM353*1.06</f>
        <v>1458.9268892418163</v>
      </c>
      <c r="AR353" s="363">
        <f>AQ353*1.15</f>
        <v>1677.7659226280887</v>
      </c>
      <c r="AS353" s="722">
        <f>SUM(AM353-AL353)/AL353</f>
        <v>6.0000000000000039E-2</v>
      </c>
    </row>
    <row r="354" spans="1:45" ht="15.75" x14ac:dyDescent="0.25">
      <c r="A354" s="479" t="s">
        <v>220</v>
      </c>
      <c r="B354" s="480">
        <v>22.85</v>
      </c>
      <c r="C354" s="481" t="e">
        <f>+B354+B354*$G$9</f>
        <v>#VALUE!</v>
      </c>
      <c r="D354" s="481">
        <v>25.96</v>
      </c>
      <c r="E354" s="481">
        <f t="shared" si="102"/>
        <v>0</v>
      </c>
      <c r="F354" s="481">
        <f t="shared" si="103"/>
        <v>25.96</v>
      </c>
      <c r="G354" s="455">
        <f>CEILING(F354,0.1)</f>
        <v>26</v>
      </c>
      <c r="H354" s="485">
        <f>+D354+D354*$I$9</f>
        <v>25.96</v>
      </c>
      <c r="I354" s="513">
        <f>+H354*$I$8</f>
        <v>0</v>
      </c>
      <c r="J354" s="514">
        <f t="shared" si="104"/>
        <v>25.96</v>
      </c>
      <c r="K354" s="515">
        <f>+H354+I354+0.03</f>
        <v>25.990000000000002</v>
      </c>
      <c r="L354" s="480">
        <f>H354+H354*$M$9</f>
        <v>25.96</v>
      </c>
      <c r="M354" s="480">
        <f>L354*$M$8</f>
        <v>0</v>
      </c>
      <c r="N354" s="363">
        <f>L354+M354</f>
        <v>25.96</v>
      </c>
      <c r="O354" s="480">
        <f t="shared" si="105"/>
        <v>29.5944</v>
      </c>
      <c r="P354" s="480" t="e">
        <f t="shared" si="106"/>
        <v>#VALUE!</v>
      </c>
      <c r="Q354" s="480" t="e">
        <f t="shared" si="107"/>
        <v>#VALUE!</v>
      </c>
      <c r="R354" s="550">
        <v>32.770000000000003</v>
      </c>
      <c r="S354" s="480">
        <f>R354*S9</f>
        <v>4.5878000000000005</v>
      </c>
      <c r="T354" s="480">
        <f>R354+S354+0.03</f>
        <v>37.387800000000006</v>
      </c>
      <c r="U354" s="480">
        <f>R354+(R354*R9)</f>
        <v>34.867280000000001</v>
      </c>
      <c r="V354" s="480">
        <f>U354*V9</f>
        <v>5.230092</v>
      </c>
      <c r="W354" s="543">
        <f>ROUNDUP(SUM(U354:V354),1)</f>
        <v>40.1</v>
      </c>
      <c r="X354" s="480">
        <f>U354*$Z$11+U354</f>
        <v>37.656662400000002</v>
      </c>
      <c r="Y354" s="480">
        <f>X354*Y7</f>
        <v>5.6484993599999997</v>
      </c>
      <c r="Z354" s="711">
        <f>X354+Y354</f>
        <v>43.305161760000004</v>
      </c>
      <c r="AA354" s="712">
        <f t="shared" ref="AA354:AA423" si="108">X354+(X354*AA$9)</f>
        <v>39.916062144000001</v>
      </c>
      <c r="AB354" s="712">
        <f>AA354*AB$12</f>
        <v>5.9874093216000004</v>
      </c>
      <c r="AC354" s="713">
        <f>AA354+AB354</f>
        <v>45.903471465599999</v>
      </c>
      <c r="AD354" s="713">
        <f>AA354*AD9</f>
        <v>41.911865251200005</v>
      </c>
      <c r="AE354" s="713">
        <f>AD354*AF9</f>
        <v>6.2867797876800005</v>
      </c>
      <c r="AF354" s="714">
        <f>AD354+AE354</f>
        <v>48.198645038880002</v>
      </c>
      <c r="AG354" s="715">
        <v>47.3</v>
      </c>
      <c r="AH354" s="714">
        <f>AD354*AH9</f>
        <v>44.007458513760007</v>
      </c>
      <c r="AI354" s="480">
        <f>AH354*AJ9</f>
        <v>6.6011187770640012</v>
      </c>
      <c r="AJ354" s="481">
        <f>SUM(AH354:AI354)</f>
        <v>50.608577290824009</v>
      </c>
      <c r="AK354" s="707">
        <v>49.7</v>
      </c>
      <c r="AL354" s="455">
        <v>45.784055913019209</v>
      </c>
      <c r="AM354" s="455">
        <f>AL354*1.06</f>
        <v>48.531099267800364</v>
      </c>
      <c r="AN354" s="455">
        <f>AL354*AN$12</f>
        <v>6.867608386952881</v>
      </c>
      <c r="AO354" s="456">
        <v>52.7</v>
      </c>
      <c r="AP354" s="364">
        <v>52.7</v>
      </c>
      <c r="AQ354" s="699">
        <f>AM354*1.06</f>
        <v>51.442965223868391</v>
      </c>
      <c r="AR354" s="363">
        <f>AQ354*1.15</f>
        <v>59.159410007448649</v>
      </c>
      <c r="AS354" s="722">
        <f>SUM(AM354-AL354)/AL354</f>
        <v>6.000000000000006E-2</v>
      </c>
    </row>
    <row r="355" spans="1:45" ht="15.75" x14ac:dyDescent="0.25">
      <c r="A355" s="511"/>
      <c r="B355" s="480"/>
      <c r="C355" s="481"/>
      <c r="D355" s="481"/>
      <c r="E355" s="481"/>
      <c r="F355" s="481"/>
      <c r="G355" s="455"/>
      <c r="H355" s="485"/>
      <c r="I355" s="513"/>
      <c r="J355" s="514"/>
      <c r="K355" s="515"/>
      <c r="L355" s="483"/>
      <c r="M355" s="483"/>
      <c r="N355" s="488"/>
      <c r="O355" s="480"/>
      <c r="P355" s="480"/>
      <c r="Q355" s="480"/>
      <c r="R355" s="483"/>
      <c r="S355" s="480"/>
      <c r="T355" s="480"/>
      <c r="U355" s="483"/>
      <c r="V355" s="483"/>
      <c r="W355" s="502"/>
      <c r="X355" s="483"/>
      <c r="Y355" s="480"/>
      <c r="Z355" s="711"/>
      <c r="AA355" s="712"/>
      <c r="AB355" s="712"/>
      <c r="AC355" s="713"/>
      <c r="AD355" s="713"/>
      <c r="AE355" s="713"/>
      <c r="AF355" s="714"/>
      <c r="AG355" s="715"/>
      <c r="AH355" s="714"/>
      <c r="AI355" s="480"/>
      <c r="AJ355" s="483"/>
      <c r="AK355" s="707"/>
      <c r="AL355" s="455"/>
      <c r="AM355" s="455"/>
      <c r="AN355" s="455"/>
      <c r="AO355" s="456"/>
      <c r="AP355" s="364"/>
      <c r="AQ355" s="693"/>
      <c r="AR355" s="363"/>
      <c r="AS355" s="710"/>
    </row>
    <row r="356" spans="1:45" ht="15.75" x14ac:dyDescent="0.25">
      <c r="A356" s="505" t="s">
        <v>225</v>
      </c>
      <c r="B356" s="480"/>
      <c r="C356" s="481"/>
      <c r="D356" s="481"/>
      <c r="E356" s="481"/>
      <c r="F356" s="481"/>
      <c r="G356" s="455"/>
      <c r="H356" s="485"/>
      <c r="I356" s="513"/>
      <c r="J356" s="514"/>
      <c r="K356" s="515"/>
      <c r="L356" s="483"/>
      <c r="M356" s="483"/>
      <c r="N356" s="488"/>
      <c r="O356" s="480"/>
      <c r="P356" s="480"/>
      <c r="Q356" s="480"/>
      <c r="R356" s="483"/>
      <c r="S356" s="480"/>
      <c r="T356" s="480"/>
      <c r="U356" s="483"/>
      <c r="V356" s="483"/>
      <c r="W356" s="502"/>
      <c r="X356" s="483"/>
      <c r="Y356" s="480"/>
      <c r="Z356" s="711"/>
      <c r="AA356" s="712"/>
      <c r="AB356" s="712"/>
      <c r="AC356" s="713"/>
      <c r="AD356" s="713"/>
      <c r="AE356" s="713"/>
      <c r="AF356" s="714"/>
      <c r="AG356" s="715"/>
      <c r="AH356" s="714"/>
      <c r="AI356" s="480"/>
      <c r="AJ356" s="483"/>
      <c r="AK356" s="707"/>
      <c r="AL356" s="455"/>
      <c r="AM356" s="455"/>
      <c r="AN356" s="455"/>
      <c r="AO356" s="456"/>
      <c r="AP356" s="364"/>
      <c r="AQ356" s="693"/>
      <c r="AR356" s="363"/>
      <c r="AS356" s="710"/>
    </row>
    <row r="357" spans="1:45" ht="15.75" x14ac:dyDescent="0.25">
      <c r="A357" s="479" t="s">
        <v>226</v>
      </c>
      <c r="B357" s="480"/>
      <c r="C357" s="481"/>
      <c r="D357" s="481"/>
      <c r="E357" s="481"/>
      <c r="F357" s="481"/>
      <c r="G357" s="455"/>
      <c r="H357" s="485"/>
      <c r="I357" s="513"/>
      <c r="J357" s="514"/>
      <c r="K357" s="515"/>
      <c r="L357" s="483"/>
      <c r="M357" s="483"/>
      <c r="N357" s="488"/>
      <c r="O357" s="480"/>
      <c r="P357" s="480"/>
      <c r="Q357" s="480"/>
      <c r="R357" s="483"/>
      <c r="S357" s="480"/>
      <c r="T357" s="480"/>
      <c r="U357" s="480"/>
      <c r="V357" s="480"/>
      <c r="W357" s="538"/>
      <c r="X357" s="483"/>
      <c r="Y357" s="480"/>
      <c r="Z357" s="711"/>
      <c r="AA357" s="712"/>
      <c r="AB357" s="712"/>
      <c r="AC357" s="713"/>
      <c r="AD357" s="713"/>
      <c r="AE357" s="713"/>
      <c r="AF357" s="714"/>
      <c r="AG357" s="715"/>
      <c r="AH357" s="714"/>
      <c r="AI357" s="480"/>
      <c r="AJ357" s="483"/>
      <c r="AK357" s="707"/>
      <c r="AL357" s="455"/>
      <c r="AM357" s="455"/>
      <c r="AN357" s="455"/>
      <c r="AO357" s="456"/>
      <c r="AP357" s="364"/>
      <c r="AQ357" s="693"/>
      <c r="AR357" s="363"/>
      <c r="AS357" s="710"/>
    </row>
    <row r="358" spans="1:45" ht="15.75" x14ac:dyDescent="0.25">
      <c r="A358" s="511"/>
      <c r="B358" s="480"/>
      <c r="C358" s="481"/>
      <c r="D358" s="481"/>
      <c r="E358" s="481"/>
      <c r="F358" s="481"/>
      <c r="G358" s="455"/>
      <c r="H358" s="485"/>
      <c r="I358" s="513"/>
      <c r="J358" s="514"/>
      <c r="K358" s="515"/>
      <c r="L358" s="483"/>
      <c r="M358" s="483"/>
      <c r="N358" s="488"/>
      <c r="O358" s="480"/>
      <c r="P358" s="480"/>
      <c r="Q358" s="480"/>
      <c r="R358" s="483"/>
      <c r="S358" s="480"/>
      <c r="T358" s="480"/>
      <c r="U358" s="480"/>
      <c r="V358" s="480"/>
      <c r="W358" s="538"/>
      <c r="X358" s="483"/>
      <c r="Y358" s="480"/>
      <c r="Z358" s="711"/>
      <c r="AA358" s="712"/>
      <c r="AB358" s="712"/>
      <c r="AC358" s="713"/>
      <c r="AD358" s="713"/>
      <c r="AE358" s="713"/>
      <c r="AF358" s="714"/>
      <c r="AG358" s="715"/>
      <c r="AH358" s="714"/>
      <c r="AI358" s="480"/>
      <c r="AJ358" s="483"/>
      <c r="AK358" s="707"/>
      <c r="AL358" s="455"/>
      <c r="AM358" s="455"/>
      <c r="AN358" s="455"/>
      <c r="AO358" s="456"/>
      <c r="AP358" s="364"/>
      <c r="AQ358" s="693"/>
      <c r="AR358" s="363"/>
      <c r="AS358" s="710"/>
    </row>
    <row r="359" spans="1:45" ht="15.75" x14ac:dyDescent="0.25">
      <c r="A359" s="479" t="s">
        <v>227</v>
      </c>
      <c r="B359" s="480">
        <v>507.4</v>
      </c>
      <c r="C359" s="481" t="e">
        <f t="shared" ref="C359:C366" si="109">+B359+B359*$G$9</f>
        <v>#VALUE!</v>
      </c>
      <c r="D359" s="481">
        <v>575.53</v>
      </c>
      <c r="E359" s="481">
        <f t="shared" si="102"/>
        <v>0</v>
      </c>
      <c r="F359" s="481">
        <f t="shared" si="103"/>
        <v>575.53</v>
      </c>
      <c r="G359" s="455">
        <f>+F359</f>
        <v>575.53</v>
      </c>
      <c r="H359" s="485">
        <f>+D359+D359*$I$9</f>
        <v>575.53</v>
      </c>
      <c r="I359" s="513">
        <f t="shared" ref="I359:I398" si="110">+H359*$I$8</f>
        <v>0</v>
      </c>
      <c r="J359" s="514">
        <f t="shared" si="104"/>
        <v>575.53</v>
      </c>
      <c r="K359" s="515">
        <f>+H359+I359+0.03</f>
        <v>575.55999999999995</v>
      </c>
      <c r="L359" s="480">
        <f>H359+H359*$M$9</f>
        <v>575.53</v>
      </c>
      <c r="M359" s="480">
        <f>L359*$M$8</f>
        <v>0</v>
      </c>
      <c r="N359" s="363">
        <f t="shared" ref="N359:N366" si="111">L359+M359</f>
        <v>575.53</v>
      </c>
      <c r="O359" s="480">
        <f t="shared" si="105"/>
        <v>656.10419999999999</v>
      </c>
      <c r="P359" s="480" t="e">
        <f t="shared" si="106"/>
        <v>#VALUE!</v>
      </c>
      <c r="Q359" s="480" t="e">
        <f t="shared" si="107"/>
        <v>#VALUE!</v>
      </c>
      <c r="R359" s="550">
        <v>729.59</v>
      </c>
      <c r="S359" s="480">
        <f>R359*S9</f>
        <v>102.14260000000002</v>
      </c>
      <c r="T359" s="480">
        <f>R359+S359-0.05</f>
        <v>831.68260000000009</v>
      </c>
      <c r="U359" s="480">
        <f>R359+(R359*R9)</f>
        <v>776.28376000000003</v>
      </c>
      <c r="V359" s="480">
        <f>U359*V9</f>
        <v>116.442564</v>
      </c>
      <c r="W359" s="543">
        <f t="shared" ref="W359:W366" si="112">ROUNDUP(SUM(U359:V359),1)</f>
        <v>892.80000000000007</v>
      </c>
      <c r="X359" s="480">
        <f t="shared" ref="X359:X366" si="113">U359*$Z$11+U359</f>
        <v>838.38646080000001</v>
      </c>
      <c r="Y359" s="480">
        <f>X359*Y7</f>
        <v>125.75796912</v>
      </c>
      <c r="Z359" s="711">
        <f>X359+Y359+0.01</f>
        <v>964.15442991999998</v>
      </c>
      <c r="AA359" s="712">
        <f t="shared" si="108"/>
        <v>888.68964844799996</v>
      </c>
      <c r="AB359" s="712">
        <f t="shared" ref="AB359:AB366" si="114">AA359*AB$12</f>
        <v>133.3034472672</v>
      </c>
      <c r="AC359" s="713">
        <f t="shared" ref="AC359:AC366" si="115">AA359+AB359</f>
        <v>1021.9930957152</v>
      </c>
      <c r="AD359" s="713">
        <f>AA359*AD9</f>
        <v>933.12413087039999</v>
      </c>
      <c r="AE359" s="713">
        <f>AD359*AF9</f>
        <v>139.96861963056</v>
      </c>
      <c r="AF359" s="714">
        <f t="shared" ref="AF359:AF366" si="116">AD359+AE359</f>
        <v>1073.0927505009599</v>
      </c>
      <c r="AG359" s="715">
        <v>1053.2</v>
      </c>
      <c r="AH359" s="714">
        <f>AD359*AH9</f>
        <v>979.78033741392005</v>
      </c>
      <c r="AI359" s="480">
        <f>AH359*AJ9</f>
        <v>146.967050612088</v>
      </c>
      <c r="AJ359" s="481">
        <f t="shared" ref="AJ359:AJ366" si="117">SUM(AH359:AI359)</f>
        <v>1126.7473880260081</v>
      </c>
      <c r="AK359" s="707">
        <v>1105.9000000000001</v>
      </c>
      <c r="AL359" s="455">
        <v>1019.3344325169264</v>
      </c>
      <c r="AM359" s="455">
        <f t="shared" ref="AM359:AM398" si="118">AL359*1.06</f>
        <v>1080.4944984679421</v>
      </c>
      <c r="AN359" s="455">
        <f t="shared" ref="AN359:AN366" si="119">AL359*AN$12</f>
        <v>152.90016487753897</v>
      </c>
      <c r="AO359" s="456">
        <v>1172.2</v>
      </c>
      <c r="AP359" s="364">
        <v>1172.2</v>
      </c>
      <c r="AQ359" s="699">
        <f t="shared" ref="AQ359:AQ366" si="120">AM359*1.06</f>
        <v>1145.3241683760186</v>
      </c>
      <c r="AR359" s="363">
        <f t="shared" ref="AR359:AR386" si="121">AQ359*1.15</f>
        <v>1317.1227936324212</v>
      </c>
      <c r="AS359" s="722">
        <f t="shared" ref="AS359:AS366" si="122">SUM(AM359-AL359)/AL359</f>
        <v>6.0000000000000081E-2</v>
      </c>
    </row>
    <row r="360" spans="1:45" ht="15.75" x14ac:dyDescent="0.25">
      <c r="A360" s="479" t="s">
        <v>228</v>
      </c>
      <c r="B360" s="480">
        <v>374.84</v>
      </c>
      <c r="C360" s="481" t="e">
        <f t="shared" si="109"/>
        <v>#VALUE!</v>
      </c>
      <c r="D360" s="481">
        <v>425.18</v>
      </c>
      <c r="E360" s="481">
        <v>59.52</v>
      </c>
      <c r="F360" s="481">
        <f t="shared" si="103"/>
        <v>484.7</v>
      </c>
      <c r="G360" s="455">
        <f>CEILING(F360,0.1)</f>
        <v>484.70000000000005</v>
      </c>
      <c r="H360" s="485">
        <f t="shared" ref="H360:H398" si="123">+D360+D360*$I$9</f>
        <v>425.18</v>
      </c>
      <c r="I360" s="513">
        <f t="shared" si="110"/>
        <v>0</v>
      </c>
      <c r="J360" s="514">
        <f t="shared" si="104"/>
        <v>425.18</v>
      </c>
      <c r="K360" s="515">
        <f>+H360+I360+0.01</f>
        <v>425.19</v>
      </c>
      <c r="L360" s="480">
        <f t="shared" ref="L360:L366" si="124">H360+H360*$M$9</f>
        <v>425.18</v>
      </c>
      <c r="M360" s="480">
        <f t="shared" ref="M360:M366" si="125">L360*$M$8</f>
        <v>0</v>
      </c>
      <c r="N360" s="363">
        <f t="shared" si="111"/>
        <v>425.18</v>
      </c>
      <c r="O360" s="480">
        <f t="shared" si="105"/>
        <v>484.70519999999999</v>
      </c>
      <c r="P360" s="480" t="e">
        <f t="shared" si="106"/>
        <v>#VALUE!</v>
      </c>
      <c r="Q360" s="480" t="e">
        <f t="shared" si="107"/>
        <v>#VALUE!</v>
      </c>
      <c r="R360" s="550">
        <v>536.78</v>
      </c>
      <c r="S360" s="480">
        <f>R360*S9</f>
        <v>75.149200000000008</v>
      </c>
      <c r="T360" s="480">
        <f>R360+S360+0.03</f>
        <v>611.95920000000001</v>
      </c>
      <c r="U360" s="480">
        <f>R360+(R360*R9)</f>
        <v>571.13391999999999</v>
      </c>
      <c r="V360" s="480">
        <f>U360*V9</f>
        <v>85.670087999999993</v>
      </c>
      <c r="W360" s="543">
        <f t="shared" si="112"/>
        <v>656.9</v>
      </c>
      <c r="X360" s="480">
        <f t="shared" si="113"/>
        <v>616.82463359999997</v>
      </c>
      <c r="Y360" s="480">
        <f>X360*Y7</f>
        <v>92.523695039999993</v>
      </c>
      <c r="Z360" s="711">
        <f>X360+Y360-0.01</f>
        <v>709.33832863999999</v>
      </c>
      <c r="AA360" s="712">
        <f t="shared" si="108"/>
        <v>653.83411161599997</v>
      </c>
      <c r="AB360" s="712">
        <f t="shared" si="114"/>
        <v>98.075116742399999</v>
      </c>
      <c r="AC360" s="713">
        <f t="shared" si="115"/>
        <v>751.90922835840001</v>
      </c>
      <c r="AD360" s="713">
        <f>AA360*AD9</f>
        <v>686.52581719679995</v>
      </c>
      <c r="AE360" s="713">
        <f>AD360*AF9</f>
        <v>102.97887257951999</v>
      </c>
      <c r="AF360" s="714">
        <f t="shared" si="116"/>
        <v>789.50468977631999</v>
      </c>
      <c r="AG360" s="715">
        <v>774.9</v>
      </c>
      <c r="AH360" s="714">
        <f>AD360*AH9</f>
        <v>720.85210805663996</v>
      </c>
      <c r="AI360" s="480">
        <f>AH360*AJ9</f>
        <v>108.12781620849599</v>
      </c>
      <c r="AJ360" s="481">
        <f t="shared" si="117"/>
        <v>828.97992426513599</v>
      </c>
      <c r="AK360" s="707">
        <v>813.6</v>
      </c>
      <c r="AL360" s="455">
        <v>749.95317464114896</v>
      </c>
      <c r="AM360" s="455">
        <f t="shared" si="118"/>
        <v>794.95036511961791</v>
      </c>
      <c r="AN360" s="455">
        <f t="shared" si="119"/>
        <v>112.49297619617234</v>
      </c>
      <c r="AO360" s="456">
        <v>862.5</v>
      </c>
      <c r="AP360" s="364">
        <v>862.5</v>
      </c>
      <c r="AQ360" s="699">
        <f t="shared" si="120"/>
        <v>842.64738702679506</v>
      </c>
      <c r="AR360" s="363">
        <f t="shared" si="121"/>
        <v>969.04449508081427</v>
      </c>
      <c r="AS360" s="722">
        <f t="shared" si="122"/>
        <v>6.0000000000000019E-2</v>
      </c>
    </row>
    <row r="361" spans="1:45" ht="15.75" x14ac:dyDescent="0.25">
      <c r="A361" s="479" t="s">
        <v>229</v>
      </c>
      <c r="B361" s="480">
        <v>338.27</v>
      </c>
      <c r="C361" s="481" t="e">
        <f t="shared" si="109"/>
        <v>#VALUE!</v>
      </c>
      <c r="D361" s="481">
        <v>383.68</v>
      </c>
      <c r="E361" s="481">
        <f t="shared" si="102"/>
        <v>0</v>
      </c>
      <c r="F361" s="481">
        <f t="shared" si="103"/>
        <v>383.68</v>
      </c>
      <c r="G361" s="455">
        <f>CEILING(F361,0.1)</f>
        <v>383.70000000000005</v>
      </c>
      <c r="H361" s="485">
        <f t="shared" si="123"/>
        <v>383.68</v>
      </c>
      <c r="I361" s="513">
        <f t="shared" si="110"/>
        <v>0</v>
      </c>
      <c r="J361" s="514">
        <f t="shared" si="104"/>
        <v>383.68</v>
      </c>
      <c r="K361" s="515">
        <f>+H361+I361-0.04</f>
        <v>383.64</v>
      </c>
      <c r="L361" s="480">
        <f t="shared" si="124"/>
        <v>383.68</v>
      </c>
      <c r="M361" s="480">
        <f t="shared" si="125"/>
        <v>0</v>
      </c>
      <c r="N361" s="363">
        <f t="shared" si="111"/>
        <v>383.68</v>
      </c>
      <c r="O361" s="480">
        <f t="shared" si="105"/>
        <v>437.39519999999999</v>
      </c>
      <c r="P361" s="480" t="e">
        <f t="shared" si="106"/>
        <v>#VALUE!</v>
      </c>
      <c r="Q361" s="480" t="e">
        <f t="shared" si="107"/>
        <v>#VALUE!</v>
      </c>
      <c r="R361" s="550">
        <v>484.39</v>
      </c>
      <c r="S361" s="480">
        <f>R361*S9</f>
        <v>67.814599999999999</v>
      </c>
      <c r="T361" s="480">
        <f>R361+S361-0.02</f>
        <v>552.18460000000005</v>
      </c>
      <c r="U361" s="480">
        <f>R361+(R361*R9)</f>
        <v>515.39095999999995</v>
      </c>
      <c r="V361" s="480">
        <f>U361*V9</f>
        <v>77.308643999999987</v>
      </c>
      <c r="W361" s="543">
        <f t="shared" si="112"/>
        <v>592.70000000000005</v>
      </c>
      <c r="X361" s="480">
        <f t="shared" si="113"/>
        <v>556.6222368</v>
      </c>
      <c r="Y361" s="480">
        <f>X361*Y7</f>
        <v>83.493335520000002</v>
      </c>
      <c r="Z361" s="711">
        <f>X361+Y361+0.04</f>
        <v>640.15557231999992</v>
      </c>
      <c r="AA361" s="712">
        <f t="shared" si="108"/>
        <v>590.01957100799996</v>
      </c>
      <c r="AB361" s="712">
        <f t="shared" si="114"/>
        <v>88.502935651199991</v>
      </c>
      <c r="AC361" s="713">
        <f t="shared" si="115"/>
        <v>678.52250665919996</v>
      </c>
      <c r="AD361" s="713">
        <f>AA361*AD9</f>
        <v>619.52054955840003</v>
      </c>
      <c r="AE361" s="713">
        <f>AD361*AF9</f>
        <v>92.928082433759997</v>
      </c>
      <c r="AF361" s="714">
        <f t="shared" si="116"/>
        <v>712.44863199216002</v>
      </c>
      <c r="AG361" s="715">
        <v>699.3</v>
      </c>
      <c r="AH361" s="714">
        <f>AD361*AH9</f>
        <v>650.4965770363201</v>
      </c>
      <c r="AI361" s="480">
        <f>AH361*AJ9</f>
        <v>97.574486555448019</v>
      </c>
      <c r="AJ361" s="481">
        <f t="shared" si="117"/>
        <v>748.07106359176817</v>
      </c>
      <c r="AK361" s="707">
        <v>734.2</v>
      </c>
      <c r="AL361" s="455">
        <v>676.75736477593443</v>
      </c>
      <c r="AM361" s="455">
        <f t="shared" si="118"/>
        <v>717.36280666249058</v>
      </c>
      <c r="AN361" s="455">
        <f t="shared" si="119"/>
        <v>101.51360471639016</v>
      </c>
      <c r="AO361" s="456">
        <v>778.3</v>
      </c>
      <c r="AP361" s="364">
        <v>778.3</v>
      </c>
      <c r="AQ361" s="699">
        <f t="shared" si="120"/>
        <v>760.40457506224004</v>
      </c>
      <c r="AR361" s="363">
        <f t="shared" si="121"/>
        <v>874.46526132157601</v>
      </c>
      <c r="AS361" s="722">
        <f t="shared" si="122"/>
        <v>6.0000000000000123E-2</v>
      </c>
    </row>
    <row r="362" spans="1:45" ht="15.75" x14ac:dyDescent="0.25">
      <c r="A362" s="479" t="s">
        <v>230</v>
      </c>
      <c r="B362" s="480">
        <v>114.28</v>
      </c>
      <c r="C362" s="481" t="e">
        <f t="shared" si="109"/>
        <v>#VALUE!</v>
      </c>
      <c r="D362" s="481">
        <v>129.65</v>
      </c>
      <c r="E362" s="481">
        <f t="shared" si="102"/>
        <v>0</v>
      </c>
      <c r="F362" s="481">
        <f t="shared" si="103"/>
        <v>129.65</v>
      </c>
      <c r="G362" s="455">
        <f>+F362</f>
        <v>129.65</v>
      </c>
      <c r="H362" s="485">
        <f t="shared" si="123"/>
        <v>129.65</v>
      </c>
      <c r="I362" s="513">
        <f t="shared" si="110"/>
        <v>0</v>
      </c>
      <c r="J362" s="514">
        <f t="shared" si="104"/>
        <v>129.65</v>
      </c>
      <c r="K362" s="515">
        <f>+H362+I362+0.03</f>
        <v>129.68</v>
      </c>
      <c r="L362" s="480">
        <f t="shared" si="124"/>
        <v>129.65</v>
      </c>
      <c r="M362" s="480">
        <f t="shared" si="125"/>
        <v>0</v>
      </c>
      <c r="N362" s="363">
        <f t="shared" si="111"/>
        <v>129.65</v>
      </c>
      <c r="O362" s="480">
        <f t="shared" si="105"/>
        <v>147.80100000000002</v>
      </c>
      <c r="P362" s="480" t="e">
        <f t="shared" si="106"/>
        <v>#VALUE!</v>
      </c>
      <c r="Q362" s="480" t="e">
        <f t="shared" si="107"/>
        <v>#VALUE!</v>
      </c>
      <c r="R362" s="550">
        <v>163.68</v>
      </c>
      <c r="S362" s="480">
        <f>R362*S9</f>
        <v>22.915200000000002</v>
      </c>
      <c r="T362" s="480">
        <f>R362+S362-0.02</f>
        <v>186.5752</v>
      </c>
      <c r="U362" s="480">
        <f>R362+(R362*R9)</f>
        <v>174.15552</v>
      </c>
      <c r="V362" s="480">
        <f>U362*V9</f>
        <v>26.123327999999997</v>
      </c>
      <c r="W362" s="543">
        <f t="shared" si="112"/>
        <v>200.29999999999998</v>
      </c>
      <c r="X362" s="480">
        <f t="shared" si="113"/>
        <v>188.0879616</v>
      </c>
      <c r="Y362" s="480">
        <f>X362*Y7</f>
        <v>28.21319424</v>
      </c>
      <c r="Z362" s="711">
        <f>X362+Y362</f>
        <v>216.30115584000001</v>
      </c>
      <c r="AA362" s="712">
        <f t="shared" si="108"/>
        <v>199.37323929600001</v>
      </c>
      <c r="AB362" s="712">
        <f t="shared" si="114"/>
        <v>29.905985894400001</v>
      </c>
      <c r="AC362" s="713">
        <f t="shared" si="115"/>
        <v>229.27922519040001</v>
      </c>
      <c r="AD362" s="713">
        <f>AA362*AD9</f>
        <v>209.34190126080003</v>
      </c>
      <c r="AE362" s="713">
        <f>AD362*AF9</f>
        <v>31.401285189120003</v>
      </c>
      <c r="AF362" s="714">
        <f t="shared" si="116"/>
        <v>240.74318644992002</v>
      </c>
      <c r="AG362" s="715">
        <v>236.3</v>
      </c>
      <c r="AH362" s="714">
        <f>AD362*AH9</f>
        <v>219.80899632384003</v>
      </c>
      <c r="AI362" s="480">
        <f>AH362*AJ9</f>
        <v>32.971349448576007</v>
      </c>
      <c r="AJ362" s="481">
        <f t="shared" si="117"/>
        <v>252.78034577241604</v>
      </c>
      <c r="AK362" s="707" t="s">
        <v>609</v>
      </c>
      <c r="AL362" s="455">
        <v>228.68276691617282</v>
      </c>
      <c r="AM362" s="455">
        <f t="shared" si="118"/>
        <v>242.4037329311432</v>
      </c>
      <c r="AN362" s="455">
        <f t="shared" si="119"/>
        <v>34.302415037425924</v>
      </c>
      <c r="AO362" s="456">
        <v>263</v>
      </c>
      <c r="AP362" s="364">
        <v>263</v>
      </c>
      <c r="AQ362" s="699">
        <f t="shared" si="120"/>
        <v>256.94795690701181</v>
      </c>
      <c r="AR362" s="363">
        <f t="shared" si="121"/>
        <v>295.49015044306356</v>
      </c>
      <c r="AS362" s="722">
        <f t="shared" si="122"/>
        <v>6.0000000000000012E-2</v>
      </c>
    </row>
    <row r="363" spans="1:45" ht="15.75" x14ac:dyDescent="0.25">
      <c r="A363" s="479" t="s">
        <v>231</v>
      </c>
      <c r="B363" s="480">
        <v>210.27</v>
      </c>
      <c r="C363" s="481" t="e">
        <f t="shared" si="109"/>
        <v>#VALUE!</v>
      </c>
      <c r="D363" s="481">
        <v>238.51</v>
      </c>
      <c r="E363" s="481">
        <f t="shared" si="102"/>
        <v>0</v>
      </c>
      <c r="F363" s="481">
        <f t="shared" si="103"/>
        <v>238.51</v>
      </c>
      <c r="G363" s="455">
        <f>+F363</f>
        <v>238.51</v>
      </c>
      <c r="H363" s="485">
        <f t="shared" si="123"/>
        <v>238.51</v>
      </c>
      <c r="I363" s="513">
        <f t="shared" si="110"/>
        <v>0</v>
      </c>
      <c r="J363" s="514">
        <f t="shared" si="104"/>
        <v>238.51</v>
      </c>
      <c r="K363" s="515">
        <f>+H363+I363-0.02</f>
        <v>238.48999999999998</v>
      </c>
      <c r="L363" s="480">
        <f t="shared" si="124"/>
        <v>238.51</v>
      </c>
      <c r="M363" s="480">
        <f t="shared" si="125"/>
        <v>0</v>
      </c>
      <c r="N363" s="363">
        <f t="shared" si="111"/>
        <v>238.51</v>
      </c>
      <c r="O363" s="480">
        <f t="shared" si="105"/>
        <v>271.90139999999997</v>
      </c>
      <c r="P363" s="480" t="e">
        <f t="shared" si="106"/>
        <v>#VALUE!</v>
      </c>
      <c r="Q363" s="480" t="e">
        <f t="shared" si="107"/>
        <v>#VALUE!</v>
      </c>
      <c r="R363" s="550">
        <v>301.11</v>
      </c>
      <c r="S363" s="480">
        <f>R363*S9</f>
        <v>42.155400000000007</v>
      </c>
      <c r="T363" s="480">
        <f>R363+S363-0.05</f>
        <v>343.21539999999999</v>
      </c>
      <c r="U363" s="480">
        <f>R363+(R363*R9)</f>
        <v>320.38104000000004</v>
      </c>
      <c r="V363" s="480">
        <f>U363*V9</f>
        <v>48.057156000000006</v>
      </c>
      <c r="W363" s="543">
        <f t="shared" si="112"/>
        <v>368.5</v>
      </c>
      <c r="X363" s="480">
        <f t="shared" si="113"/>
        <v>346.01152320000006</v>
      </c>
      <c r="Y363" s="480">
        <f>X363*Y7</f>
        <v>51.90172848000001</v>
      </c>
      <c r="Z363" s="711">
        <f>X363+Y363+0.01</f>
        <v>397.92325168000008</v>
      </c>
      <c r="AA363" s="712">
        <f t="shared" si="108"/>
        <v>366.77221459200007</v>
      </c>
      <c r="AB363" s="712">
        <f t="shared" si="114"/>
        <v>55.015832188800012</v>
      </c>
      <c r="AC363" s="713">
        <f t="shared" si="115"/>
        <v>421.78804678080007</v>
      </c>
      <c r="AD363" s="713">
        <f>AA363*AD9</f>
        <v>385.11082532160009</v>
      </c>
      <c r="AE363" s="713">
        <f>AD363*AF9</f>
        <v>57.766623798240012</v>
      </c>
      <c r="AF363" s="714">
        <f t="shared" si="116"/>
        <v>442.87744911984009</v>
      </c>
      <c r="AG363" s="715">
        <v>434.7</v>
      </c>
      <c r="AH363" s="714">
        <f>AD363*AH9</f>
        <v>404.36636658768009</v>
      </c>
      <c r="AI363" s="480">
        <f>AH363*AJ9</f>
        <v>60.654954988152014</v>
      </c>
      <c r="AJ363" s="481">
        <f t="shared" si="117"/>
        <v>465.02132157583208</v>
      </c>
      <c r="AK363" s="707">
        <v>456.4</v>
      </c>
      <c r="AL363" s="455">
        <v>420.69078657214567</v>
      </c>
      <c r="AM363" s="455">
        <f t="shared" si="118"/>
        <v>445.93223376647444</v>
      </c>
      <c r="AN363" s="455">
        <f t="shared" si="119"/>
        <v>63.103617985821849</v>
      </c>
      <c r="AO363" s="456">
        <v>483.8</v>
      </c>
      <c r="AP363" s="364">
        <v>483.8</v>
      </c>
      <c r="AQ363" s="699">
        <f t="shared" si="120"/>
        <v>472.68816779246293</v>
      </c>
      <c r="AR363" s="363">
        <f t="shared" si="121"/>
        <v>543.5913929613323</v>
      </c>
      <c r="AS363" s="722">
        <f t="shared" si="122"/>
        <v>6.0000000000000074E-2</v>
      </c>
    </row>
    <row r="364" spans="1:45" ht="15.75" x14ac:dyDescent="0.25">
      <c r="A364" s="479" t="s">
        <v>232</v>
      </c>
      <c r="B364" s="480">
        <v>41.14</v>
      </c>
      <c r="C364" s="481" t="e">
        <f t="shared" si="109"/>
        <v>#VALUE!</v>
      </c>
      <c r="D364" s="481">
        <v>46.67</v>
      </c>
      <c r="E364" s="481">
        <f t="shared" si="102"/>
        <v>0</v>
      </c>
      <c r="F364" s="481">
        <f t="shared" si="103"/>
        <v>46.67</v>
      </c>
      <c r="G364" s="455">
        <f>+F364</f>
        <v>46.67</v>
      </c>
      <c r="H364" s="485">
        <f t="shared" si="123"/>
        <v>46.67</v>
      </c>
      <c r="I364" s="513">
        <f t="shared" si="110"/>
        <v>0</v>
      </c>
      <c r="J364" s="514">
        <f t="shared" si="104"/>
        <v>46.67</v>
      </c>
      <c r="K364" s="515">
        <f>+H364+I364</f>
        <v>46.67</v>
      </c>
      <c r="L364" s="480">
        <f t="shared" si="124"/>
        <v>46.67</v>
      </c>
      <c r="M364" s="480">
        <f t="shared" si="125"/>
        <v>0</v>
      </c>
      <c r="N364" s="363">
        <f t="shared" si="111"/>
        <v>46.67</v>
      </c>
      <c r="O364" s="480">
        <f t="shared" si="105"/>
        <v>53.203800000000001</v>
      </c>
      <c r="P364" s="480" t="e">
        <f t="shared" si="106"/>
        <v>#VALUE!</v>
      </c>
      <c r="Q364" s="480" t="e">
        <f t="shared" si="107"/>
        <v>#VALUE!</v>
      </c>
      <c r="R364" s="550">
        <v>58.92</v>
      </c>
      <c r="S364" s="480">
        <f>R364*S9</f>
        <v>8.248800000000001</v>
      </c>
      <c r="T364" s="480">
        <f>R364+S364-0.04</f>
        <v>67.128799999999998</v>
      </c>
      <c r="U364" s="480">
        <f>R364+(R364*R9)</f>
        <v>62.69088</v>
      </c>
      <c r="V364" s="480">
        <f>U364*V9</f>
        <v>9.403632</v>
      </c>
      <c r="W364" s="543">
        <f t="shared" si="112"/>
        <v>72.099999999999994</v>
      </c>
      <c r="X364" s="480">
        <f t="shared" si="113"/>
        <v>67.706150399999999</v>
      </c>
      <c r="Y364" s="480">
        <f>X364*Y7</f>
        <v>10.155922559999999</v>
      </c>
      <c r="Z364" s="711">
        <f>X364+Y364-0.02</f>
        <v>77.842072959999996</v>
      </c>
      <c r="AA364" s="712">
        <f t="shared" si="108"/>
        <v>71.768519424000004</v>
      </c>
      <c r="AB364" s="712">
        <f t="shared" si="114"/>
        <v>10.7652779136</v>
      </c>
      <c r="AC364" s="713">
        <f t="shared" si="115"/>
        <v>82.533797337600006</v>
      </c>
      <c r="AD364" s="713">
        <f>AA364*AD9</f>
        <v>75.356945395200015</v>
      </c>
      <c r="AE364" s="713">
        <f>AD364*AF9</f>
        <v>11.303541809280002</v>
      </c>
      <c r="AF364" s="714">
        <f t="shared" si="116"/>
        <v>86.66048720448002</v>
      </c>
      <c r="AG364" s="715">
        <v>85.1</v>
      </c>
      <c r="AH364" s="714">
        <f>AD364*AH9</f>
        <v>79.124792664960012</v>
      </c>
      <c r="AI364" s="480">
        <f>AH364*AJ9</f>
        <v>11.868718899744001</v>
      </c>
      <c r="AJ364" s="481">
        <f t="shared" si="117"/>
        <v>90.993511564704008</v>
      </c>
      <c r="AK364" s="707">
        <v>89.3</v>
      </c>
      <c r="AL364" s="455">
        <v>82.319089850323195</v>
      </c>
      <c r="AM364" s="455">
        <f t="shared" si="118"/>
        <v>87.258235241342589</v>
      </c>
      <c r="AN364" s="455">
        <f t="shared" si="119"/>
        <v>12.347863477548479</v>
      </c>
      <c r="AO364" s="456">
        <v>94.7</v>
      </c>
      <c r="AP364" s="364">
        <v>94.7</v>
      </c>
      <c r="AQ364" s="699">
        <f t="shared" si="120"/>
        <v>92.493729355823149</v>
      </c>
      <c r="AR364" s="363">
        <f t="shared" si="121"/>
        <v>106.36778875919661</v>
      </c>
      <c r="AS364" s="722">
        <f t="shared" si="122"/>
        <v>6.0000000000000032E-2</v>
      </c>
    </row>
    <row r="365" spans="1:45" ht="15.75" x14ac:dyDescent="0.25">
      <c r="A365" s="479" t="s">
        <v>233</v>
      </c>
      <c r="B365" s="480">
        <v>123.42</v>
      </c>
      <c r="C365" s="481" t="e">
        <f t="shared" si="109"/>
        <v>#VALUE!</v>
      </c>
      <c r="D365" s="481">
        <v>140</v>
      </c>
      <c r="E365" s="481">
        <f t="shared" si="102"/>
        <v>0</v>
      </c>
      <c r="F365" s="481">
        <f t="shared" si="103"/>
        <v>140</v>
      </c>
      <c r="G365" s="455">
        <f>CEILING(F365,0.1)</f>
        <v>140</v>
      </c>
      <c r="H365" s="485">
        <f t="shared" si="123"/>
        <v>140</v>
      </c>
      <c r="I365" s="513">
        <f t="shared" si="110"/>
        <v>0</v>
      </c>
      <c r="J365" s="514">
        <f t="shared" si="104"/>
        <v>140</v>
      </c>
      <c r="K365" s="515">
        <f>+H365+I365+0.02</f>
        <v>140.02000000000001</v>
      </c>
      <c r="L365" s="480">
        <f t="shared" si="124"/>
        <v>140</v>
      </c>
      <c r="M365" s="480">
        <f t="shared" si="125"/>
        <v>0</v>
      </c>
      <c r="N365" s="363">
        <f t="shared" si="111"/>
        <v>140</v>
      </c>
      <c r="O365" s="480">
        <f t="shared" si="105"/>
        <v>159.6</v>
      </c>
      <c r="P365" s="480" t="e">
        <f t="shared" si="106"/>
        <v>#VALUE!</v>
      </c>
      <c r="Q365" s="480" t="e">
        <f t="shared" si="107"/>
        <v>#VALUE!</v>
      </c>
      <c r="R365" s="550">
        <v>176.75</v>
      </c>
      <c r="S365" s="480">
        <f>R365*S9</f>
        <v>24.745000000000001</v>
      </c>
      <c r="T365" s="480">
        <f>R365+S365+0.01</f>
        <v>201.505</v>
      </c>
      <c r="U365" s="480">
        <f>R365+(R365*R9)</f>
        <v>188.06200000000001</v>
      </c>
      <c r="V365" s="480">
        <f>U365*V9</f>
        <v>28.209300000000002</v>
      </c>
      <c r="W365" s="543">
        <f t="shared" si="112"/>
        <v>216.29999999999998</v>
      </c>
      <c r="X365" s="480">
        <f t="shared" si="113"/>
        <v>203.10696000000002</v>
      </c>
      <c r="Y365" s="480">
        <f>X365*Y7</f>
        <v>30.466044</v>
      </c>
      <c r="Z365" s="711">
        <f>X365+Y365</f>
        <v>233.57300400000003</v>
      </c>
      <c r="AA365" s="712">
        <f t="shared" si="108"/>
        <v>215.29337760000001</v>
      </c>
      <c r="AB365" s="712">
        <f t="shared" si="114"/>
        <v>32.294006639999999</v>
      </c>
      <c r="AC365" s="713">
        <f t="shared" si="115"/>
        <v>247.58738424000001</v>
      </c>
      <c r="AD365" s="713">
        <f>AA365*AD9</f>
        <v>226.05804648000003</v>
      </c>
      <c r="AE365" s="713">
        <f>AD365*AF9</f>
        <v>33.908706972000004</v>
      </c>
      <c r="AF365" s="714">
        <f t="shared" si="116"/>
        <v>259.96675345200003</v>
      </c>
      <c r="AG365" s="715">
        <v>255.2</v>
      </c>
      <c r="AH365" s="714">
        <f>AD365*AH9</f>
        <v>237.36094880400003</v>
      </c>
      <c r="AI365" s="480">
        <f>AH365*AJ9</f>
        <v>35.604142320600005</v>
      </c>
      <c r="AJ365" s="481">
        <f t="shared" si="117"/>
        <v>272.96509112460001</v>
      </c>
      <c r="AK365" s="707">
        <v>267.89999999999998</v>
      </c>
      <c r="AL365" s="455">
        <v>246.94329821868004</v>
      </c>
      <c r="AM365" s="455">
        <f t="shared" si="118"/>
        <v>261.75989611180086</v>
      </c>
      <c r="AN365" s="455">
        <f t="shared" si="119"/>
        <v>37.041494732802008</v>
      </c>
      <c r="AO365" s="456">
        <v>284</v>
      </c>
      <c r="AP365" s="364">
        <v>284</v>
      </c>
      <c r="AQ365" s="699">
        <f t="shared" si="120"/>
        <v>277.46548987850895</v>
      </c>
      <c r="AR365" s="363">
        <f t="shared" si="121"/>
        <v>319.08531336028528</v>
      </c>
      <c r="AS365" s="722">
        <f t="shared" si="122"/>
        <v>6.0000000000000046E-2</v>
      </c>
    </row>
    <row r="366" spans="1:45" ht="15.75" x14ac:dyDescent="0.25">
      <c r="A366" s="479" t="s">
        <v>234</v>
      </c>
      <c r="B366" s="480">
        <v>70.400000000000006</v>
      </c>
      <c r="C366" s="481" t="e">
        <f t="shared" si="109"/>
        <v>#VALUE!</v>
      </c>
      <c r="D366" s="481">
        <v>79.91</v>
      </c>
      <c r="E366" s="481">
        <f t="shared" si="102"/>
        <v>0</v>
      </c>
      <c r="F366" s="481">
        <f t="shared" si="103"/>
        <v>79.91</v>
      </c>
      <c r="G366" s="455">
        <f>CEILING(F366,0.1)</f>
        <v>80</v>
      </c>
      <c r="H366" s="485">
        <f t="shared" si="123"/>
        <v>79.91</v>
      </c>
      <c r="I366" s="513">
        <f t="shared" si="110"/>
        <v>0</v>
      </c>
      <c r="J366" s="514">
        <f t="shared" si="104"/>
        <v>79.91</v>
      </c>
      <c r="K366" s="515">
        <f>+H366+I366+0.04</f>
        <v>79.95</v>
      </c>
      <c r="L366" s="480">
        <f t="shared" si="124"/>
        <v>79.91</v>
      </c>
      <c r="M366" s="480">
        <f t="shared" si="125"/>
        <v>0</v>
      </c>
      <c r="N366" s="363">
        <f t="shared" si="111"/>
        <v>79.91</v>
      </c>
      <c r="O366" s="480">
        <f t="shared" si="105"/>
        <v>91.097399999999993</v>
      </c>
      <c r="P366" s="480" t="e">
        <f t="shared" si="106"/>
        <v>#VALUE!</v>
      </c>
      <c r="Q366" s="480" t="e">
        <f t="shared" si="107"/>
        <v>#VALUE!</v>
      </c>
      <c r="R366" s="550">
        <v>100.88</v>
      </c>
      <c r="S366" s="480">
        <f>R366*S9</f>
        <v>14.123200000000001</v>
      </c>
      <c r="T366" s="480">
        <f>R366+S366+0.02</f>
        <v>115.02319999999999</v>
      </c>
      <c r="U366" s="480">
        <f>R366+(R366*R9)</f>
        <v>107.33632</v>
      </c>
      <c r="V366" s="480">
        <f>U366*V9</f>
        <v>16.100448</v>
      </c>
      <c r="W366" s="543">
        <f t="shared" si="112"/>
        <v>123.5</v>
      </c>
      <c r="X366" s="480">
        <f t="shared" si="113"/>
        <v>115.92322559999999</v>
      </c>
      <c r="Y366" s="480">
        <f>X366*Y7</f>
        <v>17.388483839999999</v>
      </c>
      <c r="Z366" s="711">
        <f>X366+Y366+0.01</f>
        <v>133.32170943999998</v>
      </c>
      <c r="AA366" s="712">
        <f t="shared" si="108"/>
        <v>122.878619136</v>
      </c>
      <c r="AB366" s="712">
        <f t="shared" si="114"/>
        <v>18.431792870399999</v>
      </c>
      <c r="AC366" s="713">
        <f t="shared" si="115"/>
        <v>141.31041200639999</v>
      </c>
      <c r="AD366" s="713">
        <f>AA366*AD9</f>
        <v>129.0225500928</v>
      </c>
      <c r="AE366" s="713">
        <f>AD366*AF9</f>
        <v>19.35338251392</v>
      </c>
      <c r="AF366" s="714">
        <f t="shared" si="116"/>
        <v>148.37593260672</v>
      </c>
      <c r="AG366" s="715">
        <v>145.6</v>
      </c>
      <c r="AH366" s="714">
        <f>AD366*AH9</f>
        <v>135.47367759744</v>
      </c>
      <c r="AI366" s="480">
        <f>AH366*AJ9</f>
        <v>20.321051639615998</v>
      </c>
      <c r="AJ366" s="481">
        <f t="shared" si="117"/>
        <v>155.794729237056</v>
      </c>
      <c r="AK366" s="707">
        <v>152.9</v>
      </c>
      <c r="AL366" s="455">
        <v>140.94280013748482</v>
      </c>
      <c r="AM366" s="455">
        <f t="shared" si="118"/>
        <v>149.39936814573392</v>
      </c>
      <c r="AN366" s="455">
        <f t="shared" si="119"/>
        <v>21.141420020622721</v>
      </c>
      <c r="AO366" s="456">
        <v>162</v>
      </c>
      <c r="AP366" s="364">
        <v>162</v>
      </c>
      <c r="AQ366" s="699">
        <f t="shared" si="120"/>
        <v>158.36333023447796</v>
      </c>
      <c r="AR366" s="363">
        <f t="shared" si="121"/>
        <v>182.11782976964963</v>
      </c>
      <c r="AS366" s="722">
        <f t="shared" si="122"/>
        <v>6.0000000000000026E-2</v>
      </c>
    </row>
    <row r="367" spans="1:45" ht="15.75" x14ac:dyDescent="0.25">
      <c r="A367" s="479"/>
      <c r="B367" s="480"/>
      <c r="C367" s="481"/>
      <c r="D367" s="481"/>
      <c r="E367" s="481"/>
      <c r="F367" s="481"/>
      <c r="G367" s="455"/>
      <c r="H367" s="485"/>
      <c r="I367" s="513"/>
      <c r="J367" s="514"/>
      <c r="K367" s="515"/>
      <c r="L367" s="483"/>
      <c r="M367" s="483"/>
      <c r="N367" s="488"/>
      <c r="O367" s="480"/>
      <c r="P367" s="480"/>
      <c r="Q367" s="480"/>
      <c r="R367" s="483"/>
      <c r="S367" s="480"/>
      <c r="T367" s="480"/>
      <c r="U367" s="480" t="s">
        <v>609</v>
      </c>
      <c r="V367" s="480"/>
      <c r="W367" s="538"/>
      <c r="X367" s="483"/>
      <c r="Y367" s="480"/>
      <c r="Z367" s="711"/>
      <c r="AA367" s="712"/>
      <c r="AB367" s="712"/>
      <c r="AC367" s="713"/>
      <c r="AD367" s="713"/>
      <c r="AE367" s="713"/>
      <c r="AF367" s="714"/>
      <c r="AG367" s="715"/>
      <c r="AH367" s="714"/>
      <c r="AI367" s="480"/>
      <c r="AJ367" s="483"/>
      <c r="AK367" s="707"/>
      <c r="AL367" s="455"/>
      <c r="AM367" s="455"/>
      <c r="AN367" s="455"/>
      <c r="AO367" s="456"/>
      <c r="AP367" s="364"/>
      <c r="AQ367" s="693"/>
      <c r="AR367" s="363"/>
      <c r="AS367" s="710"/>
    </row>
    <row r="368" spans="1:45" ht="15.75" x14ac:dyDescent="0.25">
      <c r="A368" s="479" t="s">
        <v>235</v>
      </c>
      <c r="B368" s="480">
        <v>15.4</v>
      </c>
      <c r="C368" s="481" t="e">
        <f>+B368+B368*$G$9</f>
        <v>#VALUE!</v>
      </c>
      <c r="D368" s="481">
        <v>17.54</v>
      </c>
      <c r="E368" s="481">
        <f t="shared" si="102"/>
        <v>0</v>
      </c>
      <c r="F368" s="481">
        <f t="shared" si="103"/>
        <v>17.54</v>
      </c>
      <c r="G368" s="455">
        <f>CEILING(F368,0.1)</f>
        <v>17.600000000000001</v>
      </c>
      <c r="H368" s="485">
        <f t="shared" si="123"/>
        <v>17.54</v>
      </c>
      <c r="I368" s="513">
        <f t="shared" si="110"/>
        <v>0</v>
      </c>
      <c r="J368" s="514">
        <f t="shared" si="104"/>
        <v>17.54</v>
      </c>
      <c r="K368" s="515">
        <f>+H368+I368</f>
        <v>17.54</v>
      </c>
      <c r="L368" s="480">
        <f>H368+H368*$M$9</f>
        <v>17.54</v>
      </c>
      <c r="M368" s="480">
        <f>L368*$M$8</f>
        <v>0</v>
      </c>
      <c r="N368" s="363">
        <f>L368+M368</f>
        <v>17.54</v>
      </c>
      <c r="O368" s="480">
        <f t="shared" si="105"/>
        <v>19.9956</v>
      </c>
      <c r="P368" s="480" t="e">
        <f t="shared" si="106"/>
        <v>#VALUE!</v>
      </c>
      <c r="Q368" s="480" t="e">
        <f t="shared" si="107"/>
        <v>#VALUE!</v>
      </c>
      <c r="R368" s="550">
        <v>22.14</v>
      </c>
      <c r="S368" s="480">
        <f>R368*S9</f>
        <v>3.0996000000000006</v>
      </c>
      <c r="T368" s="480">
        <f>R368+S368-0.02</f>
        <v>25.219600000000003</v>
      </c>
      <c r="U368" s="480">
        <f>R368+(R368*R9)</f>
        <v>23.55696</v>
      </c>
      <c r="V368" s="480">
        <f>U368*V9</f>
        <v>3.533544</v>
      </c>
      <c r="W368" s="543">
        <f>ROUNDUP(SUM(U368:V368),1)</f>
        <v>27.1</v>
      </c>
      <c r="X368" s="480">
        <f>U368*$Z$11+U368</f>
        <v>25.441516799999999</v>
      </c>
      <c r="Y368" s="480">
        <f>X368*Y7</f>
        <v>3.8162275199999995</v>
      </c>
      <c r="Z368" s="711">
        <f>X368+Y368-0.02</f>
        <v>29.237744319999997</v>
      </c>
      <c r="AA368" s="712">
        <f t="shared" si="108"/>
        <v>26.968007807999999</v>
      </c>
      <c r="AB368" s="712">
        <f>AA368*AB$12</f>
        <v>4.0452011711999996</v>
      </c>
      <c r="AC368" s="713">
        <f>AA368+AB368</f>
        <v>31.013208979199998</v>
      </c>
      <c r="AD368" s="713">
        <f>AA368*AD9</f>
        <v>28.316408198400001</v>
      </c>
      <c r="AE368" s="713">
        <f>AD368*AF9</f>
        <v>4.2474612297599998</v>
      </c>
      <c r="AF368" s="714">
        <f>AD368+AE368</f>
        <v>32.563869428160004</v>
      </c>
      <c r="AG368" s="715">
        <v>32</v>
      </c>
      <c r="AH368" s="714">
        <f>AD368*AH9</f>
        <v>29.732228608320003</v>
      </c>
      <c r="AI368" s="480">
        <f>AH368*AJ9</f>
        <v>4.4598342912480007</v>
      </c>
      <c r="AJ368" s="481">
        <f>SUM(AH368:AI368)</f>
        <v>34.192062899568</v>
      </c>
      <c r="AK368" s="707">
        <v>33.6</v>
      </c>
      <c r="AL368" s="455">
        <v>30.932529689174402</v>
      </c>
      <c r="AM368" s="455">
        <f t="shared" si="118"/>
        <v>32.788481470524864</v>
      </c>
      <c r="AN368" s="455">
        <f>AL368*AN$12</f>
        <v>4.6398794533761603</v>
      </c>
      <c r="AO368" s="456">
        <v>35.6</v>
      </c>
      <c r="AP368" s="364">
        <v>35.6</v>
      </c>
      <c r="AQ368" s="699">
        <f>AM368*1.06</f>
        <v>34.755790358756357</v>
      </c>
      <c r="AR368" s="363">
        <f t="shared" si="121"/>
        <v>39.96915891256981</v>
      </c>
      <c r="AS368" s="722">
        <f>SUM(AM368-AL368)/AL368</f>
        <v>5.9999999999999956E-2</v>
      </c>
    </row>
    <row r="369" spans="1:45" ht="15.75" x14ac:dyDescent="0.25">
      <c r="A369" s="479" t="s">
        <v>236</v>
      </c>
      <c r="B369" s="480">
        <v>219.2</v>
      </c>
      <c r="C369" s="481" t="e">
        <f>+B369+B369*$G$9</f>
        <v>#VALUE!</v>
      </c>
      <c r="D369" s="481">
        <v>248.68</v>
      </c>
      <c r="E369" s="481">
        <f t="shared" si="102"/>
        <v>0</v>
      </c>
      <c r="F369" s="481">
        <f t="shared" si="103"/>
        <v>248.68</v>
      </c>
      <c r="G369" s="455">
        <f>CEILING(F369,0.1)</f>
        <v>248.70000000000002</v>
      </c>
      <c r="H369" s="485">
        <f t="shared" si="123"/>
        <v>248.68</v>
      </c>
      <c r="I369" s="513">
        <f t="shared" si="110"/>
        <v>0</v>
      </c>
      <c r="J369" s="514">
        <f t="shared" si="104"/>
        <v>248.68</v>
      </c>
      <c r="K369" s="515">
        <f>+H369+I369</f>
        <v>248.68</v>
      </c>
      <c r="L369" s="480">
        <f>H369+H369*$M$9</f>
        <v>248.68</v>
      </c>
      <c r="M369" s="480">
        <f>L369*$M$8</f>
        <v>0</v>
      </c>
      <c r="N369" s="363">
        <f>L369+M369</f>
        <v>248.68</v>
      </c>
      <c r="O369" s="480">
        <f t="shared" si="105"/>
        <v>283.49520000000001</v>
      </c>
      <c r="P369" s="480" t="e">
        <f t="shared" si="106"/>
        <v>#VALUE!</v>
      </c>
      <c r="Q369" s="480" t="e">
        <f t="shared" si="107"/>
        <v>#VALUE!</v>
      </c>
      <c r="R369" s="550">
        <v>313.95</v>
      </c>
      <c r="S369" s="480">
        <f>R369*S9</f>
        <v>43.953000000000003</v>
      </c>
      <c r="T369" s="480">
        <f>R369+S369+0.04</f>
        <v>357.94300000000004</v>
      </c>
      <c r="U369" s="480">
        <f>R369+(R369*R9)</f>
        <v>334.0428</v>
      </c>
      <c r="V369" s="480">
        <f>U369*V9</f>
        <v>50.10642</v>
      </c>
      <c r="W369" s="543">
        <f>ROUNDUP(SUM(U369:V369),1)</f>
        <v>384.20000000000005</v>
      </c>
      <c r="X369" s="480">
        <f>U369*$Z$11+U369</f>
        <v>360.76622400000002</v>
      </c>
      <c r="Y369" s="480">
        <f>X369*Y7</f>
        <v>54.114933600000001</v>
      </c>
      <c r="Z369" s="711">
        <f>X369+Y369</f>
        <v>414.88115760000005</v>
      </c>
      <c r="AA369" s="712">
        <f t="shared" si="108"/>
        <v>382.41219744</v>
      </c>
      <c r="AB369" s="712">
        <f>AA369*AB$12</f>
        <v>57.361829616000001</v>
      </c>
      <c r="AC369" s="713">
        <f>AA369+AB369</f>
        <v>439.77402705600002</v>
      </c>
      <c r="AD369" s="713">
        <f>AA369*AD9</f>
        <v>401.53280731199999</v>
      </c>
      <c r="AE369" s="713">
        <f>AD369*AF9</f>
        <v>60.229921096799998</v>
      </c>
      <c r="AF369" s="714">
        <f>AD369+AE369</f>
        <v>461.7627284088</v>
      </c>
      <c r="AG369" s="715">
        <v>453.2</v>
      </c>
      <c r="AH369" s="714">
        <f>AD369*AH9</f>
        <v>421.60944767760003</v>
      </c>
      <c r="AI369" s="480">
        <f>AH369*AJ9</f>
        <v>63.24141715164</v>
      </c>
      <c r="AJ369" s="481">
        <f>SUM(AH369:AI369)</f>
        <v>484.85086482924004</v>
      </c>
      <c r="AK369" s="707">
        <v>475.9</v>
      </c>
      <c r="AL369" s="455">
        <v>438.62997723199209</v>
      </c>
      <c r="AM369" s="455">
        <f t="shared" si="118"/>
        <v>464.94777586591164</v>
      </c>
      <c r="AN369" s="455">
        <f>AL369*AN$12</f>
        <v>65.794496584798807</v>
      </c>
      <c r="AO369" s="456">
        <v>504.4</v>
      </c>
      <c r="AP369" s="364">
        <v>504.4</v>
      </c>
      <c r="AQ369" s="699">
        <f>AM369*1.06</f>
        <v>492.84464241786634</v>
      </c>
      <c r="AR369" s="363">
        <f t="shared" si="121"/>
        <v>566.77133878054622</v>
      </c>
      <c r="AS369" s="722">
        <f>SUM(AM369-AL369)/AL369</f>
        <v>6.000000000000006E-2</v>
      </c>
    </row>
    <row r="370" spans="1:45" ht="15.75" x14ac:dyDescent="0.25">
      <c r="A370" s="479"/>
      <c r="B370" s="480"/>
      <c r="C370" s="481"/>
      <c r="D370" s="481"/>
      <c r="E370" s="481"/>
      <c r="F370" s="481"/>
      <c r="G370" s="455"/>
      <c r="H370" s="485"/>
      <c r="I370" s="513"/>
      <c r="J370" s="514"/>
      <c r="K370" s="515"/>
      <c r="L370" s="483"/>
      <c r="M370" s="483"/>
      <c r="N370" s="488"/>
      <c r="O370" s="480"/>
      <c r="P370" s="480"/>
      <c r="Q370" s="480"/>
      <c r="R370" s="483"/>
      <c r="S370" s="480"/>
      <c r="T370" s="480"/>
      <c r="U370" s="480" t="s">
        <v>609</v>
      </c>
      <c r="V370" s="483"/>
      <c r="W370" s="502"/>
      <c r="X370" s="483"/>
      <c r="Y370" s="480"/>
      <c r="Z370" s="711"/>
      <c r="AA370" s="712"/>
      <c r="AB370" s="712"/>
      <c r="AC370" s="713"/>
      <c r="AD370" s="713"/>
      <c r="AE370" s="713"/>
      <c r="AF370" s="714"/>
      <c r="AG370" s="715"/>
      <c r="AH370" s="714"/>
      <c r="AI370" s="480"/>
      <c r="AJ370" s="483"/>
      <c r="AK370" s="707"/>
      <c r="AL370" s="455"/>
      <c r="AM370" s="455"/>
      <c r="AN370" s="455"/>
      <c r="AO370" s="456"/>
      <c r="AP370" s="364"/>
      <c r="AQ370" s="693"/>
      <c r="AR370" s="363"/>
      <c r="AS370" s="710"/>
    </row>
    <row r="371" spans="1:45" ht="15.75" x14ac:dyDescent="0.25">
      <c r="A371" s="479" t="s">
        <v>237</v>
      </c>
      <c r="B371" s="480">
        <v>12.38</v>
      </c>
      <c r="C371" s="481" t="e">
        <f t="shared" ref="C371:C380" si="126">+B371+B371*$G$9</f>
        <v>#VALUE!</v>
      </c>
      <c r="D371" s="481">
        <v>14.12</v>
      </c>
      <c r="E371" s="481">
        <f t="shared" si="102"/>
        <v>0</v>
      </c>
      <c r="F371" s="481">
        <f t="shared" si="103"/>
        <v>14.12</v>
      </c>
      <c r="G371" s="455">
        <f>CEILING(F371,0.1)</f>
        <v>14.200000000000001</v>
      </c>
      <c r="H371" s="485">
        <f t="shared" si="123"/>
        <v>14.12</v>
      </c>
      <c r="I371" s="513">
        <f t="shared" si="110"/>
        <v>0</v>
      </c>
      <c r="J371" s="514">
        <f t="shared" si="104"/>
        <v>14.12</v>
      </c>
      <c r="K371" s="515">
        <f>+H371+I371+0.04</f>
        <v>14.159999999999998</v>
      </c>
      <c r="L371" s="480">
        <f t="shared" ref="L371:L380" si="127">H371+H371*$M$9</f>
        <v>14.12</v>
      </c>
      <c r="M371" s="480">
        <f t="shared" ref="M371:M398" si="128">L371*$M$8</f>
        <v>0</v>
      </c>
      <c r="N371" s="363">
        <f t="shared" ref="N371:N380" si="129">L371+M371</f>
        <v>14.12</v>
      </c>
      <c r="O371" s="480">
        <f t="shared" si="105"/>
        <v>16.096799999999998</v>
      </c>
      <c r="P371" s="480" t="e">
        <f t="shared" si="106"/>
        <v>#VALUE!</v>
      </c>
      <c r="Q371" s="480" t="e">
        <f t="shared" si="107"/>
        <v>#VALUE!</v>
      </c>
      <c r="R371" s="550">
        <v>17.829999999999998</v>
      </c>
      <c r="S371" s="480">
        <f>R371*S9</f>
        <v>2.4962</v>
      </c>
      <c r="T371" s="480">
        <f>R371+S371-0.01</f>
        <v>20.316199999999998</v>
      </c>
      <c r="U371" s="480">
        <f>R371+(R371*R9)</f>
        <v>18.971119999999999</v>
      </c>
      <c r="V371" s="480">
        <f>U371*V9</f>
        <v>2.8456679999999999</v>
      </c>
      <c r="W371" s="543">
        <f t="shared" ref="W371:W380" si="130">ROUNDUP(SUM(U371:V371),1)</f>
        <v>21.900000000000002</v>
      </c>
      <c r="X371" s="480">
        <f t="shared" ref="X371:X380" si="131">U371*$Z$11+U371</f>
        <v>20.4888096</v>
      </c>
      <c r="Y371" s="480">
        <f>X371*Y7</f>
        <v>3.07332144</v>
      </c>
      <c r="Z371" s="711">
        <f>X371+Y371+0.02</f>
        <v>23.58213104</v>
      </c>
      <c r="AA371" s="712">
        <f t="shared" si="108"/>
        <v>21.718138176</v>
      </c>
      <c r="AB371" s="712">
        <f t="shared" ref="AB371:AB380" si="132">AA371*AB$12</f>
        <v>3.2577207264000001</v>
      </c>
      <c r="AC371" s="713">
        <f t="shared" ref="AC371:AC380" si="133">AA371+AB371</f>
        <v>24.975858902399999</v>
      </c>
      <c r="AD371" s="713">
        <f>AA371*AD9</f>
        <v>22.804045084800002</v>
      </c>
      <c r="AE371" s="713">
        <f>AD371*AF9</f>
        <v>3.4206067627200003</v>
      </c>
      <c r="AF371" s="714">
        <f t="shared" ref="AF371:AF380" si="134">AD371+AE371</f>
        <v>26.224651847520001</v>
      </c>
      <c r="AG371" s="715">
        <v>25.7</v>
      </c>
      <c r="AH371" s="714">
        <f>AD371*AH9</f>
        <v>23.944247339040004</v>
      </c>
      <c r="AI371" s="480">
        <f>AH371*AJ9</f>
        <v>3.5916371008560004</v>
      </c>
      <c r="AJ371" s="481">
        <f t="shared" ref="AJ371:AJ380" si="135">SUM(AH371:AI371)</f>
        <v>27.535884439896005</v>
      </c>
      <c r="AK371" s="707">
        <v>27</v>
      </c>
      <c r="AL371" s="455">
        <v>24.910885472356803</v>
      </c>
      <c r="AM371" s="455">
        <f t="shared" si="118"/>
        <v>26.405538600698211</v>
      </c>
      <c r="AN371" s="455">
        <f t="shared" ref="AN371:AN380" si="136">AL371*AN$12</f>
        <v>3.7366328208535204</v>
      </c>
      <c r="AO371" s="456">
        <f>SUM(AL371:AN371)</f>
        <v>55.05305689390854</v>
      </c>
      <c r="AP371" s="364"/>
      <c r="AQ371" s="699">
        <f t="shared" ref="AQ371:AQ380" si="137">AM371*1.06</f>
        <v>27.989870916740106</v>
      </c>
      <c r="AR371" s="363">
        <f t="shared" si="121"/>
        <v>32.18835155425112</v>
      </c>
      <c r="AS371" s="722">
        <f t="shared" ref="AS371:AS380" si="138">SUM(AM371-AL371)/AL371</f>
        <v>0.06</v>
      </c>
    </row>
    <row r="372" spans="1:45" ht="15.75" x14ac:dyDescent="0.25">
      <c r="A372" s="479" t="s">
        <v>238</v>
      </c>
      <c r="B372" s="480">
        <v>5.5</v>
      </c>
      <c r="C372" s="481" t="e">
        <f t="shared" si="126"/>
        <v>#VALUE!</v>
      </c>
      <c r="D372" s="481">
        <v>6.32</v>
      </c>
      <c r="E372" s="481">
        <f t="shared" si="102"/>
        <v>0</v>
      </c>
      <c r="F372" s="481">
        <f t="shared" si="103"/>
        <v>6.32</v>
      </c>
      <c r="G372" s="455">
        <f>+F372</f>
        <v>6.32</v>
      </c>
      <c r="H372" s="485">
        <f t="shared" si="123"/>
        <v>6.32</v>
      </c>
      <c r="I372" s="513">
        <f t="shared" si="110"/>
        <v>0</v>
      </c>
      <c r="J372" s="514">
        <f t="shared" si="104"/>
        <v>6.32</v>
      </c>
      <c r="K372" s="515">
        <f>+H372+I372-0.04</f>
        <v>6.28</v>
      </c>
      <c r="L372" s="480">
        <f t="shared" si="127"/>
        <v>6.32</v>
      </c>
      <c r="M372" s="480">
        <f t="shared" si="128"/>
        <v>0</v>
      </c>
      <c r="N372" s="363">
        <f t="shared" si="129"/>
        <v>6.32</v>
      </c>
      <c r="O372" s="480">
        <f t="shared" si="105"/>
        <v>7.2048000000000005</v>
      </c>
      <c r="P372" s="480" t="e">
        <f t="shared" si="106"/>
        <v>#VALUE!</v>
      </c>
      <c r="Q372" s="480" t="e">
        <f t="shared" si="107"/>
        <v>#VALUE!</v>
      </c>
      <c r="R372" s="550">
        <v>7.98</v>
      </c>
      <c r="S372" s="480">
        <f>R372*S9</f>
        <v>1.1172000000000002</v>
      </c>
      <c r="T372" s="480">
        <f>R372+S372+0.03</f>
        <v>9.1272000000000002</v>
      </c>
      <c r="U372" s="480">
        <f>R372+(R372*R9)</f>
        <v>8.4907199999999996</v>
      </c>
      <c r="V372" s="480">
        <f>U372*V9</f>
        <v>1.2736079999999999</v>
      </c>
      <c r="W372" s="543">
        <f t="shared" si="130"/>
        <v>9.7999999999999989</v>
      </c>
      <c r="X372" s="480">
        <f t="shared" si="131"/>
        <v>9.1699775999999993</v>
      </c>
      <c r="Y372" s="480">
        <f>X372*Y7</f>
        <v>1.3754966399999999</v>
      </c>
      <c r="Z372" s="711">
        <f>X372+Y372</f>
        <v>10.545474239999999</v>
      </c>
      <c r="AA372" s="712">
        <f t="shared" si="108"/>
        <v>9.7201762559999985</v>
      </c>
      <c r="AB372" s="712">
        <f t="shared" si="132"/>
        <v>1.4580264383999997</v>
      </c>
      <c r="AC372" s="713">
        <f t="shared" si="133"/>
        <v>11.178202694399998</v>
      </c>
      <c r="AD372" s="713">
        <f>AA372*AD9</f>
        <v>10.206185068799998</v>
      </c>
      <c r="AE372" s="713">
        <f>AD372*AF9</f>
        <v>1.5309277603199998</v>
      </c>
      <c r="AF372" s="714">
        <f t="shared" si="134"/>
        <v>11.737112829119997</v>
      </c>
      <c r="AG372" s="715">
        <v>11.5</v>
      </c>
      <c r="AH372" s="714">
        <f>AD372*AH9</f>
        <v>10.716494322239999</v>
      </c>
      <c r="AI372" s="480">
        <f>AH372*AJ9</f>
        <v>1.6074741483359998</v>
      </c>
      <c r="AJ372" s="481">
        <f t="shared" si="135"/>
        <v>12.323968470575998</v>
      </c>
      <c r="AK372" s="707"/>
      <c r="AL372" s="455">
        <v>11.149123167100798</v>
      </c>
      <c r="AM372" s="455">
        <f t="shared" si="118"/>
        <v>11.818070557126847</v>
      </c>
      <c r="AN372" s="455">
        <f t="shared" si="136"/>
        <v>1.6723684750651198</v>
      </c>
      <c r="AO372" s="456">
        <v>12.8</v>
      </c>
      <c r="AP372" s="364">
        <v>12.8</v>
      </c>
      <c r="AQ372" s="699">
        <f t="shared" si="137"/>
        <v>12.527154790554459</v>
      </c>
      <c r="AR372" s="363">
        <f t="shared" si="121"/>
        <v>14.406228009137626</v>
      </c>
      <c r="AS372" s="722">
        <f t="shared" si="138"/>
        <v>6.0000000000000019E-2</v>
      </c>
    </row>
    <row r="373" spans="1:45" ht="15.75" x14ac:dyDescent="0.25">
      <c r="A373" s="479" t="s">
        <v>239</v>
      </c>
      <c r="B373" s="480">
        <v>63.99</v>
      </c>
      <c r="C373" s="481" t="e">
        <f t="shared" si="126"/>
        <v>#VALUE!</v>
      </c>
      <c r="D373" s="481">
        <v>72.63</v>
      </c>
      <c r="E373" s="481">
        <f t="shared" si="102"/>
        <v>0</v>
      </c>
      <c r="F373" s="481">
        <f t="shared" si="103"/>
        <v>72.63</v>
      </c>
      <c r="G373" s="455">
        <f>CEILING(F373,0.1)</f>
        <v>72.7</v>
      </c>
      <c r="H373" s="485">
        <f t="shared" si="123"/>
        <v>72.63</v>
      </c>
      <c r="I373" s="513">
        <f t="shared" si="110"/>
        <v>0</v>
      </c>
      <c r="J373" s="514">
        <f t="shared" si="104"/>
        <v>72.63</v>
      </c>
      <c r="K373" s="515">
        <f>_xlfn.FLOOR.PRECISE(+H373+I373,0.1)+0.1</f>
        <v>72.7</v>
      </c>
      <c r="L373" s="480">
        <f t="shared" si="127"/>
        <v>72.63</v>
      </c>
      <c r="M373" s="480">
        <f t="shared" si="128"/>
        <v>0</v>
      </c>
      <c r="N373" s="363">
        <f t="shared" si="129"/>
        <v>72.63</v>
      </c>
      <c r="O373" s="480">
        <f t="shared" si="105"/>
        <v>82.798199999999994</v>
      </c>
      <c r="P373" s="480" t="e">
        <f t="shared" si="106"/>
        <v>#VALUE!</v>
      </c>
      <c r="Q373" s="480" t="e">
        <f t="shared" si="107"/>
        <v>#VALUE!</v>
      </c>
      <c r="R373" s="550">
        <v>91.69</v>
      </c>
      <c r="S373" s="480">
        <f>R373*S9</f>
        <v>12.836600000000001</v>
      </c>
      <c r="T373" s="480">
        <f>R373+S373</f>
        <v>104.5266</v>
      </c>
      <c r="U373" s="480">
        <f>R373+(R373*R9)</f>
        <v>97.558160000000001</v>
      </c>
      <c r="V373" s="480">
        <f>U373*V9</f>
        <v>14.633723999999999</v>
      </c>
      <c r="W373" s="543">
        <f t="shared" si="130"/>
        <v>112.19999999999999</v>
      </c>
      <c r="X373" s="480">
        <f t="shared" si="131"/>
        <v>105.3628128</v>
      </c>
      <c r="Y373" s="480">
        <f>X373*Y7</f>
        <v>15.804421919999999</v>
      </c>
      <c r="Z373" s="711">
        <f>X373+Y373-0.02</f>
        <v>121.14723472</v>
      </c>
      <c r="AA373" s="712">
        <f t="shared" si="108"/>
        <v>111.684581568</v>
      </c>
      <c r="AB373" s="712">
        <f t="shared" si="132"/>
        <v>16.7526872352</v>
      </c>
      <c r="AC373" s="713">
        <f t="shared" si="133"/>
        <v>128.4372688032</v>
      </c>
      <c r="AD373" s="713">
        <f>AA373*AD9</f>
        <v>117.2688106464</v>
      </c>
      <c r="AE373" s="713">
        <f>AD373*AF9</f>
        <v>17.590321596959999</v>
      </c>
      <c r="AF373" s="714">
        <f t="shared" si="134"/>
        <v>134.85913224335999</v>
      </c>
      <c r="AG373" s="715">
        <v>132.4</v>
      </c>
      <c r="AH373" s="714">
        <f>AD373*AH9</f>
        <v>123.13225117872</v>
      </c>
      <c r="AI373" s="480">
        <f>AH373*AJ9</f>
        <v>18.469837676807998</v>
      </c>
      <c r="AJ373" s="481">
        <f t="shared" si="135"/>
        <v>141.602088855528</v>
      </c>
      <c r="AK373" s="707">
        <v>139</v>
      </c>
      <c r="AL373" s="455">
        <v>128.10314576334244</v>
      </c>
      <c r="AM373" s="455">
        <f t="shared" si="118"/>
        <v>135.789334509143</v>
      </c>
      <c r="AN373" s="455">
        <f t="shared" si="136"/>
        <v>19.215471864501364</v>
      </c>
      <c r="AO373" s="456">
        <v>147.30000000000001</v>
      </c>
      <c r="AP373" s="364">
        <v>147.30000000000001</v>
      </c>
      <c r="AQ373" s="699">
        <f t="shared" si="137"/>
        <v>143.93669457969159</v>
      </c>
      <c r="AR373" s="363">
        <f t="shared" si="121"/>
        <v>165.52719876664531</v>
      </c>
      <c r="AS373" s="722">
        <f t="shared" si="138"/>
        <v>6.0000000000000137E-2</v>
      </c>
    </row>
    <row r="374" spans="1:45" ht="15.75" x14ac:dyDescent="0.25">
      <c r="A374" s="479" t="s">
        <v>240</v>
      </c>
      <c r="B374" s="480">
        <v>59.43</v>
      </c>
      <c r="C374" s="481" t="e">
        <f t="shared" si="126"/>
        <v>#VALUE!</v>
      </c>
      <c r="D374" s="481">
        <v>67.459999999999994</v>
      </c>
      <c r="E374" s="481">
        <f t="shared" si="102"/>
        <v>0</v>
      </c>
      <c r="F374" s="481">
        <f t="shared" si="103"/>
        <v>67.459999999999994</v>
      </c>
      <c r="G374" s="455">
        <f>+F374</f>
        <v>67.459999999999994</v>
      </c>
      <c r="H374" s="485">
        <f t="shared" si="123"/>
        <v>67.459999999999994</v>
      </c>
      <c r="I374" s="513">
        <f t="shared" si="110"/>
        <v>0</v>
      </c>
      <c r="J374" s="514">
        <f t="shared" si="104"/>
        <v>67.459999999999994</v>
      </c>
      <c r="K374" s="515">
        <f>_xlfn.FLOOR.PRECISE(+H374+I374,0.1)</f>
        <v>67.400000000000006</v>
      </c>
      <c r="L374" s="480">
        <f t="shared" si="127"/>
        <v>67.459999999999994</v>
      </c>
      <c r="M374" s="480">
        <f t="shared" si="128"/>
        <v>0</v>
      </c>
      <c r="N374" s="363">
        <f t="shared" si="129"/>
        <v>67.459999999999994</v>
      </c>
      <c r="O374" s="480">
        <f t="shared" si="105"/>
        <v>76.904399999999995</v>
      </c>
      <c r="P374" s="480" t="e">
        <f t="shared" si="106"/>
        <v>#VALUE!</v>
      </c>
      <c r="Q374" s="480" t="e">
        <f t="shared" si="107"/>
        <v>#VALUE!</v>
      </c>
      <c r="R374" s="550">
        <v>85.17</v>
      </c>
      <c r="S374" s="480">
        <f>R374*S9</f>
        <v>11.923800000000002</v>
      </c>
      <c r="T374" s="480">
        <f>R374+S374-0.02</f>
        <v>97.073800000000006</v>
      </c>
      <c r="U374" s="480">
        <f>R374+(R374*R9)</f>
        <v>90.62088</v>
      </c>
      <c r="V374" s="480">
        <f>U374*V9</f>
        <v>13.593131999999999</v>
      </c>
      <c r="W374" s="543">
        <f t="shared" si="130"/>
        <v>104.3</v>
      </c>
      <c r="X374" s="480">
        <f t="shared" si="131"/>
        <v>97.870550399999999</v>
      </c>
      <c r="Y374" s="480">
        <f>X374*Y7</f>
        <v>14.68058256</v>
      </c>
      <c r="Z374" s="711">
        <f>X374+Y374+0.03</f>
        <v>112.58113296000001</v>
      </c>
      <c r="AA374" s="712">
        <f t="shared" si="108"/>
        <v>103.742783424</v>
      </c>
      <c r="AB374" s="712">
        <f t="shared" si="132"/>
        <v>15.561417513599999</v>
      </c>
      <c r="AC374" s="713">
        <f t="shared" si="133"/>
        <v>119.3042009376</v>
      </c>
      <c r="AD374" s="713">
        <f>AA374*AD9</f>
        <v>108.9299225952</v>
      </c>
      <c r="AE374" s="713">
        <f>AD374*AF9</f>
        <v>16.33948838928</v>
      </c>
      <c r="AF374" s="714">
        <f t="shared" si="134"/>
        <v>125.26941098448</v>
      </c>
      <c r="AG374" s="715">
        <v>123</v>
      </c>
      <c r="AH374" s="714">
        <f>AD374*AH9</f>
        <v>114.37641872496</v>
      </c>
      <c r="AI374" s="480">
        <f>AH374*AJ9</f>
        <v>17.156462808743999</v>
      </c>
      <c r="AJ374" s="481">
        <f t="shared" si="135"/>
        <v>131.532881533704</v>
      </c>
      <c r="AK374" s="707">
        <v>129</v>
      </c>
      <c r="AL374" s="455">
        <v>118.99383711052322</v>
      </c>
      <c r="AM374" s="455">
        <f t="shared" si="118"/>
        <v>126.13346733715461</v>
      </c>
      <c r="AN374" s="455">
        <f t="shared" si="136"/>
        <v>17.849075566578481</v>
      </c>
      <c r="AO374" s="456">
        <v>136.80000000000001</v>
      </c>
      <c r="AP374" s="364">
        <v>136.80000000000001</v>
      </c>
      <c r="AQ374" s="699">
        <f t="shared" si="137"/>
        <v>133.7014753773839</v>
      </c>
      <c r="AR374" s="363">
        <f t="shared" si="121"/>
        <v>153.75669668399146</v>
      </c>
      <c r="AS374" s="722">
        <f t="shared" si="138"/>
        <v>6.0000000000000032E-2</v>
      </c>
    </row>
    <row r="375" spans="1:45" ht="15.75" x14ac:dyDescent="0.25">
      <c r="A375" s="479" t="s">
        <v>241</v>
      </c>
      <c r="B375" s="480">
        <v>63.99</v>
      </c>
      <c r="C375" s="481" t="e">
        <f t="shared" si="126"/>
        <v>#VALUE!</v>
      </c>
      <c r="D375" s="481">
        <v>72.63</v>
      </c>
      <c r="E375" s="481">
        <f t="shared" si="102"/>
        <v>0</v>
      </c>
      <c r="F375" s="481">
        <f t="shared" si="103"/>
        <v>72.63</v>
      </c>
      <c r="G375" s="455">
        <f>CEILING(F375,0.1)</f>
        <v>72.7</v>
      </c>
      <c r="H375" s="485">
        <f t="shared" si="123"/>
        <v>72.63</v>
      </c>
      <c r="I375" s="513">
        <f t="shared" si="110"/>
        <v>0</v>
      </c>
      <c r="J375" s="514">
        <f t="shared" si="104"/>
        <v>72.63</v>
      </c>
      <c r="K375" s="515">
        <f>_xlfn.FLOOR.PRECISE(+H375+I375,0.1)+0.1</f>
        <v>72.7</v>
      </c>
      <c r="L375" s="480">
        <f t="shared" si="127"/>
        <v>72.63</v>
      </c>
      <c r="M375" s="480">
        <f t="shared" si="128"/>
        <v>0</v>
      </c>
      <c r="N375" s="363">
        <f t="shared" si="129"/>
        <v>72.63</v>
      </c>
      <c r="O375" s="480">
        <f t="shared" si="105"/>
        <v>82.798199999999994</v>
      </c>
      <c r="P375" s="480" t="e">
        <f t="shared" si="106"/>
        <v>#VALUE!</v>
      </c>
      <c r="Q375" s="480" t="e">
        <f t="shared" si="107"/>
        <v>#VALUE!</v>
      </c>
      <c r="R375" s="550">
        <v>91.69</v>
      </c>
      <c r="S375" s="480">
        <f>R375*S9</f>
        <v>12.836600000000001</v>
      </c>
      <c r="T375" s="480">
        <f>R375+S375</f>
        <v>104.5266</v>
      </c>
      <c r="U375" s="480">
        <f>R375+(R375*R9)</f>
        <v>97.558160000000001</v>
      </c>
      <c r="V375" s="480">
        <f>U375*V9</f>
        <v>14.633723999999999</v>
      </c>
      <c r="W375" s="543">
        <f t="shared" si="130"/>
        <v>112.19999999999999</v>
      </c>
      <c r="X375" s="480">
        <f t="shared" si="131"/>
        <v>105.3628128</v>
      </c>
      <c r="Y375" s="480">
        <f>X375*Y7</f>
        <v>15.804421919999999</v>
      </c>
      <c r="Z375" s="711">
        <f>X375+Y375-0.02</f>
        <v>121.14723472</v>
      </c>
      <c r="AA375" s="712">
        <f t="shared" si="108"/>
        <v>111.684581568</v>
      </c>
      <c r="AB375" s="712">
        <f t="shared" si="132"/>
        <v>16.7526872352</v>
      </c>
      <c r="AC375" s="713">
        <f t="shared" si="133"/>
        <v>128.4372688032</v>
      </c>
      <c r="AD375" s="713">
        <f>AA375*AD9</f>
        <v>117.2688106464</v>
      </c>
      <c r="AE375" s="713">
        <f>AD375*AF9</f>
        <v>17.590321596959999</v>
      </c>
      <c r="AF375" s="714">
        <f t="shared" si="134"/>
        <v>134.85913224335999</v>
      </c>
      <c r="AG375" s="715">
        <v>132.4</v>
      </c>
      <c r="AH375" s="714">
        <f>AD375*AH9</f>
        <v>123.13225117872</v>
      </c>
      <c r="AI375" s="480">
        <f>AH375*AJ9</f>
        <v>18.469837676807998</v>
      </c>
      <c r="AJ375" s="481">
        <f t="shared" si="135"/>
        <v>141.602088855528</v>
      </c>
      <c r="AK375" s="707">
        <v>139</v>
      </c>
      <c r="AL375" s="455">
        <v>128.10314576334244</v>
      </c>
      <c r="AM375" s="455">
        <f t="shared" si="118"/>
        <v>135.789334509143</v>
      </c>
      <c r="AN375" s="455">
        <f t="shared" si="136"/>
        <v>19.215471864501364</v>
      </c>
      <c r="AO375" s="456">
        <v>147.30000000000001</v>
      </c>
      <c r="AP375" s="364">
        <v>147.30000000000001</v>
      </c>
      <c r="AQ375" s="699">
        <f t="shared" si="137"/>
        <v>143.93669457969159</v>
      </c>
      <c r="AR375" s="363">
        <f t="shared" si="121"/>
        <v>165.52719876664531</v>
      </c>
      <c r="AS375" s="722">
        <f t="shared" si="138"/>
        <v>6.0000000000000137E-2</v>
      </c>
    </row>
    <row r="376" spans="1:45" ht="15.75" x14ac:dyDescent="0.25">
      <c r="A376" s="479" t="s">
        <v>242</v>
      </c>
      <c r="B376" s="480">
        <v>6.4</v>
      </c>
      <c r="C376" s="481" t="e">
        <f t="shared" si="126"/>
        <v>#VALUE!</v>
      </c>
      <c r="D376" s="481">
        <v>7.28</v>
      </c>
      <c r="E376" s="481">
        <f t="shared" si="102"/>
        <v>0</v>
      </c>
      <c r="F376" s="481">
        <f t="shared" si="103"/>
        <v>7.28</v>
      </c>
      <c r="G376" s="455">
        <f>CEILING(F376,0.1)</f>
        <v>7.3000000000000007</v>
      </c>
      <c r="H376" s="485">
        <f t="shared" si="123"/>
        <v>7.28</v>
      </c>
      <c r="I376" s="513">
        <f t="shared" si="110"/>
        <v>0</v>
      </c>
      <c r="J376" s="514">
        <f t="shared" si="104"/>
        <v>7.28</v>
      </c>
      <c r="K376" s="515">
        <f>_xlfn.FLOOR.PRECISE(+H376+I376,0.1)+0.1</f>
        <v>7.3</v>
      </c>
      <c r="L376" s="480">
        <f t="shared" si="127"/>
        <v>7.28</v>
      </c>
      <c r="M376" s="480">
        <f t="shared" si="128"/>
        <v>0</v>
      </c>
      <c r="N376" s="363">
        <f t="shared" si="129"/>
        <v>7.28</v>
      </c>
      <c r="O376" s="480">
        <f t="shared" si="105"/>
        <v>8.2992000000000008</v>
      </c>
      <c r="P376" s="480" t="e">
        <f t="shared" si="106"/>
        <v>#VALUE!</v>
      </c>
      <c r="Q376" s="480" t="e">
        <f t="shared" si="107"/>
        <v>#VALUE!</v>
      </c>
      <c r="R376" s="550">
        <v>9.19</v>
      </c>
      <c r="S376" s="480">
        <f>R376*S9</f>
        <v>1.2866</v>
      </c>
      <c r="T376" s="480">
        <f>R376+S376+0.02</f>
        <v>10.496599999999999</v>
      </c>
      <c r="U376" s="480">
        <f>R376+(R376*R9)</f>
        <v>9.7781599999999997</v>
      </c>
      <c r="V376" s="480">
        <f>U376*V9</f>
        <v>1.4667239999999999</v>
      </c>
      <c r="W376" s="543">
        <f t="shared" si="130"/>
        <v>11.299999999999999</v>
      </c>
      <c r="X376" s="480">
        <f t="shared" si="131"/>
        <v>10.5604128</v>
      </c>
      <c r="Y376" s="480">
        <f>X376*Y7</f>
        <v>1.5840619199999999</v>
      </c>
      <c r="Z376" s="711">
        <f>X376+Y376-0.02</f>
        <v>12.12447472</v>
      </c>
      <c r="AA376" s="712">
        <f t="shared" si="108"/>
        <v>11.194037568000001</v>
      </c>
      <c r="AB376" s="712">
        <f t="shared" si="132"/>
        <v>1.6791056352</v>
      </c>
      <c r="AC376" s="713">
        <f t="shared" si="133"/>
        <v>12.873143203200001</v>
      </c>
      <c r="AD376" s="713">
        <f>AA376*AD9</f>
        <v>11.753739446400001</v>
      </c>
      <c r="AE376" s="713">
        <f>AD376*AF9</f>
        <v>1.76306091696</v>
      </c>
      <c r="AF376" s="714">
        <f t="shared" si="134"/>
        <v>13.516800363360002</v>
      </c>
      <c r="AG376" s="715">
        <v>13.3</v>
      </c>
      <c r="AH376" s="714">
        <f>AD376*AH9</f>
        <v>12.341426418720001</v>
      </c>
      <c r="AI376" s="480">
        <f>AH376*AJ9</f>
        <v>1.851213962808</v>
      </c>
      <c r="AJ376" s="481">
        <f t="shared" si="135"/>
        <v>14.192640381528001</v>
      </c>
      <c r="AK376" s="707">
        <v>14</v>
      </c>
      <c r="AL376" s="455">
        <v>12.8396543741424</v>
      </c>
      <c r="AM376" s="455">
        <f t="shared" si="118"/>
        <v>13.610033636590945</v>
      </c>
      <c r="AN376" s="455">
        <f t="shared" si="136"/>
        <v>1.9259481561213598</v>
      </c>
      <c r="AO376" s="456">
        <v>14.8</v>
      </c>
      <c r="AP376" s="364">
        <v>14.8</v>
      </c>
      <c r="AQ376" s="699">
        <f t="shared" si="137"/>
        <v>14.426635654786402</v>
      </c>
      <c r="AR376" s="363">
        <f t="shared" si="121"/>
        <v>16.590631003004361</v>
      </c>
      <c r="AS376" s="722">
        <f t="shared" si="138"/>
        <v>6.000000000000006E-2</v>
      </c>
    </row>
    <row r="377" spans="1:45" ht="15.75" x14ac:dyDescent="0.25">
      <c r="A377" s="479" t="s">
        <v>243</v>
      </c>
      <c r="B377" s="480">
        <v>59.43</v>
      </c>
      <c r="C377" s="481" t="e">
        <f t="shared" si="126"/>
        <v>#VALUE!</v>
      </c>
      <c r="D377" s="481">
        <v>67.459999999999994</v>
      </c>
      <c r="E377" s="481">
        <f t="shared" si="102"/>
        <v>0</v>
      </c>
      <c r="F377" s="481">
        <f t="shared" si="103"/>
        <v>67.459999999999994</v>
      </c>
      <c r="G377" s="455">
        <f>+F377</f>
        <v>67.459999999999994</v>
      </c>
      <c r="H377" s="485">
        <f t="shared" si="123"/>
        <v>67.459999999999994</v>
      </c>
      <c r="I377" s="513">
        <f t="shared" si="110"/>
        <v>0</v>
      </c>
      <c r="J377" s="514">
        <f t="shared" si="104"/>
        <v>67.459999999999994</v>
      </c>
      <c r="K377" s="515">
        <f>_xlfn.FLOOR.PRECISE(+H377+I377,0.1)</f>
        <v>67.400000000000006</v>
      </c>
      <c r="L377" s="480">
        <f t="shared" si="127"/>
        <v>67.459999999999994</v>
      </c>
      <c r="M377" s="480">
        <f t="shared" si="128"/>
        <v>0</v>
      </c>
      <c r="N377" s="363">
        <f t="shared" si="129"/>
        <v>67.459999999999994</v>
      </c>
      <c r="O377" s="480">
        <f t="shared" si="105"/>
        <v>76.904399999999995</v>
      </c>
      <c r="P377" s="480" t="e">
        <f t="shared" si="106"/>
        <v>#VALUE!</v>
      </c>
      <c r="Q377" s="480" t="e">
        <f t="shared" si="107"/>
        <v>#VALUE!</v>
      </c>
      <c r="R377" s="550">
        <v>85.17</v>
      </c>
      <c r="S377" s="480">
        <f>R377*S9</f>
        <v>11.923800000000002</v>
      </c>
      <c r="T377" s="480">
        <f>R377+S377-0.02</f>
        <v>97.073800000000006</v>
      </c>
      <c r="U377" s="480">
        <f>R377+(R377*R9)</f>
        <v>90.62088</v>
      </c>
      <c r="V377" s="480">
        <f>U377*V9</f>
        <v>13.593131999999999</v>
      </c>
      <c r="W377" s="543">
        <f t="shared" si="130"/>
        <v>104.3</v>
      </c>
      <c r="X377" s="480">
        <f t="shared" si="131"/>
        <v>97.870550399999999</v>
      </c>
      <c r="Y377" s="480">
        <f>X377*Y7</f>
        <v>14.68058256</v>
      </c>
      <c r="Z377" s="711">
        <f>X377+Y377+0.03</f>
        <v>112.58113296000001</v>
      </c>
      <c r="AA377" s="712">
        <f t="shared" si="108"/>
        <v>103.742783424</v>
      </c>
      <c r="AB377" s="712">
        <f t="shared" si="132"/>
        <v>15.561417513599999</v>
      </c>
      <c r="AC377" s="713">
        <f t="shared" si="133"/>
        <v>119.3042009376</v>
      </c>
      <c r="AD377" s="713">
        <f>AA377*AD9</f>
        <v>108.9299225952</v>
      </c>
      <c r="AE377" s="713">
        <f>AD377*AF9</f>
        <v>16.33948838928</v>
      </c>
      <c r="AF377" s="714">
        <f t="shared" si="134"/>
        <v>125.26941098448</v>
      </c>
      <c r="AG377" s="715">
        <v>123</v>
      </c>
      <c r="AH377" s="714">
        <f>AD377*AH9</f>
        <v>114.37641872496</v>
      </c>
      <c r="AI377" s="480">
        <f>AH377*AJ9</f>
        <v>17.156462808743999</v>
      </c>
      <c r="AJ377" s="481">
        <f t="shared" si="135"/>
        <v>131.532881533704</v>
      </c>
      <c r="AK377" s="707">
        <v>129</v>
      </c>
      <c r="AL377" s="455">
        <v>118.99383711052322</v>
      </c>
      <c r="AM377" s="455">
        <f t="shared" si="118"/>
        <v>126.13346733715461</v>
      </c>
      <c r="AN377" s="455">
        <f t="shared" si="136"/>
        <v>17.849075566578481</v>
      </c>
      <c r="AO377" s="456">
        <v>136.80000000000001</v>
      </c>
      <c r="AP377" s="364">
        <v>136.80000000000001</v>
      </c>
      <c r="AQ377" s="699">
        <f t="shared" si="137"/>
        <v>133.7014753773839</v>
      </c>
      <c r="AR377" s="363">
        <f t="shared" si="121"/>
        <v>153.75669668399146</v>
      </c>
      <c r="AS377" s="722">
        <f t="shared" si="138"/>
        <v>6.0000000000000032E-2</v>
      </c>
    </row>
    <row r="378" spans="1:45" ht="15.75" x14ac:dyDescent="0.25">
      <c r="A378" s="479" t="s">
        <v>244</v>
      </c>
      <c r="B378" s="480">
        <v>59.43</v>
      </c>
      <c r="C378" s="481" t="e">
        <f t="shared" si="126"/>
        <v>#VALUE!</v>
      </c>
      <c r="D378" s="481">
        <v>67.459999999999994</v>
      </c>
      <c r="E378" s="481">
        <f t="shared" si="102"/>
        <v>0</v>
      </c>
      <c r="F378" s="481">
        <f t="shared" si="103"/>
        <v>67.459999999999994</v>
      </c>
      <c r="G378" s="455">
        <f>+F378</f>
        <v>67.459999999999994</v>
      </c>
      <c r="H378" s="485">
        <f t="shared" si="123"/>
        <v>67.459999999999994</v>
      </c>
      <c r="I378" s="513">
        <f t="shared" si="110"/>
        <v>0</v>
      </c>
      <c r="J378" s="514">
        <f t="shared" si="104"/>
        <v>67.459999999999994</v>
      </c>
      <c r="K378" s="515">
        <f>_xlfn.FLOOR.PRECISE(+H378+I378,0.1)</f>
        <v>67.400000000000006</v>
      </c>
      <c r="L378" s="480">
        <f t="shared" si="127"/>
        <v>67.459999999999994</v>
      </c>
      <c r="M378" s="480">
        <f t="shared" si="128"/>
        <v>0</v>
      </c>
      <c r="N378" s="363">
        <f t="shared" si="129"/>
        <v>67.459999999999994</v>
      </c>
      <c r="O378" s="480">
        <f t="shared" si="105"/>
        <v>76.904399999999995</v>
      </c>
      <c r="P378" s="480" t="e">
        <f t="shared" si="106"/>
        <v>#VALUE!</v>
      </c>
      <c r="Q378" s="480" t="e">
        <f t="shared" si="107"/>
        <v>#VALUE!</v>
      </c>
      <c r="R378" s="550">
        <v>85.17</v>
      </c>
      <c r="S378" s="480">
        <f>R378*S9</f>
        <v>11.923800000000002</v>
      </c>
      <c r="T378" s="480">
        <f>R378+S378-0.02</f>
        <v>97.073800000000006</v>
      </c>
      <c r="U378" s="480">
        <f>R378+(R378*R9)</f>
        <v>90.62088</v>
      </c>
      <c r="V378" s="480">
        <f>U378*V9</f>
        <v>13.593131999999999</v>
      </c>
      <c r="W378" s="543">
        <f t="shared" si="130"/>
        <v>104.3</v>
      </c>
      <c r="X378" s="480">
        <f t="shared" si="131"/>
        <v>97.870550399999999</v>
      </c>
      <c r="Y378" s="480">
        <f>X378*Y7</f>
        <v>14.68058256</v>
      </c>
      <c r="Z378" s="711">
        <f>X378+Y378+0.03</f>
        <v>112.58113296000001</v>
      </c>
      <c r="AA378" s="712">
        <f t="shared" si="108"/>
        <v>103.742783424</v>
      </c>
      <c r="AB378" s="712">
        <f t="shared" si="132"/>
        <v>15.561417513599999</v>
      </c>
      <c r="AC378" s="713">
        <f t="shared" si="133"/>
        <v>119.3042009376</v>
      </c>
      <c r="AD378" s="713">
        <f>AA378*AD9</f>
        <v>108.9299225952</v>
      </c>
      <c r="AE378" s="713">
        <f>AD378*AF9</f>
        <v>16.33948838928</v>
      </c>
      <c r="AF378" s="714">
        <f t="shared" si="134"/>
        <v>125.26941098448</v>
      </c>
      <c r="AG378" s="715">
        <v>123</v>
      </c>
      <c r="AH378" s="714">
        <f>AD378*AH9</f>
        <v>114.37641872496</v>
      </c>
      <c r="AI378" s="480">
        <f>AH378*AJ9</f>
        <v>17.156462808743999</v>
      </c>
      <c r="AJ378" s="481">
        <f t="shared" si="135"/>
        <v>131.532881533704</v>
      </c>
      <c r="AK378" s="707">
        <v>129</v>
      </c>
      <c r="AL378" s="455">
        <v>118.99383711052322</v>
      </c>
      <c r="AM378" s="455">
        <f t="shared" si="118"/>
        <v>126.13346733715461</v>
      </c>
      <c r="AN378" s="455">
        <f t="shared" si="136"/>
        <v>17.849075566578481</v>
      </c>
      <c r="AO378" s="456">
        <v>136.80000000000001</v>
      </c>
      <c r="AP378" s="364">
        <v>136.80000000000001</v>
      </c>
      <c r="AQ378" s="699">
        <f t="shared" si="137"/>
        <v>133.7014753773839</v>
      </c>
      <c r="AR378" s="363">
        <f t="shared" si="121"/>
        <v>153.75669668399146</v>
      </c>
      <c r="AS378" s="722">
        <f t="shared" si="138"/>
        <v>6.0000000000000032E-2</v>
      </c>
    </row>
    <row r="379" spans="1:45" ht="15.75" x14ac:dyDescent="0.25">
      <c r="A379" s="479" t="s">
        <v>245</v>
      </c>
      <c r="B379" s="480">
        <v>59.43</v>
      </c>
      <c r="C379" s="481" t="e">
        <f t="shared" si="126"/>
        <v>#VALUE!</v>
      </c>
      <c r="D379" s="481">
        <v>67.459999999999994</v>
      </c>
      <c r="E379" s="481">
        <f t="shared" si="102"/>
        <v>0</v>
      </c>
      <c r="F379" s="481">
        <f t="shared" si="103"/>
        <v>67.459999999999994</v>
      </c>
      <c r="G379" s="455">
        <f>+F379</f>
        <v>67.459999999999994</v>
      </c>
      <c r="H379" s="485">
        <f t="shared" si="123"/>
        <v>67.459999999999994</v>
      </c>
      <c r="I379" s="513">
        <f t="shared" si="110"/>
        <v>0</v>
      </c>
      <c r="J379" s="514">
        <f t="shared" si="104"/>
        <v>67.459999999999994</v>
      </c>
      <c r="K379" s="515">
        <f>_xlfn.FLOOR.PRECISE(+H379+I379,0.1)</f>
        <v>67.400000000000006</v>
      </c>
      <c r="L379" s="480">
        <f t="shared" si="127"/>
        <v>67.459999999999994</v>
      </c>
      <c r="M379" s="480">
        <f t="shared" si="128"/>
        <v>0</v>
      </c>
      <c r="N379" s="363">
        <f t="shared" si="129"/>
        <v>67.459999999999994</v>
      </c>
      <c r="O379" s="480">
        <f t="shared" si="105"/>
        <v>76.904399999999995</v>
      </c>
      <c r="P379" s="480" t="e">
        <f t="shared" si="106"/>
        <v>#VALUE!</v>
      </c>
      <c r="Q379" s="480" t="e">
        <f t="shared" si="107"/>
        <v>#VALUE!</v>
      </c>
      <c r="R379" s="550">
        <v>85.17</v>
      </c>
      <c r="S379" s="480">
        <f>R379*S9</f>
        <v>11.923800000000002</v>
      </c>
      <c r="T379" s="480">
        <f>R379+S379-0.02</f>
        <v>97.073800000000006</v>
      </c>
      <c r="U379" s="480">
        <f>R379+(R379*R9)</f>
        <v>90.62088</v>
      </c>
      <c r="V379" s="480">
        <f>U379*V9</f>
        <v>13.593131999999999</v>
      </c>
      <c r="W379" s="543">
        <f t="shared" si="130"/>
        <v>104.3</v>
      </c>
      <c r="X379" s="480">
        <f t="shared" si="131"/>
        <v>97.870550399999999</v>
      </c>
      <c r="Y379" s="480">
        <f>X379*Y7</f>
        <v>14.68058256</v>
      </c>
      <c r="Z379" s="711">
        <f>X379+Y379+0.03</f>
        <v>112.58113296000001</v>
      </c>
      <c r="AA379" s="712">
        <f t="shared" si="108"/>
        <v>103.742783424</v>
      </c>
      <c r="AB379" s="712">
        <f t="shared" si="132"/>
        <v>15.561417513599999</v>
      </c>
      <c r="AC379" s="713">
        <f t="shared" si="133"/>
        <v>119.3042009376</v>
      </c>
      <c r="AD379" s="713">
        <f>AA379*AD9</f>
        <v>108.9299225952</v>
      </c>
      <c r="AE379" s="713">
        <f>AD379*AF9</f>
        <v>16.33948838928</v>
      </c>
      <c r="AF379" s="714">
        <f t="shared" si="134"/>
        <v>125.26941098448</v>
      </c>
      <c r="AG379" s="715">
        <v>123</v>
      </c>
      <c r="AH379" s="714">
        <f>AD379*AH9</f>
        <v>114.37641872496</v>
      </c>
      <c r="AI379" s="480">
        <f>AH379*AJ9</f>
        <v>17.156462808743999</v>
      </c>
      <c r="AJ379" s="481">
        <f t="shared" si="135"/>
        <v>131.532881533704</v>
      </c>
      <c r="AK379" s="707">
        <v>129</v>
      </c>
      <c r="AL379" s="455">
        <v>118.99383711052322</v>
      </c>
      <c r="AM379" s="455">
        <f t="shared" si="118"/>
        <v>126.13346733715461</v>
      </c>
      <c r="AN379" s="455">
        <f t="shared" si="136"/>
        <v>17.849075566578481</v>
      </c>
      <c r="AO379" s="456">
        <v>136.80000000000001</v>
      </c>
      <c r="AP379" s="364">
        <v>136.80000000000001</v>
      </c>
      <c r="AQ379" s="699">
        <f t="shared" si="137"/>
        <v>133.7014753773839</v>
      </c>
      <c r="AR379" s="363">
        <f t="shared" si="121"/>
        <v>153.75669668399146</v>
      </c>
      <c r="AS379" s="722">
        <f t="shared" si="138"/>
        <v>6.0000000000000032E-2</v>
      </c>
    </row>
    <row r="380" spans="1:45" ht="15.75" x14ac:dyDescent="0.25">
      <c r="A380" s="479" t="s">
        <v>246</v>
      </c>
      <c r="B380" s="480">
        <v>164.56</v>
      </c>
      <c r="C380" s="481" t="e">
        <f t="shared" si="126"/>
        <v>#VALUE!</v>
      </c>
      <c r="D380" s="481">
        <v>186.67</v>
      </c>
      <c r="E380" s="481">
        <f t="shared" si="102"/>
        <v>0</v>
      </c>
      <c r="F380" s="481">
        <f t="shared" si="103"/>
        <v>186.67</v>
      </c>
      <c r="G380" s="455">
        <f>+F380</f>
        <v>186.67</v>
      </c>
      <c r="H380" s="485">
        <f t="shared" si="123"/>
        <v>186.67</v>
      </c>
      <c r="I380" s="513">
        <f t="shared" si="110"/>
        <v>0</v>
      </c>
      <c r="J380" s="514">
        <f t="shared" si="104"/>
        <v>186.67</v>
      </c>
      <c r="K380" s="515">
        <f>_xlfn.FLOOR.PRECISE(+H380+I380,0.1)+0.1</f>
        <v>186.70000000000002</v>
      </c>
      <c r="L380" s="480">
        <f t="shared" si="127"/>
        <v>186.67</v>
      </c>
      <c r="M380" s="480">
        <f t="shared" si="128"/>
        <v>0</v>
      </c>
      <c r="N380" s="363">
        <f t="shared" si="129"/>
        <v>186.67</v>
      </c>
      <c r="O380" s="480">
        <f t="shared" si="105"/>
        <v>212.8038</v>
      </c>
      <c r="P380" s="480" t="e">
        <f t="shared" si="106"/>
        <v>#VALUE!</v>
      </c>
      <c r="Q380" s="480" t="e">
        <f t="shared" si="107"/>
        <v>#VALUE!</v>
      </c>
      <c r="R380" s="550">
        <v>235.67</v>
      </c>
      <c r="S380" s="480">
        <f>R380*S9</f>
        <v>32.9938</v>
      </c>
      <c r="T380" s="480">
        <f>R380+S380-0.03</f>
        <v>268.63380000000001</v>
      </c>
      <c r="U380" s="480">
        <f>R380+(R380*R9)</f>
        <v>250.75287999999998</v>
      </c>
      <c r="V380" s="480">
        <f>U380*V9</f>
        <v>37.612931999999994</v>
      </c>
      <c r="W380" s="543">
        <f t="shared" si="130"/>
        <v>288.40000000000003</v>
      </c>
      <c r="X380" s="480">
        <f t="shared" si="131"/>
        <v>270.81311039999997</v>
      </c>
      <c r="Y380" s="480">
        <f>X380*Y7</f>
        <v>40.621966559999997</v>
      </c>
      <c r="Z380" s="711">
        <f>X380+Y380+0.03</f>
        <v>311.46507695999992</v>
      </c>
      <c r="AA380" s="712">
        <f t="shared" si="108"/>
        <v>287.06189702399996</v>
      </c>
      <c r="AB380" s="712">
        <f t="shared" si="132"/>
        <v>43.059284553599994</v>
      </c>
      <c r="AC380" s="713">
        <f t="shared" si="133"/>
        <v>330.12118157759994</v>
      </c>
      <c r="AD380" s="713">
        <f>AA380*AD9</f>
        <v>301.41499187519997</v>
      </c>
      <c r="AE380" s="713">
        <f>AD380*AF9</f>
        <v>45.212248781279996</v>
      </c>
      <c r="AF380" s="714">
        <f t="shared" si="134"/>
        <v>346.62724065647996</v>
      </c>
      <c r="AG380" s="715">
        <v>340.2</v>
      </c>
      <c r="AH380" s="714">
        <f>AD380*AH9</f>
        <v>316.48574146895999</v>
      </c>
      <c r="AI380" s="480">
        <f>AH380*AJ9</f>
        <v>47.472861220343994</v>
      </c>
      <c r="AJ380" s="481">
        <f t="shared" si="135"/>
        <v>363.95860268930397</v>
      </c>
      <c r="AK380" s="707">
        <v>357.2</v>
      </c>
      <c r="AL380" s="455">
        <v>329.26238806900324</v>
      </c>
      <c r="AM380" s="455">
        <f t="shared" si="118"/>
        <v>349.01813135314347</v>
      </c>
      <c r="AN380" s="455">
        <f t="shared" si="136"/>
        <v>49.389358210350487</v>
      </c>
      <c r="AO380" s="456">
        <f>SUM(AL380:AN380)</f>
        <v>727.6698776324971</v>
      </c>
      <c r="AP380" s="364"/>
      <c r="AQ380" s="699">
        <f t="shared" si="137"/>
        <v>369.95921923433212</v>
      </c>
      <c r="AR380" s="363">
        <f t="shared" si="121"/>
        <v>425.45310211948191</v>
      </c>
      <c r="AS380" s="722">
        <f t="shared" si="138"/>
        <v>6.000000000000013E-2</v>
      </c>
    </row>
    <row r="381" spans="1:45" ht="15.75" x14ac:dyDescent="0.25">
      <c r="A381" s="479"/>
      <c r="B381" s="480"/>
      <c r="C381" s="481"/>
      <c r="D381" s="481"/>
      <c r="E381" s="481"/>
      <c r="F381" s="481"/>
      <c r="G381" s="455"/>
      <c r="H381" s="485"/>
      <c r="I381" s="513"/>
      <c r="J381" s="514"/>
      <c r="K381" s="515"/>
      <c r="L381" s="483"/>
      <c r="M381" s="483"/>
      <c r="N381" s="488"/>
      <c r="O381" s="480"/>
      <c r="P381" s="480"/>
      <c r="Q381" s="480"/>
      <c r="R381" s="483"/>
      <c r="S381" s="480"/>
      <c r="T381" s="480"/>
      <c r="U381" s="480" t="s">
        <v>609</v>
      </c>
      <c r="V381" s="483"/>
      <c r="W381" s="502"/>
      <c r="X381" s="483"/>
      <c r="Y381" s="480"/>
      <c r="Z381" s="711"/>
      <c r="AA381" s="712"/>
      <c r="AB381" s="712"/>
      <c r="AC381" s="713"/>
      <c r="AD381" s="713"/>
      <c r="AE381" s="713"/>
      <c r="AF381" s="714"/>
      <c r="AG381" s="715"/>
      <c r="AH381" s="714"/>
      <c r="AI381" s="480"/>
      <c r="AJ381" s="483"/>
      <c r="AK381" s="707"/>
      <c r="AL381" s="455"/>
      <c r="AM381" s="455"/>
      <c r="AN381" s="455"/>
      <c r="AO381" s="456"/>
      <c r="AP381" s="364"/>
      <c r="AQ381" s="693"/>
      <c r="AR381" s="363"/>
      <c r="AS381" s="710"/>
    </row>
    <row r="382" spans="1:45" ht="15.75" x14ac:dyDescent="0.25">
      <c r="A382" s="479" t="s">
        <v>247</v>
      </c>
      <c r="B382" s="480">
        <v>173.71</v>
      </c>
      <c r="C382" s="481" t="e">
        <f>+B382+B382*$G$9</f>
        <v>#VALUE!</v>
      </c>
      <c r="D382" s="481">
        <v>197.02</v>
      </c>
      <c r="E382" s="481">
        <f t="shared" si="102"/>
        <v>0</v>
      </c>
      <c r="F382" s="481">
        <f t="shared" si="103"/>
        <v>197.02</v>
      </c>
      <c r="G382" s="455">
        <f>F382</f>
        <v>197.02</v>
      </c>
      <c r="H382" s="485">
        <f t="shared" si="123"/>
        <v>197.02</v>
      </c>
      <c r="I382" s="513">
        <f t="shared" si="110"/>
        <v>0</v>
      </c>
      <c r="J382" s="514">
        <f t="shared" si="104"/>
        <v>197.02</v>
      </c>
      <c r="K382" s="515">
        <f>_xlfn.FLOOR.PRECISE(+H382+I382,0.1)+0.1</f>
        <v>197.1</v>
      </c>
      <c r="L382" s="480">
        <f>H382+H382*$M$9</f>
        <v>197.02</v>
      </c>
      <c r="M382" s="480">
        <f t="shared" si="128"/>
        <v>0</v>
      </c>
      <c r="N382" s="363">
        <f>L382+M382</f>
        <v>197.02</v>
      </c>
      <c r="O382" s="480">
        <f t="shared" si="105"/>
        <v>224.6028</v>
      </c>
      <c r="P382" s="480" t="e">
        <f t="shared" si="106"/>
        <v>#VALUE!</v>
      </c>
      <c r="Q382" s="480" t="e">
        <f t="shared" si="107"/>
        <v>#VALUE!</v>
      </c>
      <c r="R382" s="550">
        <v>248.73</v>
      </c>
      <c r="S382" s="480">
        <f>R382*S9</f>
        <v>34.822200000000002</v>
      </c>
      <c r="T382" s="480">
        <f>R382+S382-0.01</f>
        <v>283.54219999999998</v>
      </c>
      <c r="U382" s="480">
        <f>R382+(R382*R9)</f>
        <v>264.64871999999997</v>
      </c>
      <c r="V382" s="480">
        <f>U382*V9</f>
        <v>39.697307999999992</v>
      </c>
      <c r="W382" s="543">
        <f>ROUNDUP(SUM(U382:V382),1)</f>
        <v>304.40000000000003</v>
      </c>
      <c r="X382" s="480">
        <f>U382*$Z$11+U382</f>
        <v>285.82061759999999</v>
      </c>
      <c r="Y382" s="480">
        <f>X382*Y7</f>
        <v>42.873092639999996</v>
      </c>
      <c r="Z382" s="711">
        <f>X382+Y382-0.01</f>
        <v>328.68371023999998</v>
      </c>
      <c r="AA382" s="712">
        <f t="shared" si="108"/>
        <v>302.969854656</v>
      </c>
      <c r="AB382" s="712">
        <f>AA382*AB$12</f>
        <v>45.445478198399996</v>
      </c>
      <c r="AC382" s="713">
        <f>AA382+AB382</f>
        <v>348.41533285439999</v>
      </c>
      <c r="AD382" s="713">
        <f>AA382*AD9</f>
        <v>318.11834738880003</v>
      </c>
      <c r="AE382" s="713">
        <f>AD382*AF9</f>
        <v>47.717752108320006</v>
      </c>
      <c r="AF382" s="714">
        <f>AD382+AE382</f>
        <v>365.83609949712002</v>
      </c>
      <c r="AG382" s="715">
        <v>359.1</v>
      </c>
      <c r="AH382" s="714">
        <f>AD382*AH9</f>
        <v>334.02426475824007</v>
      </c>
      <c r="AI382" s="480">
        <f>AH382*AJ9</f>
        <v>50.103639713736008</v>
      </c>
      <c r="AJ382" s="481">
        <f>SUM(AH382:AI382)</f>
        <v>384.12790447197608</v>
      </c>
      <c r="AK382" s="707">
        <v>377</v>
      </c>
      <c r="AL382" s="455">
        <v>347.5089480392208</v>
      </c>
      <c r="AM382" s="455">
        <f t="shared" si="118"/>
        <v>368.35948492157405</v>
      </c>
      <c r="AN382" s="455">
        <f>AL382*AN$12</f>
        <v>52.12634220588312</v>
      </c>
      <c r="AO382" s="456">
        <v>399.6</v>
      </c>
      <c r="AP382" s="364">
        <v>399.6</v>
      </c>
      <c r="AQ382" s="699">
        <f>AM382*1.06</f>
        <v>390.4610540168685</v>
      </c>
      <c r="AR382" s="363">
        <f t="shared" si="121"/>
        <v>449.03021211939875</v>
      </c>
      <c r="AS382" s="722">
        <f>SUM(AM382-AL382)/AL382</f>
        <v>6.0000000000000019E-2</v>
      </c>
    </row>
    <row r="383" spans="1:45" ht="15.75" x14ac:dyDescent="0.25">
      <c r="A383" s="479" t="s">
        <v>248</v>
      </c>
      <c r="B383" s="480">
        <v>13.71</v>
      </c>
      <c r="C383" s="481" t="e">
        <f>+B383+B383*$G$9</f>
        <v>#VALUE!</v>
      </c>
      <c r="D383" s="481">
        <v>15.61</v>
      </c>
      <c r="E383" s="481">
        <f t="shared" si="102"/>
        <v>0</v>
      </c>
      <c r="F383" s="481">
        <f t="shared" si="103"/>
        <v>15.61</v>
      </c>
      <c r="G383" s="455">
        <f>CEILING(F383,0.1)</f>
        <v>15.700000000000001</v>
      </c>
      <c r="H383" s="485">
        <f t="shared" si="123"/>
        <v>15.61</v>
      </c>
      <c r="I383" s="513">
        <f t="shared" si="110"/>
        <v>0</v>
      </c>
      <c r="J383" s="514">
        <f t="shared" si="104"/>
        <v>15.61</v>
      </c>
      <c r="K383" s="515">
        <f>_xlfn.FLOOR.PRECISE(+H383+I383,0.1)+0.1</f>
        <v>15.700000000000001</v>
      </c>
      <c r="L383" s="480">
        <f>H383+H383*$M$9</f>
        <v>15.61</v>
      </c>
      <c r="M383" s="480">
        <f t="shared" si="128"/>
        <v>0</v>
      </c>
      <c r="N383" s="363">
        <f>L383+M383</f>
        <v>15.61</v>
      </c>
      <c r="O383" s="480">
        <f t="shared" si="105"/>
        <v>17.795400000000001</v>
      </c>
      <c r="P383" s="480" t="e">
        <f t="shared" si="106"/>
        <v>#VALUE!</v>
      </c>
      <c r="Q383" s="480" t="e">
        <f t="shared" si="107"/>
        <v>#VALUE!</v>
      </c>
      <c r="R383" s="550">
        <v>19.71</v>
      </c>
      <c r="S383" s="480">
        <f>R383*S9</f>
        <v>2.7594000000000003</v>
      </c>
      <c r="T383" s="480">
        <f>R383+S383+0.01</f>
        <v>22.479400000000002</v>
      </c>
      <c r="U383" s="480">
        <f>R383+(R383*R9)</f>
        <v>20.971440000000001</v>
      </c>
      <c r="V383" s="480">
        <f>U383*V9</f>
        <v>3.1457160000000002</v>
      </c>
      <c r="W383" s="543">
        <f>ROUNDUP(SUM(U383:V383),1)</f>
        <v>24.200000000000003</v>
      </c>
      <c r="X383" s="480">
        <f>U383*$Z$11+U383</f>
        <v>22.649155200000003</v>
      </c>
      <c r="Y383" s="480">
        <f>X383*Y7</f>
        <v>3.3973732800000005</v>
      </c>
      <c r="Z383" s="711">
        <f>X383+Y383+0.04</f>
        <v>26.086528480000002</v>
      </c>
      <c r="AA383" s="712">
        <f t="shared" si="108"/>
        <v>24.008104512000003</v>
      </c>
      <c r="AB383" s="712">
        <f>AA383*AB$12</f>
        <v>3.6012156768000003</v>
      </c>
      <c r="AC383" s="713">
        <f>AA383+AB383</f>
        <v>27.609320188800002</v>
      </c>
      <c r="AD383" s="713">
        <f>AA383*AD9</f>
        <v>25.208509737600004</v>
      </c>
      <c r="AE383" s="713">
        <f>AD383*AF9</f>
        <v>3.7812764606400004</v>
      </c>
      <c r="AF383" s="714">
        <f>AD383+AE383</f>
        <v>28.989786198240004</v>
      </c>
      <c r="AG383" s="715">
        <v>28.5</v>
      </c>
      <c r="AH383" s="714">
        <f>AD383*AH9</f>
        <v>26.468935224480006</v>
      </c>
      <c r="AI383" s="480">
        <f>AH383*AJ9</f>
        <v>3.9703402836720008</v>
      </c>
      <c r="AJ383" s="481">
        <f>SUM(AH383:AI383)</f>
        <v>30.439275508152008</v>
      </c>
      <c r="AK383" s="707">
        <v>29.9</v>
      </c>
      <c r="AL383" s="455">
        <v>27.537495942801602</v>
      </c>
      <c r="AM383" s="455">
        <f t="shared" si="118"/>
        <v>29.189745699369698</v>
      </c>
      <c r="AN383" s="455">
        <f>AL383*AN$12</f>
        <v>4.1306243914202403</v>
      </c>
      <c r="AO383" s="456">
        <v>31.7</v>
      </c>
      <c r="AP383" s="364">
        <v>31.7</v>
      </c>
      <c r="AQ383" s="699">
        <f>AM383*1.06</f>
        <v>30.941130441331882</v>
      </c>
      <c r="AR383" s="363">
        <f t="shared" si="121"/>
        <v>35.582300007531664</v>
      </c>
      <c r="AS383" s="722">
        <f>SUM(AM383-AL383)/AL383</f>
        <v>6.0000000000000012E-2</v>
      </c>
    </row>
    <row r="384" spans="1:45" ht="15.75" x14ac:dyDescent="0.25">
      <c r="A384" s="479"/>
      <c r="B384" s="480"/>
      <c r="C384" s="481"/>
      <c r="D384" s="481"/>
      <c r="E384" s="481"/>
      <c r="F384" s="481"/>
      <c r="G384" s="455"/>
      <c r="H384" s="485"/>
      <c r="I384" s="513"/>
      <c r="J384" s="514"/>
      <c r="K384" s="515"/>
      <c r="L384" s="483"/>
      <c r="M384" s="483"/>
      <c r="N384" s="488"/>
      <c r="O384" s="480"/>
      <c r="P384" s="480"/>
      <c r="Q384" s="480"/>
      <c r="R384" s="483"/>
      <c r="S384" s="480"/>
      <c r="T384" s="480"/>
      <c r="U384" s="480" t="s">
        <v>609</v>
      </c>
      <c r="V384" s="483"/>
      <c r="W384" s="502"/>
      <c r="X384" s="483"/>
      <c r="Y384" s="480"/>
      <c r="Z384" s="711"/>
      <c r="AA384" s="712"/>
      <c r="AB384" s="712"/>
      <c r="AC384" s="713"/>
      <c r="AD384" s="713"/>
      <c r="AE384" s="713"/>
      <c r="AF384" s="714"/>
      <c r="AG384" s="715"/>
      <c r="AH384" s="714"/>
      <c r="AI384" s="480"/>
      <c r="AJ384" s="483"/>
      <c r="AK384" s="707"/>
      <c r="AL384" s="455"/>
      <c r="AM384" s="455"/>
      <c r="AN384" s="455"/>
      <c r="AO384" s="456"/>
      <c r="AP384" s="364"/>
      <c r="AQ384" s="693"/>
      <c r="AR384" s="363"/>
      <c r="AS384" s="710"/>
    </row>
    <row r="385" spans="1:45" ht="15.75" x14ac:dyDescent="0.25">
      <c r="A385" s="479" t="s">
        <v>249</v>
      </c>
      <c r="B385" s="480">
        <v>186.51</v>
      </c>
      <c r="C385" s="481" t="e">
        <f>+B385+B385*$G$9</f>
        <v>#VALUE!</v>
      </c>
      <c r="D385" s="481">
        <v>211.58</v>
      </c>
      <c r="E385" s="481">
        <f t="shared" si="102"/>
        <v>0</v>
      </c>
      <c r="F385" s="481">
        <f t="shared" si="103"/>
        <v>211.58</v>
      </c>
      <c r="G385" s="455">
        <f>+F385</f>
        <v>211.58</v>
      </c>
      <c r="H385" s="485">
        <f t="shared" si="123"/>
        <v>211.58</v>
      </c>
      <c r="I385" s="513">
        <f t="shared" si="110"/>
        <v>0</v>
      </c>
      <c r="J385" s="514">
        <f t="shared" si="104"/>
        <v>211.58</v>
      </c>
      <c r="K385" s="515">
        <f>_xlfn.FLOOR.PRECISE(+H385+I385,0.1)+0.1</f>
        <v>211.6</v>
      </c>
      <c r="L385" s="480">
        <f>H385+H385*$M$9</f>
        <v>211.58</v>
      </c>
      <c r="M385" s="480">
        <f t="shared" si="128"/>
        <v>0</v>
      </c>
      <c r="N385" s="363">
        <f>L385+M385</f>
        <v>211.58</v>
      </c>
      <c r="O385" s="480">
        <f t="shared" si="105"/>
        <v>241.20120000000003</v>
      </c>
      <c r="P385" s="480" t="e">
        <f t="shared" si="106"/>
        <v>#VALUE!</v>
      </c>
      <c r="Q385" s="480" t="e">
        <f t="shared" si="107"/>
        <v>#VALUE!</v>
      </c>
      <c r="R385" s="550">
        <v>267.11</v>
      </c>
      <c r="S385" s="480">
        <f>R385*S9</f>
        <v>37.395400000000002</v>
      </c>
      <c r="T385" s="480">
        <f>R385+S385+0.04</f>
        <v>304.54540000000003</v>
      </c>
      <c r="U385" s="480">
        <f>R385+(R385*R9)</f>
        <v>284.20504</v>
      </c>
      <c r="V385" s="480">
        <f>U385*V9</f>
        <v>42.630755999999998</v>
      </c>
      <c r="W385" s="543">
        <f>ROUNDUP(SUM(U385:V385),1)</f>
        <v>326.90000000000003</v>
      </c>
      <c r="X385" s="480">
        <f>U385*$Z$11+U385</f>
        <v>306.94144319999998</v>
      </c>
      <c r="Y385" s="480">
        <f>X385*Y7</f>
        <v>46.041216479999996</v>
      </c>
      <c r="Z385" s="711">
        <f>X385+Y385</f>
        <v>352.98265967999998</v>
      </c>
      <c r="AA385" s="712">
        <f t="shared" si="108"/>
        <v>325.35792979199999</v>
      </c>
      <c r="AB385" s="712">
        <f>AA385*AB$12</f>
        <v>48.803689468799995</v>
      </c>
      <c r="AC385" s="713">
        <f>AA385+AB385</f>
        <v>374.16161926079997</v>
      </c>
      <c r="AD385" s="713">
        <f>AA385*AD9</f>
        <v>341.62582628159998</v>
      </c>
      <c r="AE385" s="713">
        <f>AD385*AF9</f>
        <v>51.243873942239993</v>
      </c>
      <c r="AF385" s="714">
        <f>AD385+AE385</f>
        <v>392.86970022383997</v>
      </c>
      <c r="AG385" s="715">
        <v>385.6</v>
      </c>
      <c r="AH385" s="714">
        <f>AD385*AH9</f>
        <v>358.70711759568002</v>
      </c>
      <c r="AI385" s="480">
        <f>AH385*AJ9</f>
        <v>53.806067639352001</v>
      </c>
      <c r="AJ385" s="481">
        <f>SUM(AH385:AI385)</f>
        <v>412.51318523503204</v>
      </c>
      <c r="AK385" s="707">
        <v>404.9</v>
      </c>
      <c r="AL385" s="455">
        <v>373.18825678750557</v>
      </c>
      <c r="AM385" s="455">
        <f t="shared" si="118"/>
        <v>395.57955219475593</v>
      </c>
      <c r="AN385" s="455">
        <f>AL385*AN$12</f>
        <v>55.978238518125835</v>
      </c>
      <c r="AO385" s="456">
        <v>429.2</v>
      </c>
      <c r="AP385" s="364">
        <v>429.2</v>
      </c>
      <c r="AQ385" s="699">
        <f>AM385*1.06</f>
        <v>419.31432532644129</v>
      </c>
      <c r="AR385" s="363">
        <f t="shared" si="121"/>
        <v>482.21147412540745</v>
      </c>
      <c r="AS385" s="722">
        <f>SUM(AM385-AL385)/AL385</f>
        <v>6.0000000000000088E-2</v>
      </c>
    </row>
    <row r="386" spans="1:45" ht="15.75" x14ac:dyDescent="0.25">
      <c r="A386" s="479" t="s">
        <v>250</v>
      </c>
      <c r="B386" s="480">
        <v>14.3</v>
      </c>
      <c r="C386" s="481" t="e">
        <f>+B386+B386*$G$9</f>
        <v>#VALUE!</v>
      </c>
      <c r="D386" s="481">
        <v>16.23</v>
      </c>
      <c r="E386" s="481">
        <f t="shared" si="102"/>
        <v>0</v>
      </c>
      <c r="F386" s="481">
        <f t="shared" si="103"/>
        <v>16.23</v>
      </c>
      <c r="G386" s="455">
        <f>+F386</f>
        <v>16.23</v>
      </c>
      <c r="H386" s="485">
        <f t="shared" si="123"/>
        <v>16.23</v>
      </c>
      <c r="I386" s="513">
        <f t="shared" si="110"/>
        <v>0</v>
      </c>
      <c r="J386" s="514">
        <f t="shared" si="104"/>
        <v>16.23</v>
      </c>
      <c r="K386" s="515">
        <f>_xlfn.FLOOR.PRECISE(+H386+I386,0.1)</f>
        <v>16.2</v>
      </c>
      <c r="L386" s="480">
        <f>H386+H386*$M$9</f>
        <v>16.23</v>
      </c>
      <c r="M386" s="480">
        <f t="shared" si="128"/>
        <v>0</v>
      </c>
      <c r="N386" s="363">
        <f>L386+M386</f>
        <v>16.23</v>
      </c>
      <c r="O386" s="480">
        <f t="shared" si="105"/>
        <v>18.502200000000002</v>
      </c>
      <c r="P386" s="480" t="e">
        <f t="shared" si="106"/>
        <v>#VALUE!</v>
      </c>
      <c r="Q386" s="480" t="e">
        <f t="shared" si="107"/>
        <v>#VALUE!</v>
      </c>
      <c r="R386" s="550">
        <v>20.49</v>
      </c>
      <c r="S386" s="480">
        <f>R386*S9</f>
        <v>2.8686000000000003</v>
      </c>
      <c r="T386" s="480">
        <f>R386+S386</f>
        <v>23.358599999999999</v>
      </c>
      <c r="U386" s="480">
        <f>R386+(R386*R9)</f>
        <v>21.801359999999999</v>
      </c>
      <c r="V386" s="480">
        <f>U386*V9</f>
        <v>3.2702039999999997</v>
      </c>
      <c r="W386" s="543">
        <f>ROUNDUP(SUM(U386:V386),1)</f>
        <v>25.1</v>
      </c>
      <c r="X386" s="480">
        <f>U386*$Z$11+U386</f>
        <v>23.545468799999998</v>
      </c>
      <c r="Y386" s="480">
        <f>X386*Y7</f>
        <v>3.5318203199999996</v>
      </c>
      <c r="Z386" s="711">
        <f>X386+Y386+0.02</f>
        <v>27.097289119999996</v>
      </c>
      <c r="AA386" s="712">
        <f t="shared" si="108"/>
        <v>24.958196928</v>
      </c>
      <c r="AB386" s="712">
        <f>AA386*AB$12</f>
        <v>3.7437295391999998</v>
      </c>
      <c r="AC386" s="713">
        <f>AA386+AB386</f>
        <v>28.7019264672</v>
      </c>
      <c r="AD386" s="713">
        <f>AA386*AD9</f>
        <v>26.206106774400002</v>
      </c>
      <c r="AE386" s="713">
        <f>AD386*AF9</f>
        <v>3.9309160161600003</v>
      </c>
      <c r="AF386" s="714">
        <f>AD386+AE386</f>
        <v>30.137022790560003</v>
      </c>
      <c r="AG386" s="715">
        <v>29.6</v>
      </c>
      <c r="AH386" s="714">
        <f>AD386*AH9</f>
        <v>27.516412113120005</v>
      </c>
      <c r="AI386" s="480">
        <f>AH386*AJ9</f>
        <v>4.1274618169680002</v>
      </c>
      <c r="AJ386" s="481">
        <f>SUM(AH386:AI386)</f>
        <v>31.643873930088006</v>
      </c>
      <c r="AK386" s="707">
        <v>31.1</v>
      </c>
      <c r="AL386" s="455">
        <v>28.627259861390403</v>
      </c>
      <c r="AM386" s="455">
        <f t="shared" si="118"/>
        <v>30.344895453073828</v>
      </c>
      <c r="AN386" s="455">
        <f>AL386*AN$12</f>
        <v>4.2940889792085599</v>
      </c>
      <c r="AO386" s="456">
        <v>32.9</v>
      </c>
      <c r="AP386" s="364">
        <v>32.9</v>
      </c>
      <c r="AQ386" s="699">
        <f>AM386*1.06</f>
        <v>32.165589180258259</v>
      </c>
      <c r="AR386" s="363">
        <f t="shared" si="121"/>
        <v>36.990427557296996</v>
      </c>
      <c r="AS386" s="722">
        <f>SUM(AM386-AL386)/AL386</f>
        <v>6.0000000000000039E-2</v>
      </c>
    </row>
    <row r="387" spans="1:45" ht="15.75" x14ac:dyDescent="0.25">
      <c r="A387" s="479"/>
      <c r="B387" s="480"/>
      <c r="C387" s="481"/>
      <c r="D387" s="481"/>
      <c r="E387" s="481"/>
      <c r="F387" s="481"/>
      <c r="G387" s="455"/>
      <c r="H387" s="485"/>
      <c r="I387" s="513"/>
      <c r="J387" s="514"/>
      <c r="K387" s="515"/>
      <c r="L387" s="483"/>
      <c r="M387" s="483"/>
      <c r="N387" s="488"/>
      <c r="O387" s="480"/>
      <c r="P387" s="480"/>
      <c r="Q387" s="480"/>
      <c r="R387" s="483"/>
      <c r="S387" s="480"/>
      <c r="T387" s="480"/>
      <c r="U387" s="480" t="s">
        <v>609</v>
      </c>
      <c r="V387" s="483"/>
      <c r="W387" s="502"/>
      <c r="X387" s="483"/>
      <c r="Y387" s="480"/>
      <c r="Z387" s="711">
        <f>X387+Y387</f>
        <v>0</v>
      </c>
      <c r="AA387" s="712"/>
      <c r="AB387" s="712"/>
      <c r="AC387" s="713"/>
      <c r="AD387" s="713"/>
      <c r="AE387" s="713"/>
      <c r="AF387" s="714"/>
      <c r="AG387" s="715"/>
      <c r="AH387" s="714"/>
      <c r="AI387" s="480"/>
      <c r="AJ387" s="483"/>
      <c r="AK387" s="707"/>
      <c r="AL387" s="455"/>
      <c r="AM387" s="455"/>
      <c r="AN387" s="455"/>
      <c r="AO387" s="456"/>
      <c r="AP387" s="364"/>
      <c r="AQ387" s="693"/>
      <c r="AR387" s="363"/>
      <c r="AS387" s="710"/>
    </row>
    <row r="388" spans="1:45" ht="15.75" x14ac:dyDescent="0.25">
      <c r="A388" s="479" t="s">
        <v>251</v>
      </c>
      <c r="B388" s="480">
        <v>296.04000000000002</v>
      </c>
      <c r="C388" s="481" t="e">
        <f>+B388+B388*$G$9</f>
        <v>#VALUE!</v>
      </c>
      <c r="D388" s="481">
        <v>335.79</v>
      </c>
      <c r="E388" s="481">
        <f t="shared" si="102"/>
        <v>0</v>
      </c>
      <c r="F388" s="481">
        <f t="shared" si="103"/>
        <v>335.79</v>
      </c>
      <c r="G388" s="455">
        <f>+F388</f>
        <v>335.79</v>
      </c>
      <c r="H388" s="485">
        <f t="shared" si="123"/>
        <v>335.79</v>
      </c>
      <c r="I388" s="513">
        <f t="shared" si="110"/>
        <v>0</v>
      </c>
      <c r="J388" s="514">
        <f t="shared" si="104"/>
        <v>335.79</v>
      </c>
      <c r="K388" s="515">
        <f>_xlfn.FLOOR.PRECISE(+H388+I388,0.1)+0.1</f>
        <v>335.80000000000007</v>
      </c>
      <c r="L388" s="480">
        <f>H388+H388*$M$9</f>
        <v>335.79</v>
      </c>
      <c r="M388" s="480">
        <f t="shared" si="128"/>
        <v>0</v>
      </c>
      <c r="N388" s="363">
        <f>L388+M388</f>
        <v>335.79</v>
      </c>
      <c r="O388" s="480">
        <f t="shared" si="105"/>
        <v>382.80060000000003</v>
      </c>
      <c r="P388" s="480" t="e">
        <f t="shared" si="106"/>
        <v>#VALUE!</v>
      </c>
      <c r="Q388" s="480" t="e">
        <f t="shared" si="107"/>
        <v>#VALUE!</v>
      </c>
      <c r="R388" s="550">
        <v>423.93</v>
      </c>
      <c r="S388" s="480">
        <f>R388*S9</f>
        <v>59.350200000000008</v>
      </c>
      <c r="T388" s="480">
        <f>R388+S388</f>
        <v>483.28020000000004</v>
      </c>
      <c r="U388" s="480">
        <f>R388+(R388*R9)</f>
        <v>451.06152000000003</v>
      </c>
      <c r="V388" s="480">
        <f>U388*V9</f>
        <v>67.659227999999999</v>
      </c>
      <c r="W388" s="543">
        <f>ROUNDUP(SUM(U388:V388),1)</f>
        <v>518.80000000000007</v>
      </c>
      <c r="X388" s="480">
        <f>U388*$Z$11+U388</f>
        <v>487.1464416</v>
      </c>
      <c r="Y388" s="480">
        <f>X388*Y7</f>
        <v>73.071966239999995</v>
      </c>
      <c r="Z388" s="711">
        <f>X388+Y388+0.01</f>
        <v>560.22840784000005</v>
      </c>
      <c r="AA388" s="712">
        <f t="shared" si="108"/>
        <v>516.375228096</v>
      </c>
      <c r="AB388" s="712">
        <f>AA388*AB$12</f>
        <v>77.4562842144</v>
      </c>
      <c r="AC388" s="713">
        <f>AA388+AB388</f>
        <v>593.83151231040006</v>
      </c>
      <c r="AD388" s="713">
        <f>AA388*AD9</f>
        <v>542.19398950080006</v>
      </c>
      <c r="AE388" s="713">
        <f>AD388*AF9</f>
        <v>81.329098425120009</v>
      </c>
      <c r="AF388" s="714">
        <f>AD388+AE388</f>
        <v>623.52308792592009</v>
      </c>
      <c r="AG388" s="715">
        <v>612</v>
      </c>
      <c r="AH388" s="714">
        <f>AD388*AH9</f>
        <v>569.30368897584003</v>
      </c>
      <c r="AI388" s="480">
        <f>AH388*AJ9</f>
        <v>85.395553346376005</v>
      </c>
      <c r="AJ388" s="481">
        <f>SUM(AH388:AI388)</f>
        <v>654.69924232221604</v>
      </c>
      <c r="AK388" s="707">
        <v>642.6</v>
      </c>
      <c r="AL388" s="455">
        <v>592.28668975301298</v>
      </c>
      <c r="AM388" s="455">
        <f t="shared" si="118"/>
        <v>627.82389113819374</v>
      </c>
      <c r="AN388" s="455">
        <f>AL388*AN$12</f>
        <v>88.843003462951941</v>
      </c>
      <c r="AO388" s="456">
        <v>681.1</v>
      </c>
      <c r="AP388" s="364">
        <v>681.1</v>
      </c>
      <c r="AQ388" s="699">
        <f>AM388*1.06</f>
        <v>665.49332460648543</v>
      </c>
      <c r="AR388" s="363">
        <f t="shared" ref="AR388:AR398" si="139">AQ388*1.15</f>
        <v>765.31732329745819</v>
      </c>
      <c r="AS388" s="722">
        <f>SUM(AM388-AL388)/AL388</f>
        <v>5.9999999999999977E-2</v>
      </c>
    </row>
    <row r="389" spans="1:45" ht="15.75" x14ac:dyDescent="0.25">
      <c r="A389" s="479" t="s">
        <v>252</v>
      </c>
      <c r="B389" s="480">
        <v>301.7</v>
      </c>
      <c r="C389" s="481" t="e">
        <f>+B389+B389*$G$9</f>
        <v>#VALUE!</v>
      </c>
      <c r="D389" s="481">
        <v>342.19</v>
      </c>
      <c r="E389" s="481">
        <f t="shared" si="102"/>
        <v>0</v>
      </c>
      <c r="F389" s="481">
        <f t="shared" si="103"/>
        <v>342.19</v>
      </c>
      <c r="G389" s="455">
        <f>CEILING(F389,0.1)</f>
        <v>342.20000000000005</v>
      </c>
      <c r="H389" s="485">
        <f t="shared" si="123"/>
        <v>342.19</v>
      </c>
      <c r="I389" s="513">
        <f t="shared" si="110"/>
        <v>0</v>
      </c>
      <c r="J389" s="514">
        <f t="shared" si="104"/>
        <v>342.19</v>
      </c>
      <c r="K389" s="515">
        <f>_xlfn.FLOOR.PRECISE(+H389+I389,0.1)</f>
        <v>342.1</v>
      </c>
      <c r="L389" s="480">
        <f>H389+H389*$M$9</f>
        <v>342.19</v>
      </c>
      <c r="M389" s="480">
        <f t="shared" si="128"/>
        <v>0</v>
      </c>
      <c r="N389" s="363">
        <f>L389+M389</f>
        <v>342.19</v>
      </c>
      <c r="O389" s="480">
        <f t="shared" si="105"/>
        <v>390.09660000000002</v>
      </c>
      <c r="P389" s="480" t="e">
        <f t="shared" si="106"/>
        <v>#VALUE!</v>
      </c>
      <c r="Q389" s="480" t="e">
        <f t="shared" si="107"/>
        <v>#VALUE!</v>
      </c>
      <c r="R389" s="550">
        <v>432.01</v>
      </c>
      <c r="S389" s="480">
        <f>R389*S9</f>
        <v>60.481400000000008</v>
      </c>
      <c r="T389" s="480">
        <f>R389+S389+0.02</f>
        <v>492.51139999999998</v>
      </c>
      <c r="U389" s="480">
        <f>R389+(R389*R9)</f>
        <v>459.65863999999999</v>
      </c>
      <c r="V389" s="480">
        <f>U389*V9</f>
        <v>68.948796000000002</v>
      </c>
      <c r="W389" s="543">
        <f>ROUNDUP(SUM(U389:V389),1)</f>
        <v>528.70000000000005</v>
      </c>
      <c r="X389" s="480">
        <f>U389*$Z$11+U389</f>
        <v>496.43133119999999</v>
      </c>
      <c r="Y389" s="480">
        <f>X389*Y7</f>
        <v>74.464699679999995</v>
      </c>
      <c r="Z389" s="711">
        <f>X389+Y389-0.02</f>
        <v>570.87603088000003</v>
      </c>
      <c r="AA389" s="712">
        <f t="shared" si="108"/>
        <v>526.21721107199994</v>
      </c>
      <c r="AB389" s="712">
        <f>AA389*AB$12</f>
        <v>78.932581660799983</v>
      </c>
      <c r="AC389" s="713">
        <f>AA389+AB389</f>
        <v>605.14979273279994</v>
      </c>
      <c r="AD389" s="713">
        <f>AA389*AD9</f>
        <v>552.52807162559998</v>
      </c>
      <c r="AE389" s="713">
        <f>AD389*AF9</f>
        <v>82.879210743839991</v>
      </c>
      <c r="AF389" s="714">
        <f>AD389+AE389</f>
        <v>635.40728236943994</v>
      </c>
      <c r="AG389" s="715">
        <v>623.6</v>
      </c>
      <c r="AH389" s="714">
        <f>AD389*AH9</f>
        <v>580.15447520687997</v>
      </c>
      <c r="AI389" s="480">
        <f>AH389*AJ9</f>
        <v>87.023171281031992</v>
      </c>
      <c r="AJ389" s="481">
        <f>SUM(AH389:AI389)</f>
        <v>667.17764648791194</v>
      </c>
      <c r="AK389" s="707">
        <v>654.79999999999995</v>
      </c>
      <c r="AL389" s="455">
        <v>603.57552624300968</v>
      </c>
      <c r="AM389" s="455">
        <f t="shared" si="118"/>
        <v>639.79005781759031</v>
      </c>
      <c r="AN389" s="455">
        <f>AL389*AN$12</f>
        <v>90.536328936451454</v>
      </c>
      <c r="AO389" s="456">
        <v>694.1</v>
      </c>
      <c r="AP389" s="364">
        <v>694.1</v>
      </c>
      <c r="AQ389" s="699">
        <f>AM389*1.06</f>
        <v>678.17746128664578</v>
      </c>
      <c r="AR389" s="363">
        <f t="shared" si="139"/>
        <v>779.90408047964263</v>
      </c>
      <c r="AS389" s="722">
        <f>SUM(AM389-AL389)/AL389</f>
        <v>6.0000000000000088E-2</v>
      </c>
    </row>
    <row r="390" spans="1:45" ht="15.75" x14ac:dyDescent="0.25">
      <c r="A390" s="479" t="s">
        <v>253</v>
      </c>
      <c r="B390" s="480">
        <v>11.55</v>
      </c>
      <c r="C390" s="481" t="e">
        <f>+B390+B390*$G$9</f>
        <v>#VALUE!</v>
      </c>
      <c r="D390" s="481">
        <v>13.16</v>
      </c>
      <c r="E390" s="481">
        <f t="shared" si="102"/>
        <v>0</v>
      </c>
      <c r="F390" s="481">
        <f t="shared" si="103"/>
        <v>13.16</v>
      </c>
      <c r="G390" s="455">
        <f>+F390</f>
        <v>13.16</v>
      </c>
      <c r="H390" s="485">
        <f t="shared" si="123"/>
        <v>13.16</v>
      </c>
      <c r="I390" s="513">
        <f t="shared" si="110"/>
        <v>0</v>
      </c>
      <c r="J390" s="514">
        <f t="shared" si="104"/>
        <v>13.16</v>
      </c>
      <c r="K390" s="515">
        <f>_xlfn.FLOOR.PRECISE(+H390+I390,0.1)</f>
        <v>13.100000000000001</v>
      </c>
      <c r="L390" s="480">
        <f>H390+H390*$M$9</f>
        <v>13.16</v>
      </c>
      <c r="M390" s="480">
        <f t="shared" si="128"/>
        <v>0</v>
      </c>
      <c r="N390" s="363">
        <f>L390+M390</f>
        <v>13.16</v>
      </c>
      <c r="O390" s="480">
        <f t="shared" si="105"/>
        <v>15.0024</v>
      </c>
      <c r="P390" s="480" t="e">
        <f t="shared" si="106"/>
        <v>#VALUE!</v>
      </c>
      <c r="Q390" s="480" t="e">
        <f t="shared" si="107"/>
        <v>#VALUE!</v>
      </c>
      <c r="R390" s="550">
        <v>16.61</v>
      </c>
      <c r="S390" s="480">
        <f>R390*S9</f>
        <v>2.3254000000000001</v>
      </c>
      <c r="T390" s="480">
        <f>R390+S390</f>
        <v>18.935400000000001</v>
      </c>
      <c r="U390" s="480">
        <f>R390+(R390*R9)</f>
        <v>17.67304</v>
      </c>
      <c r="V390" s="480">
        <f>U390*V9</f>
        <v>2.6509559999999999</v>
      </c>
      <c r="W390" s="543">
        <f>ROUNDUP(SUM(U390:V390),1)</f>
        <v>20.400000000000002</v>
      </c>
      <c r="X390" s="480">
        <f>U390*$Z$11+U390</f>
        <v>19.086883199999999</v>
      </c>
      <c r="Y390" s="480">
        <f>X390*Y7</f>
        <v>2.8630324799999998</v>
      </c>
      <c r="Z390" s="711">
        <f>X390+Y390+0.01</f>
        <v>21.959915680000002</v>
      </c>
      <c r="AA390" s="712">
        <f t="shared" si="108"/>
        <v>20.232096192</v>
      </c>
      <c r="AB390" s="712">
        <f>AA390*AB$12</f>
        <v>3.0348144287999999</v>
      </c>
      <c r="AC390" s="713">
        <f>AA390+AB390</f>
        <v>23.266910620800001</v>
      </c>
      <c r="AD390" s="713">
        <f>AA390*AD9</f>
        <v>21.243701001600002</v>
      </c>
      <c r="AE390" s="713">
        <f>AD390*AF9</f>
        <v>3.1865551502400002</v>
      </c>
      <c r="AF390" s="714">
        <f>AD390+AE390</f>
        <v>24.430256151840002</v>
      </c>
      <c r="AG390" s="715">
        <v>24</v>
      </c>
      <c r="AH390" s="714">
        <f>AD390*AH9</f>
        <v>22.305886051680002</v>
      </c>
      <c r="AI390" s="480">
        <f>AH390*AJ9</f>
        <v>3.3458829077520003</v>
      </c>
      <c r="AJ390" s="481">
        <f>SUM(AH390:AI390)</f>
        <v>25.651768959432001</v>
      </c>
      <c r="AK390" s="707">
        <v>25.2</v>
      </c>
      <c r="AL390" s="455">
        <v>23.206382933025605</v>
      </c>
      <c r="AM390" s="455">
        <f t="shared" si="118"/>
        <v>24.598765909007142</v>
      </c>
      <c r="AN390" s="455">
        <f>AL390*AN$12</f>
        <v>3.4809574399538405</v>
      </c>
      <c r="AO390" s="456">
        <v>26.7</v>
      </c>
      <c r="AP390" s="364">
        <v>26.7</v>
      </c>
      <c r="AQ390" s="699">
        <f>AM390*1.06</f>
        <v>26.074691863547571</v>
      </c>
      <c r="AR390" s="363">
        <f t="shared" si="139"/>
        <v>29.985895643079704</v>
      </c>
      <c r="AS390" s="722">
        <f>SUM(AM390-AL390)/AL390</f>
        <v>6.0000000000000026E-2</v>
      </c>
    </row>
    <row r="391" spans="1:45" ht="15.75" x14ac:dyDescent="0.25">
      <c r="A391" s="479" t="s">
        <v>254</v>
      </c>
      <c r="B391" s="480">
        <v>285.74</v>
      </c>
      <c r="C391" s="481" t="e">
        <f>+B391+B391*$G$9</f>
        <v>#VALUE!</v>
      </c>
      <c r="D391" s="481">
        <v>324.12</v>
      </c>
      <c r="E391" s="481">
        <f t="shared" si="102"/>
        <v>0</v>
      </c>
      <c r="F391" s="481">
        <f t="shared" si="103"/>
        <v>324.12</v>
      </c>
      <c r="G391" s="455">
        <f>CEILING(F391,0.1)</f>
        <v>324.20000000000005</v>
      </c>
      <c r="H391" s="485">
        <f t="shared" si="123"/>
        <v>324.12</v>
      </c>
      <c r="I391" s="513">
        <f t="shared" si="110"/>
        <v>0</v>
      </c>
      <c r="J391" s="514">
        <f t="shared" si="104"/>
        <v>324.12</v>
      </c>
      <c r="K391" s="515">
        <f>_xlfn.FLOOR.PRECISE(+H391+I391,0.1)+0.1</f>
        <v>324.20000000000005</v>
      </c>
      <c r="L391" s="480">
        <f>H391+H391*$M$9</f>
        <v>324.12</v>
      </c>
      <c r="M391" s="480">
        <f t="shared" si="128"/>
        <v>0</v>
      </c>
      <c r="N391" s="363">
        <f>L391+M391</f>
        <v>324.12</v>
      </c>
      <c r="O391" s="480">
        <f t="shared" si="105"/>
        <v>369.49680000000001</v>
      </c>
      <c r="P391" s="480" t="e">
        <f t="shared" si="106"/>
        <v>#VALUE!</v>
      </c>
      <c r="Q391" s="480" t="e">
        <f t="shared" si="107"/>
        <v>#VALUE!</v>
      </c>
      <c r="R391" s="550">
        <v>409.19</v>
      </c>
      <c r="S391" s="480">
        <f>R391*S9</f>
        <v>57.286600000000007</v>
      </c>
      <c r="T391" s="480">
        <f>R391+S391+0.02</f>
        <v>466.4966</v>
      </c>
      <c r="U391" s="480">
        <f>R391+(R391*R9)</f>
        <v>435.37815999999998</v>
      </c>
      <c r="V391" s="480">
        <f>U391*V9</f>
        <v>65.306723999999988</v>
      </c>
      <c r="W391" s="543">
        <f>ROUNDUP(SUM(U391:V391),1)</f>
        <v>500.70000000000005</v>
      </c>
      <c r="X391" s="480">
        <f>U391*$Z$11+U391</f>
        <v>470.20841279999996</v>
      </c>
      <c r="Y391" s="480">
        <f>X391*Y7</f>
        <v>70.531261919999992</v>
      </c>
      <c r="Z391" s="711">
        <f>X391+Y391+0.02</f>
        <v>540.75967471999991</v>
      </c>
      <c r="AA391" s="712">
        <f t="shared" si="108"/>
        <v>498.42091756799994</v>
      </c>
      <c r="AB391" s="712">
        <f>AA391*AB$12</f>
        <v>74.763137635199982</v>
      </c>
      <c r="AC391" s="713">
        <f>AA391+AB391</f>
        <v>573.18405520319993</v>
      </c>
      <c r="AD391" s="713">
        <f>AA391*AD9</f>
        <v>523.34196344639997</v>
      </c>
      <c r="AE391" s="713">
        <f>AD391*AF9</f>
        <v>78.501294516959987</v>
      </c>
      <c r="AF391" s="714">
        <f>AD391+AE391</f>
        <v>601.84325796335997</v>
      </c>
      <c r="AG391" s="715">
        <v>590.70000000000005</v>
      </c>
      <c r="AH391" s="714">
        <f>AD391*AH9</f>
        <v>549.50906161872001</v>
      </c>
      <c r="AI391" s="480">
        <f>AH391*AJ9</f>
        <v>82.426359242808005</v>
      </c>
      <c r="AJ391" s="481">
        <f>SUM(AH391:AI391)</f>
        <v>631.93542086152797</v>
      </c>
      <c r="AK391" s="707">
        <v>620.20000000000005</v>
      </c>
      <c r="AL391" s="455">
        <v>571.69294595814245</v>
      </c>
      <c r="AM391" s="455">
        <f t="shared" si="118"/>
        <v>605.99452271563098</v>
      </c>
      <c r="AN391" s="455">
        <f>AL391*AN$12</f>
        <v>85.753941893721361</v>
      </c>
      <c r="AO391" s="456">
        <f>SUM(AL391:AN391)</f>
        <v>1263.4414105674946</v>
      </c>
      <c r="AP391" s="364"/>
      <c r="AQ391" s="699">
        <f>AM391*1.06</f>
        <v>642.35419407856887</v>
      </c>
      <c r="AR391" s="363">
        <f t="shared" si="139"/>
        <v>738.70732319035415</v>
      </c>
      <c r="AS391" s="722">
        <f>SUM(AM391-AL391)/AL391</f>
        <v>5.9999999999999977E-2</v>
      </c>
    </row>
    <row r="392" spans="1:45" ht="15.75" x14ac:dyDescent="0.25">
      <c r="A392" s="479"/>
      <c r="B392" s="480"/>
      <c r="C392" s="481"/>
      <c r="D392" s="481"/>
      <c r="E392" s="481"/>
      <c r="F392" s="481"/>
      <c r="G392" s="455"/>
      <c r="H392" s="485"/>
      <c r="I392" s="513"/>
      <c r="J392" s="514"/>
      <c r="K392" s="515"/>
      <c r="L392" s="483"/>
      <c r="M392" s="483"/>
      <c r="N392" s="488"/>
      <c r="O392" s="480"/>
      <c r="P392" s="480"/>
      <c r="Q392" s="480"/>
      <c r="R392" s="483" t="s">
        <v>609</v>
      </c>
      <c r="S392" s="480"/>
      <c r="T392" s="480"/>
      <c r="U392" s="480" t="s">
        <v>609</v>
      </c>
      <c r="V392" s="480"/>
      <c r="W392" s="538"/>
      <c r="X392" s="483"/>
      <c r="Y392" s="480"/>
      <c r="Z392" s="711"/>
      <c r="AA392" s="712"/>
      <c r="AB392" s="712"/>
      <c r="AC392" s="713"/>
      <c r="AD392" s="713"/>
      <c r="AE392" s="713"/>
      <c r="AF392" s="714"/>
      <c r="AG392" s="715"/>
      <c r="AH392" s="714"/>
      <c r="AI392" s="480"/>
      <c r="AJ392" s="483"/>
      <c r="AK392" s="707"/>
      <c r="AL392" s="455"/>
      <c r="AM392" s="455"/>
      <c r="AN392" s="455"/>
      <c r="AO392" s="456"/>
      <c r="AP392" s="364"/>
      <c r="AQ392" s="693"/>
      <c r="AR392" s="363"/>
      <c r="AS392" s="710"/>
    </row>
    <row r="393" spans="1:45" ht="15.75" x14ac:dyDescent="0.25">
      <c r="A393" s="479" t="s">
        <v>255</v>
      </c>
      <c r="B393" s="480">
        <v>201.13</v>
      </c>
      <c r="C393" s="481" t="e">
        <f>+B393+B393*$G$9</f>
        <v>#VALUE!</v>
      </c>
      <c r="D393" s="481">
        <v>228.16</v>
      </c>
      <c r="E393" s="481">
        <f t="shared" si="102"/>
        <v>0</v>
      </c>
      <c r="F393" s="481">
        <f t="shared" si="103"/>
        <v>228.16</v>
      </c>
      <c r="G393" s="455">
        <f>+F393</f>
        <v>228.16</v>
      </c>
      <c r="H393" s="485">
        <f t="shared" si="123"/>
        <v>228.16</v>
      </c>
      <c r="I393" s="513">
        <f t="shared" si="110"/>
        <v>0</v>
      </c>
      <c r="J393" s="514">
        <f t="shared" si="104"/>
        <v>228.16</v>
      </c>
      <c r="K393" s="515">
        <f>_xlfn.FLOOR.PRECISE(+H393+I393,0.1)</f>
        <v>228.10000000000002</v>
      </c>
      <c r="L393" s="480">
        <f t="shared" ref="L393:L398" si="140">H393+H393*$M$9</f>
        <v>228.16</v>
      </c>
      <c r="M393" s="480">
        <f t="shared" si="128"/>
        <v>0</v>
      </c>
      <c r="N393" s="363">
        <f t="shared" ref="N393:N398" si="141">L393+M393</f>
        <v>228.16</v>
      </c>
      <c r="O393" s="480">
        <f t="shared" si="105"/>
        <v>260.10239999999999</v>
      </c>
      <c r="P393" s="480" t="e">
        <f t="shared" si="106"/>
        <v>#VALUE!</v>
      </c>
      <c r="Q393" s="480" t="e">
        <f t="shared" si="107"/>
        <v>#VALUE!</v>
      </c>
      <c r="R393" s="550">
        <v>288.05</v>
      </c>
      <c r="S393" s="480">
        <f>R393*S9</f>
        <v>40.327000000000005</v>
      </c>
      <c r="T393" s="480">
        <f>R393+S393+0.03</f>
        <v>328.40699999999998</v>
      </c>
      <c r="U393" s="480">
        <f>R393+(R393*R9)</f>
        <v>306.48520000000002</v>
      </c>
      <c r="V393" s="480">
        <f>U393*V9</f>
        <v>45.97278</v>
      </c>
      <c r="W393" s="543">
        <f t="shared" ref="W393:W398" si="142">ROUNDUP(SUM(U393:V393),1)</f>
        <v>352.5</v>
      </c>
      <c r="X393" s="480">
        <f t="shared" ref="X393:X398" si="143">U393*$Z$11+U393</f>
        <v>331.00401600000004</v>
      </c>
      <c r="Y393" s="480">
        <f>X393*Y7</f>
        <v>49.650602400000004</v>
      </c>
      <c r="Z393" s="711">
        <f>X393+Y393-0.01</f>
        <v>380.64461840000007</v>
      </c>
      <c r="AA393" s="712">
        <f t="shared" si="108"/>
        <v>350.86425696000003</v>
      </c>
      <c r="AB393" s="712">
        <f t="shared" ref="AB393:AB398" si="144">AA393*AB$12</f>
        <v>52.629638544000002</v>
      </c>
      <c r="AC393" s="713">
        <f t="shared" ref="AC393:AC398" si="145">AA393+AB393</f>
        <v>403.49389550400002</v>
      </c>
      <c r="AD393" s="713">
        <f>AA393*AD9</f>
        <v>368.40746980800003</v>
      </c>
      <c r="AE393" s="713">
        <f>AD393*AF9</f>
        <v>55.261120471200002</v>
      </c>
      <c r="AF393" s="714">
        <f t="shared" ref="AF393:AF398" si="146">AD393+AE393</f>
        <v>423.66859027920003</v>
      </c>
      <c r="AG393" s="715">
        <v>415.8</v>
      </c>
      <c r="AH393" s="714">
        <f>AD393*AH9</f>
        <v>386.82784329840007</v>
      </c>
      <c r="AI393" s="480">
        <f>AH393*AJ9</f>
        <v>58.024176494760006</v>
      </c>
      <c r="AJ393" s="481">
        <f t="shared" ref="AJ393:AJ398" si="147">SUM(AH393:AI393)</f>
        <v>444.85201979316008</v>
      </c>
      <c r="AK393" s="707">
        <v>436.6</v>
      </c>
      <c r="AL393" s="455">
        <v>402.44422660192811</v>
      </c>
      <c r="AM393" s="455">
        <f t="shared" si="118"/>
        <v>426.59088019804381</v>
      </c>
      <c r="AN393" s="455">
        <f t="shared" ref="AN393:AN398" si="148">AL393*AN$12</f>
        <v>60.366633990289216</v>
      </c>
      <c r="AO393" s="456">
        <v>462.8</v>
      </c>
      <c r="AP393" s="364">
        <v>462.8</v>
      </c>
      <c r="AQ393" s="699">
        <f t="shared" ref="AQ393:AQ398" si="149">AM393*1.06</f>
        <v>452.18633300992644</v>
      </c>
      <c r="AR393" s="363">
        <f t="shared" si="139"/>
        <v>520.01428296141535</v>
      </c>
      <c r="AS393" s="722">
        <f t="shared" ref="AS393:AS398" si="150">SUM(AM393-AL393)/AL393</f>
        <v>6.0000000000000026E-2</v>
      </c>
    </row>
    <row r="394" spans="1:45" ht="15.75" x14ac:dyDescent="0.25">
      <c r="A394" s="479" t="s">
        <v>256</v>
      </c>
      <c r="B394" s="480">
        <v>301.7</v>
      </c>
      <c r="C394" s="481" t="e">
        <f>+B394+B394*$G$9</f>
        <v>#VALUE!</v>
      </c>
      <c r="D394" s="481">
        <v>342.19</v>
      </c>
      <c r="E394" s="481">
        <f t="shared" si="102"/>
        <v>0</v>
      </c>
      <c r="F394" s="481">
        <f t="shared" si="103"/>
        <v>342.19</v>
      </c>
      <c r="G394" s="455">
        <f>CEILING(F394,0.1)</f>
        <v>342.20000000000005</v>
      </c>
      <c r="H394" s="485">
        <f t="shared" si="123"/>
        <v>342.19</v>
      </c>
      <c r="I394" s="513">
        <f t="shared" si="110"/>
        <v>0</v>
      </c>
      <c r="J394" s="514">
        <f t="shared" si="104"/>
        <v>342.19</v>
      </c>
      <c r="K394" s="515">
        <f>_xlfn.FLOOR.PRECISE(+H394+I394,0.1)</f>
        <v>342.1</v>
      </c>
      <c r="L394" s="480">
        <f t="shared" si="140"/>
        <v>342.19</v>
      </c>
      <c r="M394" s="480">
        <f t="shared" si="128"/>
        <v>0</v>
      </c>
      <c r="N394" s="363">
        <f t="shared" si="141"/>
        <v>342.19</v>
      </c>
      <c r="O394" s="480">
        <f t="shared" si="105"/>
        <v>390.09660000000002</v>
      </c>
      <c r="P394" s="480" t="e">
        <f t="shared" si="106"/>
        <v>#VALUE!</v>
      </c>
      <c r="Q394" s="480" t="e">
        <f t="shared" si="107"/>
        <v>#VALUE!</v>
      </c>
      <c r="R394" s="550">
        <v>432.01</v>
      </c>
      <c r="S394" s="480">
        <f>R394*S9</f>
        <v>60.481400000000008</v>
      </c>
      <c r="T394" s="480">
        <f>R394+S394+0.02</f>
        <v>492.51139999999998</v>
      </c>
      <c r="U394" s="480">
        <f>R394+(R394*R9)</f>
        <v>459.65863999999999</v>
      </c>
      <c r="V394" s="480">
        <f>U394*V9</f>
        <v>68.948796000000002</v>
      </c>
      <c r="W394" s="543">
        <f t="shared" si="142"/>
        <v>528.70000000000005</v>
      </c>
      <c r="X394" s="480">
        <f t="shared" si="143"/>
        <v>496.43133119999999</v>
      </c>
      <c r="Y394" s="480">
        <f>X394*Y7</f>
        <v>74.464699679999995</v>
      </c>
      <c r="Z394" s="711">
        <f>X394+Y394-0.02</f>
        <v>570.87603088000003</v>
      </c>
      <c r="AA394" s="712">
        <f t="shared" si="108"/>
        <v>526.21721107199994</v>
      </c>
      <c r="AB394" s="712">
        <f t="shared" si="144"/>
        <v>78.932581660799983</v>
      </c>
      <c r="AC394" s="713">
        <f t="shared" si="145"/>
        <v>605.14979273279994</v>
      </c>
      <c r="AD394" s="713">
        <f>AA394*AD9</f>
        <v>552.52807162559998</v>
      </c>
      <c r="AE394" s="713">
        <f>AD394*AF9</f>
        <v>82.879210743839991</v>
      </c>
      <c r="AF394" s="714">
        <f t="shared" si="146"/>
        <v>635.40728236943994</v>
      </c>
      <c r="AG394" s="715">
        <v>623.6</v>
      </c>
      <c r="AH394" s="714">
        <f>AD394*AH9</f>
        <v>580.15447520687997</v>
      </c>
      <c r="AI394" s="480">
        <f>AH394*AJ9</f>
        <v>87.023171281031992</v>
      </c>
      <c r="AJ394" s="481">
        <f t="shared" si="147"/>
        <v>667.17764648791194</v>
      </c>
      <c r="AK394" s="707">
        <v>654.79999999999995</v>
      </c>
      <c r="AL394" s="455">
        <v>603.57552624300968</v>
      </c>
      <c r="AM394" s="455">
        <f t="shared" si="118"/>
        <v>639.79005781759031</v>
      </c>
      <c r="AN394" s="455">
        <f t="shared" si="148"/>
        <v>90.536328936451454</v>
      </c>
      <c r="AO394" s="456">
        <v>694.1</v>
      </c>
      <c r="AP394" s="364">
        <v>694.1</v>
      </c>
      <c r="AQ394" s="699">
        <f t="shared" si="149"/>
        <v>678.17746128664578</v>
      </c>
      <c r="AR394" s="363">
        <f t="shared" si="139"/>
        <v>779.90408047964263</v>
      </c>
      <c r="AS394" s="722">
        <f t="shared" si="150"/>
        <v>6.0000000000000088E-2</v>
      </c>
    </row>
    <row r="395" spans="1:45" ht="15.75" x14ac:dyDescent="0.25">
      <c r="A395" s="479" t="s">
        <v>257</v>
      </c>
      <c r="B395" s="480">
        <v>264.29000000000002</v>
      </c>
      <c r="C395" s="481" t="e">
        <f>+B395+B395*$G$9</f>
        <v>#VALUE!</v>
      </c>
      <c r="D395" s="481">
        <v>299.82</v>
      </c>
      <c r="E395" s="481">
        <f t="shared" si="102"/>
        <v>0</v>
      </c>
      <c r="F395" s="481">
        <f t="shared" si="103"/>
        <v>299.82</v>
      </c>
      <c r="G395" s="455">
        <f>CEILING(F395,0.1)</f>
        <v>299.90000000000003</v>
      </c>
      <c r="H395" s="485">
        <f t="shared" si="123"/>
        <v>299.82</v>
      </c>
      <c r="I395" s="513">
        <f t="shared" si="110"/>
        <v>0</v>
      </c>
      <c r="J395" s="514">
        <f t="shared" si="104"/>
        <v>299.82</v>
      </c>
      <c r="K395" s="515">
        <f>_xlfn.FLOOR.PRECISE(+H395+I395,0.1)</f>
        <v>299.8</v>
      </c>
      <c r="L395" s="480">
        <f t="shared" si="140"/>
        <v>299.82</v>
      </c>
      <c r="M395" s="480">
        <f t="shared" si="128"/>
        <v>0</v>
      </c>
      <c r="N395" s="363">
        <f t="shared" si="141"/>
        <v>299.82</v>
      </c>
      <c r="O395" s="480">
        <f t="shared" si="105"/>
        <v>341.79480000000001</v>
      </c>
      <c r="P395" s="480" t="e">
        <f t="shared" si="106"/>
        <v>#VALUE!</v>
      </c>
      <c r="Q395" s="480" t="e">
        <f t="shared" si="107"/>
        <v>#VALUE!</v>
      </c>
      <c r="R395" s="550">
        <v>378.52</v>
      </c>
      <c r="S395" s="480">
        <f>R395*S9</f>
        <v>52.992800000000003</v>
      </c>
      <c r="T395" s="480">
        <f>R395+S395-0.05</f>
        <v>431.46279999999996</v>
      </c>
      <c r="U395" s="480">
        <f>R395+(R395*R9)</f>
        <v>402.74527999999998</v>
      </c>
      <c r="V395" s="480">
        <f>U395*V9</f>
        <v>60.411791999999991</v>
      </c>
      <c r="W395" s="543">
        <f t="shared" si="142"/>
        <v>463.20000000000005</v>
      </c>
      <c r="X395" s="480">
        <f t="shared" si="143"/>
        <v>434.96490239999997</v>
      </c>
      <c r="Y395" s="480">
        <f>X395*Y7</f>
        <v>65.244735359999993</v>
      </c>
      <c r="Z395" s="711">
        <f>X395+Y395</f>
        <v>500.20963775999996</v>
      </c>
      <c r="AA395" s="712">
        <f t="shared" si="108"/>
        <v>461.06279654399998</v>
      </c>
      <c r="AB395" s="712">
        <f t="shared" si="144"/>
        <v>69.159419481599997</v>
      </c>
      <c r="AC395" s="713">
        <f t="shared" si="145"/>
        <v>530.22221602560001</v>
      </c>
      <c r="AD395" s="713">
        <f>AA395*AD9</f>
        <v>484.11593637120001</v>
      </c>
      <c r="AE395" s="713">
        <f>AD395*AF9</f>
        <v>72.617390455679995</v>
      </c>
      <c r="AF395" s="714">
        <f t="shared" si="146"/>
        <v>556.73332682687999</v>
      </c>
      <c r="AG395" s="715">
        <v>546.4</v>
      </c>
      <c r="AH395" s="714">
        <f>AD395*AH9</f>
        <v>508.32173318976004</v>
      </c>
      <c r="AI395" s="480">
        <f>AH395*AJ9</f>
        <v>76.248259978464006</v>
      </c>
      <c r="AJ395" s="481">
        <f t="shared" si="147"/>
        <v>584.56999316822407</v>
      </c>
      <c r="AK395" s="707">
        <v>573.70000000000005</v>
      </c>
      <c r="AL395" s="455">
        <v>528.84286982593926</v>
      </c>
      <c r="AM395" s="455">
        <f t="shared" si="118"/>
        <v>560.57344201549563</v>
      </c>
      <c r="AN395" s="455">
        <f t="shared" si="148"/>
        <v>79.326430473890881</v>
      </c>
      <c r="AO395" s="456">
        <v>608.20000000000005</v>
      </c>
      <c r="AP395" s="364">
        <v>608.20000000000005</v>
      </c>
      <c r="AQ395" s="699">
        <f t="shared" si="149"/>
        <v>594.20784853642544</v>
      </c>
      <c r="AR395" s="363">
        <f t="shared" si="139"/>
        <v>683.33902581688926</v>
      </c>
      <c r="AS395" s="722">
        <f t="shared" si="150"/>
        <v>6.0000000000000026E-2</v>
      </c>
    </row>
    <row r="396" spans="1:45" ht="15.75" x14ac:dyDescent="0.25">
      <c r="A396" s="479" t="s">
        <v>258</v>
      </c>
      <c r="B396" s="480">
        <v>59.43</v>
      </c>
      <c r="C396" s="481" t="e">
        <f>+B396+B396*$G$9</f>
        <v>#VALUE!</v>
      </c>
      <c r="D396" s="481">
        <v>67.459999999999994</v>
      </c>
      <c r="E396" s="481">
        <f t="shared" si="102"/>
        <v>0</v>
      </c>
      <c r="F396" s="481">
        <f t="shared" si="103"/>
        <v>67.459999999999994</v>
      </c>
      <c r="G396" s="455">
        <f>+F396</f>
        <v>67.459999999999994</v>
      </c>
      <c r="H396" s="485">
        <f t="shared" si="123"/>
        <v>67.459999999999994</v>
      </c>
      <c r="I396" s="513">
        <f t="shared" si="110"/>
        <v>0</v>
      </c>
      <c r="J396" s="514">
        <f t="shared" si="104"/>
        <v>67.459999999999994</v>
      </c>
      <c r="K396" s="515">
        <f>_xlfn.FLOOR.PRECISE(+H396+I396,0.1)</f>
        <v>67.400000000000006</v>
      </c>
      <c r="L396" s="480">
        <f t="shared" si="140"/>
        <v>67.459999999999994</v>
      </c>
      <c r="M396" s="480">
        <f t="shared" si="128"/>
        <v>0</v>
      </c>
      <c r="N396" s="363">
        <f t="shared" si="141"/>
        <v>67.459999999999994</v>
      </c>
      <c r="O396" s="480">
        <f t="shared" si="105"/>
        <v>76.904399999999995</v>
      </c>
      <c r="P396" s="480" t="e">
        <f t="shared" si="106"/>
        <v>#VALUE!</v>
      </c>
      <c r="Q396" s="480" t="e">
        <f t="shared" si="107"/>
        <v>#VALUE!</v>
      </c>
      <c r="R396" s="550">
        <v>85.17</v>
      </c>
      <c r="S396" s="480">
        <f>R396*S9</f>
        <v>11.923800000000002</v>
      </c>
      <c r="T396" s="480">
        <f>R396+S396-0.02</f>
        <v>97.073800000000006</v>
      </c>
      <c r="U396" s="480">
        <f>R396+(R396*R9)</f>
        <v>90.62088</v>
      </c>
      <c r="V396" s="480">
        <f>U396*V9</f>
        <v>13.593131999999999</v>
      </c>
      <c r="W396" s="543">
        <f t="shared" si="142"/>
        <v>104.3</v>
      </c>
      <c r="X396" s="480">
        <f t="shared" si="143"/>
        <v>97.870550399999999</v>
      </c>
      <c r="Y396" s="480">
        <f>X396*Y7</f>
        <v>14.68058256</v>
      </c>
      <c r="Z396" s="711">
        <f>X396+Y396+0.03</f>
        <v>112.58113296000001</v>
      </c>
      <c r="AA396" s="712">
        <f t="shared" si="108"/>
        <v>103.742783424</v>
      </c>
      <c r="AB396" s="712">
        <f t="shared" si="144"/>
        <v>15.561417513599999</v>
      </c>
      <c r="AC396" s="713">
        <f t="shared" si="145"/>
        <v>119.3042009376</v>
      </c>
      <c r="AD396" s="713">
        <f>AA396*AD9</f>
        <v>108.9299225952</v>
      </c>
      <c r="AE396" s="713">
        <f>AD396*AF9</f>
        <v>16.33948838928</v>
      </c>
      <c r="AF396" s="714">
        <f t="shared" si="146"/>
        <v>125.26941098448</v>
      </c>
      <c r="AG396" s="715">
        <v>123</v>
      </c>
      <c r="AH396" s="714">
        <f>AD396*AH9</f>
        <v>114.37641872496</v>
      </c>
      <c r="AI396" s="480">
        <f>AH396*AJ9</f>
        <v>17.156462808743999</v>
      </c>
      <c r="AJ396" s="481">
        <f t="shared" si="147"/>
        <v>131.532881533704</v>
      </c>
      <c r="AK396" s="707"/>
      <c r="AL396" s="455">
        <v>118.99383711052322</v>
      </c>
      <c r="AM396" s="455">
        <f t="shared" si="118"/>
        <v>126.13346733715461</v>
      </c>
      <c r="AN396" s="455">
        <f t="shared" si="148"/>
        <v>17.849075566578481</v>
      </c>
      <c r="AO396" s="456">
        <v>135.80000000000001</v>
      </c>
      <c r="AP396" s="364">
        <v>135.80000000000001</v>
      </c>
      <c r="AQ396" s="699">
        <f t="shared" si="149"/>
        <v>133.7014753773839</v>
      </c>
      <c r="AR396" s="363">
        <f t="shared" si="139"/>
        <v>153.75669668399146</v>
      </c>
      <c r="AS396" s="722">
        <f t="shared" si="150"/>
        <v>6.0000000000000032E-2</v>
      </c>
    </row>
    <row r="397" spans="1:45" ht="15.75" x14ac:dyDescent="0.25">
      <c r="A397" s="479" t="s">
        <v>259</v>
      </c>
      <c r="B397" s="480">
        <v>274.27</v>
      </c>
      <c r="C397" s="481" t="e">
        <f>+B397+B397*$G$9</f>
        <v>#VALUE!</v>
      </c>
      <c r="D397" s="481">
        <v>311.14</v>
      </c>
      <c r="E397" s="481">
        <f t="shared" si="102"/>
        <v>0</v>
      </c>
      <c r="F397" s="481">
        <f t="shared" si="103"/>
        <v>311.14</v>
      </c>
      <c r="G397" s="455">
        <f>CEILING(F397,0.1)</f>
        <v>311.20000000000005</v>
      </c>
      <c r="H397" s="485">
        <f t="shared" si="123"/>
        <v>311.14</v>
      </c>
      <c r="I397" s="513">
        <f t="shared" si="110"/>
        <v>0</v>
      </c>
      <c r="J397" s="514">
        <f t="shared" si="104"/>
        <v>311.14</v>
      </c>
      <c r="K397" s="515">
        <f>_xlfn.FLOOR.PRECISE(+H397+I397,0.1)+0.1</f>
        <v>311.20000000000005</v>
      </c>
      <c r="L397" s="480">
        <f t="shared" si="140"/>
        <v>311.14</v>
      </c>
      <c r="M397" s="480">
        <f t="shared" si="128"/>
        <v>0</v>
      </c>
      <c r="N397" s="363">
        <f t="shared" si="141"/>
        <v>311.14</v>
      </c>
      <c r="O397" s="480">
        <f t="shared" si="105"/>
        <v>354.69959999999998</v>
      </c>
      <c r="P397" s="480" t="e">
        <f t="shared" si="106"/>
        <v>#VALUE!</v>
      </c>
      <c r="Q397" s="480" t="e">
        <f t="shared" si="107"/>
        <v>#VALUE!</v>
      </c>
      <c r="R397" s="550">
        <v>392.81</v>
      </c>
      <c r="S397" s="480">
        <f>R397*S9</f>
        <v>54.993400000000008</v>
      </c>
      <c r="T397" s="480">
        <f>R397+S397-0.05</f>
        <v>447.7534</v>
      </c>
      <c r="U397" s="480">
        <f>R397+(R397*R9)</f>
        <v>417.94983999999999</v>
      </c>
      <c r="V397" s="480">
        <f>U397*V9</f>
        <v>62.692475999999999</v>
      </c>
      <c r="W397" s="543">
        <f t="shared" si="142"/>
        <v>480.70000000000005</v>
      </c>
      <c r="X397" s="480">
        <f t="shared" si="143"/>
        <v>451.38582719999999</v>
      </c>
      <c r="Y397" s="480">
        <f>X397*Y7</f>
        <v>67.707874079999996</v>
      </c>
      <c r="Z397" s="711">
        <f>X397+Y397+0.02</f>
        <v>519.11370127999999</v>
      </c>
      <c r="AA397" s="712">
        <f t="shared" si="108"/>
        <v>478.46897683200001</v>
      </c>
      <c r="AB397" s="712">
        <f t="shared" si="144"/>
        <v>71.770346524800004</v>
      </c>
      <c r="AC397" s="713">
        <f t="shared" si="145"/>
        <v>550.23932335680001</v>
      </c>
      <c r="AD397" s="713">
        <f>AA397*AD9</f>
        <v>502.39242567360003</v>
      </c>
      <c r="AE397" s="713">
        <f>AD397*AF9</f>
        <v>75.358863851039999</v>
      </c>
      <c r="AF397" s="714">
        <f t="shared" si="146"/>
        <v>577.75128952464001</v>
      </c>
      <c r="AG397" s="715">
        <v>567.1</v>
      </c>
      <c r="AH397" s="714">
        <f>AD397*AH9</f>
        <v>527.51204695728006</v>
      </c>
      <c r="AI397" s="480">
        <f>AH397*AJ9</f>
        <v>79.126807043592009</v>
      </c>
      <c r="AJ397" s="481">
        <f t="shared" si="147"/>
        <v>606.63885400087202</v>
      </c>
      <c r="AK397" s="707"/>
      <c r="AL397" s="455">
        <v>548.80790366777762</v>
      </c>
      <c r="AM397" s="455">
        <f t="shared" si="118"/>
        <v>581.73637788784436</v>
      </c>
      <c r="AN397" s="455">
        <f t="shared" si="148"/>
        <v>82.321185550166646</v>
      </c>
      <c r="AO397" s="456">
        <v>631.1</v>
      </c>
      <c r="AP397" s="364">
        <v>631.1</v>
      </c>
      <c r="AQ397" s="699">
        <f t="shared" si="149"/>
        <v>616.64056056111508</v>
      </c>
      <c r="AR397" s="363">
        <f t="shared" si="139"/>
        <v>709.13664464528233</v>
      </c>
      <c r="AS397" s="722">
        <f t="shared" si="150"/>
        <v>6.0000000000000137E-2</v>
      </c>
    </row>
    <row r="398" spans="1:45" ht="15.75" x14ac:dyDescent="0.25">
      <c r="A398" s="479" t="s">
        <v>542</v>
      </c>
      <c r="B398" s="480">
        <v>121</v>
      </c>
      <c r="C398" s="481">
        <v>129.47</v>
      </c>
      <c r="D398" s="481">
        <v>137.28</v>
      </c>
      <c r="E398" s="481">
        <f t="shared" si="102"/>
        <v>0</v>
      </c>
      <c r="F398" s="481">
        <f t="shared" si="103"/>
        <v>137.28</v>
      </c>
      <c r="G398" s="455">
        <f>CEILING(F398,0.1)</f>
        <v>137.30000000000001</v>
      </c>
      <c r="H398" s="485">
        <f t="shared" si="123"/>
        <v>137.28</v>
      </c>
      <c r="I398" s="513">
        <f t="shared" si="110"/>
        <v>0</v>
      </c>
      <c r="J398" s="514">
        <f t="shared" si="104"/>
        <v>137.28</v>
      </c>
      <c r="K398" s="515">
        <f>_xlfn.FLOOR.PRECISE(+H398+I398,0.1)+0.1</f>
        <v>137.30000000000001</v>
      </c>
      <c r="L398" s="480">
        <f t="shared" si="140"/>
        <v>137.28</v>
      </c>
      <c r="M398" s="480">
        <f t="shared" si="128"/>
        <v>0</v>
      </c>
      <c r="N398" s="363">
        <f t="shared" si="141"/>
        <v>137.28</v>
      </c>
      <c r="O398" s="480">
        <f t="shared" si="105"/>
        <v>156.4992</v>
      </c>
      <c r="P398" s="480" t="e">
        <f t="shared" si="106"/>
        <v>#VALUE!</v>
      </c>
      <c r="Q398" s="480" t="e">
        <f t="shared" si="107"/>
        <v>#VALUE!</v>
      </c>
      <c r="R398" s="550">
        <v>173.31</v>
      </c>
      <c r="S398" s="480">
        <f>R398*S9</f>
        <v>24.263400000000004</v>
      </c>
      <c r="T398" s="480">
        <f>R398+S398</f>
        <v>197.57339999999999</v>
      </c>
      <c r="U398" s="480">
        <f>R398+(R398*R9)</f>
        <v>184.40183999999999</v>
      </c>
      <c r="V398" s="480">
        <f>U398*V9</f>
        <v>27.660276</v>
      </c>
      <c r="W398" s="543">
        <f t="shared" si="142"/>
        <v>212.1</v>
      </c>
      <c r="X398" s="480">
        <f t="shared" si="143"/>
        <v>199.15398719999999</v>
      </c>
      <c r="Y398" s="480">
        <f>X398*Y7</f>
        <v>29.873098079999998</v>
      </c>
      <c r="Z398" s="711">
        <f>X398+Y398+0.01</f>
        <v>229.03708527999999</v>
      </c>
      <c r="AA398" s="712">
        <f t="shared" si="108"/>
        <v>211.10322643199999</v>
      </c>
      <c r="AB398" s="712">
        <f t="shared" si="144"/>
        <v>31.665483964799996</v>
      </c>
      <c r="AC398" s="713">
        <f t="shared" si="145"/>
        <v>242.76871039679997</v>
      </c>
      <c r="AD398" s="713">
        <f>AA398*AD9</f>
        <v>221.65838775359998</v>
      </c>
      <c r="AE398" s="713">
        <f>AD398*AF9</f>
        <v>33.248758163039994</v>
      </c>
      <c r="AF398" s="714">
        <f t="shared" si="146"/>
        <v>254.90714591663999</v>
      </c>
      <c r="AG398" s="715">
        <v>250.2</v>
      </c>
      <c r="AH398" s="714">
        <f>AD398*AH9</f>
        <v>232.74130714128</v>
      </c>
      <c r="AI398" s="480">
        <f>AH398*AJ9</f>
        <v>34.911196071192002</v>
      </c>
      <c r="AJ398" s="481">
        <f t="shared" si="147"/>
        <v>267.65250321247203</v>
      </c>
      <c r="AK398" s="707"/>
      <c r="AL398" s="455">
        <v>242.13715991105764</v>
      </c>
      <c r="AM398" s="455">
        <f t="shared" si="118"/>
        <v>256.66538950572112</v>
      </c>
      <c r="AN398" s="455">
        <f t="shared" si="148"/>
        <v>36.320573986658644</v>
      </c>
      <c r="AO398" s="456">
        <v>278.5</v>
      </c>
      <c r="AP398" s="364">
        <v>278.5</v>
      </c>
      <c r="AQ398" s="699">
        <f t="shared" si="149"/>
        <v>272.06531287606441</v>
      </c>
      <c r="AR398" s="363">
        <f t="shared" si="139"/>
        <v>312.87510980747408</v>
      </c>
      <c r="AS398" s="722">
        <f t="shared" si="150"/>
        <v>6.0000000000000116E-2</v>
      </c>
    </row>
    <row r="399" spans="1:45" ht="15.75" x14ac:dyDescent="0.25">
      <c r="A399" s="479"/>
      <c r="B399" s="480"/>
      <c r="C399" s="481"/>
      <c r="D399" s="481"/>
      <c r="E399" s="481"/>
      <c r="F399" s="481"/>
      <c r="G399" s="455"/>
      <c r="H399" s="485"/>
      <c r="I399" s="513"/>
      <c r="J399" s="514"/>
      <c r="K399" s="515"/>
      <c r="L399" s="480"/>
      <c r="M399" s="480"/>
      <c r="N399" s="363"/>
      <c r="O399" s="480"/>
      <c r="P399" s="480"/>
      <c r="Q399" s="480"/>
      <c r="R399" s="550"/>
      <c r="S399" s="480"/>
      <c r="T399" s="480"/>
      <c r="U399" s="480"/>
      <c r="V399" s="480"/>
      <c r="W399" s="543"/>
      <c r="X399" s="480"/>
      <c r="Y399" s="480"/>
      <c r="Z399" s="711"/>
      <c r="AA399" s="712"/>
      <c r="AB399" s="712"/>
      <c r="AC399" s="713"/>
      <c r="AD399" s="713"/>
      <c r="AE399" s="713"/>
      <c r="AF399" s="714"/>
      <c r="AG399" s="715"/>
      <c r="AH399" s="714"/>
      <c r="AI399" s="480"/>
      <c r="AJ399" s="483"/>
      <c r="AK399" s="707"/>
      <c r="AL399" s="455"/>
      <c r="AM399" s="455"/>
      <c r="AN399" s="455"/>
      <c r="AO399" s="456"/>
      <c r="AP399" s="364"/>
      <c r="AQ399" s="708"/>
      <c r="AR399" s="709"/>
      <c r="AS399" s="710"/>
    </row>
    <row r="400" spans="1:45" ht="15.75" x14ac:dyDescent="0.25">
      <c r="A400" s="479"/>
      <c r="B400" s="480"/>
      <c r="C400" s="481"/>
      <c r="D400" s="481"/>
      <c r="E400" s="481"/>
      <c r="F400" s="481"/>
      <c r="G400" s="455"/>
      <c r="H400" s="485"/>
      <c r="I400" s="513"/>
      <c r="J400" s="514"/>
      <c r="K400" s="515"/>
      <c r="L400" s="480"/>
      <c r="M400" s="480"/>
      <c r="N400" s="363"/>
      <c r="O400" s="480"/>
      <c r="P400" s="480"/>
      <c r="Q400" s="480"/>
      <c r="R400" s="550"/>
      <c r="S400" s="480"/>
      <c r="T400" s="480"/>
      <c r="U400" s="480"/>
      <c r="V400" s="480"/>
      <c r="W400" s="543"/>
      <c r="X400" s="480"/>
      <c r="Y400" s="480"/>
      <c r="Z400" s="711"/>
      <c r="AA400" s="712"/>
      <c r="AB400" s="712"/>
      <c r="AC400" s="713"/>
      <c r="AD400" s="713"/>
      <c r="AE400" s="713"/>
      <c r="AF400" s="714"/>
      <c r="AG400" s="715"/>
      <c r="AH400" s="714"/>
      <c r="AI400" s="480"/>
      <c r="AJ400" s="483"/>
      <c r="AK400" s="707"/>
      <c r="AL400" s="455"/>
      <c r="AM400" s="455"/>
      <c r="AN400" s="455"/>
      <c r="AO400" s="456"/>
      <c r="AP400" s="364"/>
      <c r="AQ400" s="708"/>
      <c r="AR400" s="709"/>
      <c r="AS400" s="710"/>
    </row>
    <row r="401" spans="1:45" ht="15.75" x14ac:dyDescent="0.25">
      <c r="A401" s="499" t="s">
        <v>854</v>
      </c>
      <c r="B401" s="517"/>
      <c r="C401" s="517"/>
      <c r="D401" s="517"/>
      <c r="E401" s="517"/>
      <c r="F401" s="517"/>
      <c r="G401" s="518"/>
      <c r="H401" s="455"/>
      <c r="I401" s="518"/>
      <c r="J401" s="518"/>
      <c r="K401" s="519"/>
      <c r="L401" s="483"/>
      <c r="M401" s="483"/>
      <c r="N401" s="488"/>
      <c r="O401" s="480"/>
      <c r="P401" s="480"/>
      <c r="Q401" s="480"/>
      <c r="R401" s="483"/>
      <c r="S401" s="483"/>
      <c r="T401" s="483"/>
      <c r="U401" s="480"/>
      <c r="V401" s="480"/>
      <c r="W401" s="538"/>
      <c r="X401" s="483"/>
      <c r="Y401" s="480"/>
      <c r="Z401" s="711"/>
      <c r="AA401" s="712"/>
      <c r="AB401" s="712"/>
      <c r="AC401" s="713"/>
      <c r="AD401" s="713"/>
      <c r="AE401" s="713"/>
      <c r="AF401" s="714"/>
      <c r="AG401" s="715"/>
      <c r="AH401" s="714"/>
      <c r="AI401" s="480"/>
      <c r="AJ401" s="483"/>
      <c r="AK401" s="707"/>
      <c r="AL401" s="455"/>
      <c r="AM401" s="455"/>
      <c r="AN401" s="455"/>
      <c r="AO401" s="456"/>
      <c r="AP401" s="364"/>
      <c r="AQ401" s="708"/>
      <c r="AR401" s="709"/>
      <c r="AS401" s="710"/>
    </row>
    <row r="402" spans="1:45" ht="15.75" x14ac:dyDescent="0.25">
      <c r="A402" s="657" t="s">
        <v>856</v>
      </c>
      <c r="B402" s="586"/>
      <c r="C402" s="571"/>
      <c r="D402" s="571"/>
      <c r="E402" s="571"/>
      <c r="F402" s="571"/>
      <c r="G402" s="572"/>
      <c r="H402" s="573"/>
      <c r="I402" s="574"/>
      <c r="J402" s="575"/>
      <c r="K402" s="515"/>
      <c r="L402" s="483"/>
      <c r="M402" s="483"/>
      <c r="N402" s="488"/>
      <c r="O402" s="480"/>
      <c r="P402" s="480"/>
      <c r="Q402" s="480"/>
      <c r="R402" s="483"/>
      <c r="S402" s="483"/>
      <c r="T402" s="483"/>
      <c r="U402" s="480"/>
      <c r="V402" s="480"/>
      <c r="W402" s="538"/>
      <c r="X402" s="483"/>
      <c r="Y402" s="480"/>
      <c r="Z402" s="711"/>
      <c r="AA402" s="712"/>
      <c r="AB402" s="712"/>
      <c r="AC402" s="713"/>
      <c r="AD402" s="713"/>
      <c r="AE402" s="713"/>
      <c r="AF402" s="714"/>
      <c r="AG402" s="715"/>
      <c r="AH402" s="714"/>
      <c r="AI402" s="480"/>
      <c r="AJ402" s="483"/>
      <c r="AK402" s="707"/>
      <c r="AL402" s="455"/>
      <c r="AM402" s="455"/>
      <c r="AN402" s="455"/>
      <c r="AO402" s="456"/>
      <c r="AP402" s="364"/>
      <c r="AQ402" s="708"/>
      <c r="AR402" s="709"/>
      <c r="AS402" s="710"/>
    </row>
    <row r="403" spans="1:45" ht="15.75" x14ac:dyDescent="0.25">
      <c r="A403" s="776"/>
      <c r="B403" s="392"/>
      <c r="C403" s="386"/>
      <c r="D403" s="386"/>
      <c r="E403" s="386"/>
      <c r="F403" s="386"/>
      <c r="G403" s="387"/>
      <c r="H403" s="438"/>
      <c r="I403" s="389"/>
      <c r="J403" s="390"/>
      <c r="K403" s="390"/>
      <c r="L403" s="392"/>
      <c r="M403" s="392"/>
      <c r="N403" s="1"/>
      <c r="O403" s="448"/>
      <c r="P403" s="392"/>
      <c r="Q403" s="392"/>
      <c r="R403" s="392"/>
      <c r="U403" s="480"/>
      <c r="V403" s="480"/>
      <c r="W403" s="538"/>
      <c r="X403" s="483"/>
      <c r="Y403" s="480"/>
      <c r="Z403" s="711"/>
      <c r="AA403" s="712"/>
      <c r="AB403" s="712"/>
      <c r="AC403" s="713"/>
      <c r="AD403" s="713"/>
      <c r="AE403" s="713"/>
      <c r="AF403" s="714"/>
      <c r="AG403" s="715"/>
      <c r="AH403" s="714"/>
      <c r="AI403" s="480"/>
      <c r="AJ403" s="483"/>
      <c r="AK403" s="707"/>
      <c r="AL403" s="455"/>
      <c r="AM403" s="455"/>
      <c r="AN403" s="455"/>
      <c r="AO403" s="456"/>
      <c r="AP403" s="364"/>
      <c r="AQ403" s="708"/>
      <c r="AR403" s="709"/>
      <c r="AS403" s="710"/>
    </row>
    <row r="404" spans="1:45" ht="15.75" x14ac:dyDescent="0.25">
      <c r="A404" s="776"/>
      <c r="B404" s="392"/>
      <c r="C404" s="386"/>
      <c r="D404" s="386"/>
      <c r="E404" s="386"/>
      <c r="F404" s="386"/>
      <c r="G404" s="387"/>
      <c r="H404" s="438"/>
      <c r="I404" s="389"/>
      <c r="J404" s="390"/>
      <c r="K404" s="390"/>
      <c r="L404" s="392"/>
      <c r="M404" s="392"/>
      <c r="N404" s="1"/>
      <c r="O404" s="448"/>
      <c r="P404" s="392"/>
      <c r="Q404" s="392"/>
      <c r="R404" s="392"/>
      <c r="U404" s="480"/>
      <c r="V404" s="480"/>
      <c r="W404" s="538"/>
      <c r="X404" s="483"/>
      <c r="Y404" s="480"/>
      <c r="Z404" s="711"/>
      <c r="AA404" s="712"/>
      <c r="AB404" s="712"/>
      <c r="AC404" s="713"/>
      <c r="AD404" s="713"/>
      <c r="AE404" s="713"/>
      <c r="AF404" s="714"/>
      <c r="AG404" s="715"/>
      <c r="AH404" s="714"/>
      <c r="AI404" s="480"/>
      <c r="AJ404" s="483"/>
      <c r="AK404" s="707"/>
      <c r="AL404" s="455"/>
      <c r="AM404" s="455"/>
      <c r="AN404" s="455"/>
      <c r="AO404" s="456"/>
      <c r="AP404" s="364"/>
      <c r="AQ404" s="708"/>
      <c r="AR404" s="709"/>
      <c r="AS404" s="710"/>
    </row>
    <row r="405" spans="1:45" ht="15.75" x14ac:dyDescent="0.25">
      <c r="A405" s="776"/>
      <c r="B405" s="392"/>
      <c r="C405" s="386"/>
      <c r="D405" s="386"/>
      <c r="E405" s="386"/>
      <c r="F405" s="386"/>
      <c r="G405" s="387"/>
      <c r="H405" s="438"/>
      <c r="I405" s="389"/>
      <c r="J405" s="390"/>
      <c r="K405" s="390"/>
      <c r="L405" s="392"/>
      <c r="M405" s="392"/>
      <c r="N405" s="1"/>
      <c r="O405" s="448"/>
      <c r="P405" s="392"/>
      <c r="Q405" s="392"/>
      <c r="R405" s="392"/>
      <c r="U405" s="480"/>
      <c r="V405" s="480"/>
      <c r="W405" s="538"/>
      <c r="X405" s="483"/>
      <c r="Y405" s="480"/>
      <c r="Z405" s="711"/>
      <c r="AA405" s="712"/>
      <c r="AB405" s="712"/>
      <c r="AC405" s="713"/>
      <c r="AD405" s="713"/>
      <c r="AE405" s="713"/>
      <c r="AF405" s="714"/>
      <c r="AG405" s="715"/>
      <c r="AH405" s="714"/>
      <c r="AI405" s="480"/>
      <c r="AJ405" s="483"/>
      <c r="AK405" s="707"/>
      <c r="AL405" s="455"/>
      <c r="AM405" s="455"/>
      <c r="AN405" s="455"/>
      <c r="AO405" s="456"/>
      <c r="AP405" s="364"/>
      <c r="AQ405" s="708"/>
      <c r="AR405" s="709"/>
      <c r="AS405" s="710"/>
    </row>
    <row r="406" spans="1:45" ht="15.75" x14ac:dyDescent="0.25">
      <c r="A406" s="777" t="s">
        <v>855</v>
      </c>
      <c r="B406" s="392"/>
      <c r="C406" s="386"/>
      <c r="D406" s="386"/>
      <c r="E406" s="386"/>
      <c r="F406" s="386"/>
      <c r="G406" s="387"/>
      <c r="H406" s="438"/>
      <c r="I406" s="389"/>
      <c r="J406" s="390"/>
      <c r="K406" s="390"/>
      <c r="L406" s="392"/>
      <c r="M406" s="392"/>
      <c r="N406" s="1"/>
      <c r="O406" s="448"/>
      <c r="P406" s="392"/>
      <c r="Q406" s="392"/>
      <c r="R406" s="392"/>
      <c r="U406" s="480"/>
      <c r="V406" s="480"/>
      <c r="W406" s="538"/>
      <c r="X406" s="483"/>
      <c r="Y406" s="480"/>
      <c r="Z406" s="711"/>
      <c r="AA406" s="712">
        <v>100</v>
      </c>
      <c r="AB406" s="712">
        <v>15</v>
      </c>
      <c r="AC406" s="713">
        <f>AA406+AB406</f>
        <v>115</v>
      </c>
      <c r="AD406" s="713">
        <f>AA406*AD9</f>
        <v>105</v>
      </c>
      <c r="AE406" s="713">
        <f>AD406*AF9</f>
        <v>15.75</v>
      </c>
      <c r="AF406" s="714">
        <f>AD406+AE406</f>
        <v>120.75</v>
      </c>
      <c r="AG406" s="715">
        <v>120.8</v>
      </c>
      <c r="AH406" s="714">
        <f>AD406*AH9</f>
        <v>110.25</v>
      </c>
      <c r="AI406" s="480">
        <f>AH406*AJ9</f>
        <v>16.537499999999998</v>
      </c>
      <c r="AJ406" s="481">
        <f>SUM(AH406:AI406)</f>
        <v>126.78749999999999</v>
      </c>
      <c r="AK406" s="707">
        <v>126.8</v>
      </c>
      <c r="AL406" s="455">
        <v>116.86500000000001</v>
      </c>
      <c r="AM406" s="455">
        <f>AL406*1.06</f>
        <v>123.87690000000002</v>
      </c>
      <c r="AN406" s="455">
        <f>AL406*AN$12</f>
        <v>17.52975</v>
      </c>
      <c r="AO406" s="456">
        <v>134.4</v>
      </c>
      <c r="AP406" s="364">
        <v>134.4</v>
      </c>
      <c r="AQ406" s="778">
        <f>AM406*1.06</f>
        <v>131.30951400000004</v>
      </c>
      <c r="AR406" s="363">
        <f>AQ406*1.15</f>
        <v>151.00594110000003</v>
      </c>
      <c r="AS406" s="722">
        <f>SUM(AM406-AL406)/AL406</f>
        <v>6.0000000000000095E-2</v>
      </c>
    </row>
    <row r="407" spans="1:45" ht="15.75" x14ac:dyDescent="0.25">
      <c r="A407" s="776"/>
      <c r="B407" s="392"/>
      <c r="C407" s="386"/>
      <c r="D407" s="386"/>
      <c r="E407" s="386"/>
      <c r="F407" s="386"/>
      <c r="G407" s="387"/>
      <c r="H407" s="438"/>
      <c r="I407" s="389"/>
      <c r="J407" s="390"/>
      <c r="K407" s="390"/>
      <c r="L407" s="392"/>
      <c r="M407" s="392"/>
      <c r="N407" s="1"/>
      <c r="O407" s="448"/>
      <c r="P407" s="392"/>
      <c r="Q407" s="392"/>
      <c r="R407" s="392"/>
      <c r="U407" s="480"/>
      <c r="V407" s="480"/>
      <c r="W407" s="538"/>
      <c r="X407" s="483"/>
      <c r="Y407" s="480"/>
      <c r="Z407" s="711"/>
      <c r="AA407" s="712"/>
      <c r="AB407" s="712"/>
      <c r="AC407" s="713"/>
      <c r="AD407" s="713"/>
      <c r="AE407" s="713"/>
      <c r="AF407" s="714"/>
      <c r="AG407" s="715"/>
      <c r="AH407" s="714"/>
      <c r="AI407" s="480"/>
      <c r="AJ407" s="483"/>
      <c r="AK407" s="707"/>
      <c r="AL407" s="455"/>
      <c r="AM407" s="455"/>
      <c r="AN407" s="455"/>
      <c r="AO407" s="456"/>
      <c r="AP407" s="364"/>
      <c r="AQ407" s="708"/>
      <c r="AR407" s="709"/>
      <c r="AS407" s="710"/>
    </row>
    <row r="408" spans="1:45" ht="15.75" x14ac:dyDescent="0.25">
      <c r="A408" s="776"/>
      <c r="B408" s="392"/>
      <c r="C408" s="386"/>
      <c r="D408" s="386"/>
      <c r="E408" s="386"/>
      <c r="F408" s="386"/>
      <c r="G408" s="387"/>
      <c r="H408" s="438"/>
      <c r="I408" s="389"/>
      <c r="J408" s="390"/>
      <c r="K408" s="390"/>
      <c r="L408" s="392"/>
      <c r="M408" s="392"/>
      <c r="N408" s="1"/>
      <c r="O408" s="448"/>
      <c r="P408" s="392"/>
      <c r="Q408" s="392"/>
      <c r="R408" s="392"/>
      <c r="U408" s="480"/>
      <c r="V408" s="480"/>
      <c r="W408" s="538"/>
      <c r="X408" s="483"/>
      <c r="Y408" s="480"/>
      <c r="Z408" s="711"/>
      <c r="AA408" s="712"/>
      <c r="AB408" s="712"/>
      <c r="AC408" s="713"/>
      <c r="AD408" s="713"/>
      <c r="AE408" s="713"/>
      <c r="AF408" s="714"/>
      <c r="AG408" s="715"/>
      <c r="AH408" s="714"/>
      <c r="AI408" s="480"/>
      <c r="AJ408" s="483"/>
      <c r="AK408" s="707"/>
      <c r="AL408" s="455"/>
      <c r="AM408" s="455"/>
      <c r="AN408" s="455"/>
      <c r="AO408" s="456"/>
      <c r="AP408" s="364"/>
      <c r="AQ408" s="708"/>
      <c r="AR408" s="709"/>
      <c r="AS408" s="710"/>
    </row>
    <row r="409" spans="1:45" ht="15.75" x14ac:dyDescent="0.25">
      <c r="A409" s="776"/>
      <c r="B409" s="392"/>
      <c r="C409" s="386"/>
      <c r="D409" s="386"/>
      <c r="E409" s="386"/>
      <c r="F409" s="386"/>
      <c r="G409" s="387"/>
      <c r="H409" s="438"/>
      <c r="I409" s="389"/>
      <c r="J409" s="390"/>
      <c r="K409" s="390"/>
      <c r="L409" s="392"/>
      <c r="M409" s="392"/>
      <c r="N409" s="1"/>
      <c r="O409" s="448"/>
      <c r="P409" s="392"/>
      <c r="Q409" s="392"/>
      <c r="R409" s="392"/>
      <c r="U409" s="480"/>
      <c r="V409" s="480"/>
      <c r="W409" s="538"/>
      <c r="X409" s="483"/>
      <c r="Y409" s="480"/>
      <c r="Z409" s="711"/>
      <c r="AA409" s="712"/>
      <c r="AB409" s="712"/>
      <c r="AC409" s="713"/>
      <c r="AD409" s="713"/>
      <c r="AE409" s="713"/>
      <c r="AF409" s="714"/>
      <c r="AG409" s="715"/>
      <c r="AH409" s="714"/>
      <c r="AI409" s="480"/>
      <c r="AJ409" s="483"/>
      <c r="AK409" s="707"/>
      <c r="AL409" s="455"/>
      <c r="AM409" s="455"/>
      <c r="AN409" s="455"/>
      <c r="AO409" s="456"/>
      <c r="AP409" s="364"/>
      <c r="AQ409" s="708"/>
      <c r="AR409" s="709"/>
      <c r="AS409" s="710"/>
    </row>
    <row r="410" spans="1:45" ht="15.75" x14ac:dyDescent="0.25">
      <c r="A410" s="499" t="s">
        <v>380</v>
      </c>
      <c r="B410" s="517"/>
      <c r="C410" s="481"/>
      <c r="D410" s="481"/>
      <c r="E410" s="481"/>
      <c r="F410" s="481"/>
      <c r="G410" s="455"/>
      <c r="H410" s="485"/>
      <c r="I410" s="513"/>
      <c r="J410" s="514"/>
      <c r="K410" s="515"/>
      <c r="L410" s="483"/>
      <c r="M410" s="483"/>
      <c r="N410" s="488"/>
      <c r="O410" s="480"/>
      <c r="P410" s="480"/>
      <c r="Q410" s="480"/>
      <c r="R410" s="483"/>
      <c r="S410" s="483"/>
      <c r="T410" s="483"/>
      <c r="U410" s="480"/>
      <c r="V410" s="480"/>
      <c r="W410" s="538"/>
      <c r="X410" s="483"/>
      <c r="Y410" s="480"/>
      <c r="Z410" s="711"/>
      <c r="AA410" s="712"/>
      <c r="AB410" s="712"/>
      <c r="AC410" s="713"/>
      <c r="AD410" s="713"/>
      <c r="AE410" s="713"/>
      <c r="AF410" s="714"/>
      <c r="AG410" s="715"/>
      <c r="AH410" s="714"/>
      <c r="AI410" s="480"/>
      <c r="AJ410" s="483"/>
      <c r="AK410" s="707"/>
      <c r="AL410" s="455"/>
      <c r="AM410" s="455"/>
      <c r="AN410" s="455"/>
      <c r="AO410" s="456"/>
      <c r="AP410" s="364"/>
      <c r="AQ410" s="708"/>
      <c r="AR410" s="709"/>
      <c r="AS410" s="710"/>
    </row>
    <row r="411" spans="1:45" ht="15.75" x14ac:dyDescent="0.25">
      <c r="A411" s="489" t="s">
        <v>381</v>
      </c>
      <c r="B411" s="517"/>
      <c r="C411" s="481"/>
      <c r="D411" s="481"/>
      <c r="E411" s="481"/>
      <c r="F411" s="481"/>
      <c r="G411" s="455"/>
      <c r="H411" s="485"/>
      <c r="I411" s="513"/>
      <c r="J411" s="514"/>
      <c r="K411" s="515"/>
      <c r="L411" s="483"/>
      <c r="M411" s="483"/>
      <c r="N411" s="488"/>
      <c r="O411" s="480"/>
      <c r="P411" s="480"/>
      <c r="Q411" s="480"/>
      <c r="R411" s="483"/>
      <c r="S411" s="483"/>
      <c r="T411" s="483"/>
      <c r="U411" s="483"/>
      <c r="V411" s="483"/>
      <c r="W411" s="502"/>
      <c r="X411" s="483"/>
      <c r="Y411" s="480"/>
      <c r="Z411" s="711"/>
      <c r="AA411" s="712"/>
      <c r="AB411" s="712"/>
      <c r="AC411" s="713"/>
      <c r="AD411" s="713"/>
      <c r="AE411" s="713"/>
      <c r="AF411" s="714"/>
      <c r="AG411" s="715"/>
      <c r="AH411" s="714"/>
      <c r="AI411" s="480"/>
      <c r="AJ411" s="483"/>
      <c r="AK411" s="707"/>
      <c r="AL411" s="455"/>
      <c r="AM411" s="455"/>
      <c r="AN411" s="455"/>
      <c r="AO411" s="456"/>
      <c r="AP411" s="364"/>
      <c r="AQ411" s="708"/>
      <c r="AR411" s="709"/>
      <c r="AS411" s="710"/>
    </row>
    <row r="412" spans="1:45" ht="15.75" x14ac:dyDescent="0.25">
      <c r="A412" s="779" t="s">
        <v>838</v>
      </c>
      <c r="B412" s="780"/>
      <c r="C412" s="780"/>
      <c r="D412" s="780"/>
      <c r="E412" s="780"/>
      <c r="F412" s="780"/>
      <c r="G412" s="780"/>
      <c r="H412" s="780"/>
      <c r="I412" s="780"/>
      <c r="J412" s="780"/>
      <c r="K412" s="780"/>
      <c r="L412" s="483"/>
      <c r="M412" s="483"/>
      <c r="N412" s="488"/>
      <c r="O412" s="480"/>
      <c r="P412" s="480"/>
      <c r="Q412" s="480"/>
      <c r="R412" s="483"/>
      <c r="S412" s="483"/>
      <c r="T412" s="483"/>
      <c r="U412" s="483"/>
      <c r="V412" s="483"/>
      <c r="W412" s="502"/>
      <c r="X412" s="483"/>
      <c r="Y412" s="480"/>
      <c r="Z412" s="711"/>
      <c r="AA412" s="712"/>
      <c r="AB412" s="712"/>
      <c r="AC412" s="713"/>
      <c r="AD412" s="713"/>
      <c r="AE412" s="713"/>
      <c r="AF412" s="714"/>
      <c r="AG412" s="715"/>
      <c r="AH412" s="714"/>
      <c r="AI412" s="480"/>
      <c r="AJ412" s="483"/>
      <c r="AK412" s="707"/>
      <c r="AL412" s="455"/>
      <c r="AM412" s="455"/>
      <c r="AN412" s="455"/>
      <c r="AO412" s="456"/>
      <c r="AP412" s="364"/>
      <c r="AQ412" s="708"/>
      <c r="AR412" s="709"/>
      <c r="AS412" s="710"/>
    </row>
    <row r="413" spans="1:45" ht="15.75" x14ac:dyDescent="0.25">
      <c r="A413" s="779" t="s">
        <v>839</v>
      </c>
      <c r="B413" s="780"/>
      <c r="C413" s="780"/>
      <c r="D413" s="780"/>
      <c r="E413" s="780"/>
      <c r="F413" s="780"/>
      <c r="G413" s="780"/>
      <c r="H413" s="780"/>
      <c r="I413" s="780"/>
      <c r="J413" s="780"/>
      <c r="K413" s="780"/>
      <c r="L413" s="483"/>
      <c r="M413" s="483"/>
      <c r="N413" s="488"/>
      <c r="O413" s="480"/>
      <c r="P413" s="480"/>
      <c r="Q413" s="480"/>
      <c r="R413" s="483"/>
      <c r="S413" s="483"/>
      <c r="T413" s="483"/>
      <c r="U413" s="483"/>
      <c r="V413" s="483"/>
      <c r="W413" s="502"/>
      <c r="X413" s="483"/>
      <c r="Y413" s="480"/>
      <c r="Z413" s="711"/>
      <c r="AA413" s="712"/>
      <c r="AB413" s="712"/>
      <c r="AC413" s="713"/>
      <c r="AD413" s="713"/>
      <c r="AE413" s="713"/>
      <c r="AF413" s="714"/>
      <c r="AG413" s="715"/>
      <c r="AH413" s="714"/>
      <c r="AI413" s="480"/>
      <c r="AJ413" s="483"/>
      <c r="AK413" s="707"/>
      <c r="AL413" s="455"/>
      <c r="AM413" s="455"/>
      <c r="AN413" s="455"/>
      <c r="AO413" s="456"/>
      <c r="AP413" s="364"/>
      <c r="AQ413" s="708"/>
      <c r="AR413" s="709"/>
      <c r="AS413" s="710"/>
    </row>
    <row r="414" spans="1:45" ht="15.75" x14ac:dyDescent="0.25">
      <c r="A414" s="779" t="s">
        <v>840</v>
      </c>
      <c r="B414" s="780"/>
      <c r="C414" s="780"/>
      <c r="D414" s="780"/>
      <c r="E414" s="780"/>
      <c r="F414" s="780"/>
      <c r="G414" s="780"/>
      <c r="H414" s="780"/>
      <c r="I414" s="780"/>
      <c r="J414" s="780"/>
      <c r="K414" s="780"/>
      <c r="L414" s="483"/>
      <c r="M414" s="483"/>
      <c r="N414" s="488"/>
      <c r="O414" s="480"/>
      <c r="P414" s="480"/>
      <c r="Q414" s="480"/>
      <c r="R414" s="483"/>
      <c r="S414" s="483"/>
      <c r="T414" s="483"/>
      <c r="U414" s="483"/>
      <c r="V414" s="483"/>
      <c r="W414" s="502"/>
      <c r="X414" s="483"/>
      <c r="Y414" s="480"/>
      <c r="Z414" s="711"/>
      <c r="AA414" s="712"/>
      <c r="AB414" s="712"/>
      <c r="AC414" s="713"/>
      <c r="AD414" s="713"/>
      <c r="AE414" s="713"/>
      <c r="AF414" s="714"/>
      <c r="AG414" s="715"/>
      <c r="AH414" s="714"/>
      <c r="AI414" s="480"/>
      <c r="AJ414" s="483"/>
      <c r="AK414" s="707"/>
      <c r="AL414" s="455"/>
      <c r="AM414" s="455"/>
      <c r="AN414" s="455"/>
      <c r="AO414" s="456"/>
      <c r="AP414" s="364"/>
      <c r="AQ414" s="708"/>
      <c r="AR414" s="709"/>
      <c r="AS414" s="710"/>
    </row>
    <row r="415" spans="1:45" ht="15.75" x14ac:dyDescent="0.25">
      <c r="A415" s="779"/>
      <c r="B415" s="780"/>
      <c r="C415" s="780"/>
      <c r="D415" s="780"/>
      <c r="E415" s="780"/>
      <c r="F415" s="780"/>
      <c r="G415" s="780"/>
      <c r="H415" s="780"/>
      <c r="I415" s="780"/>
      <c r="J415" s="780"/>
      <c r="K415" s="780"/>
      <c r="L415" s="483"/>
      <c r="M415" s="483"/>
      <c r="N415" s="488"/>
      <c r="O415" s="480"/>
      <c r="P415" s="480"/>
      <c r="Q415" s="480"/>
      <c r="R415" s="483"/>
      <c r="S415" s="483"/>
      <c r="T415" s="483"/>
      <c r="U415" s="483"/>
      <c r="V415" s="483"/>
      <c r="W415" s="502"/>
      <c r="X415" s="483"/>
      <c r="Y415" s="480"/>
      <c r="Z415" s="711"/>
      <c r="AA415" s="712"/>
      <c r="AB415" s="712"/>
      <c r="AC415" s="713"/>
      <c r="AD415" s="713"/>
      <c r="AE415" s="713"/>
      <c r="AF415" s="714"/>
      <c r="AG415" s="715"/>
      <c r="AH415" s="714"/>
      <c r="AI415" s="480"/>
      <c r="AJ415" s="483"/>
      <c r="AK415" s="707"/>
      <c r="AL415" s="455"/>
      <c r="AM415" s="455"/>
      <c r="AN415" s="455"/>
      <c r="AO415" s="456"/>
      <c r="AP415" s="364"/>
      <c r="AQ415" s="708"/>
      <c r="AR415" s="709"/>
      <c r="AS415" s="710"/>
    </row>
    <row r="416" spans="1:45" ht="15.75" x14ac:dyDescent="0.25">
      <c r="A416" s="505" t="s">
        <v>383</v>
      </c>
      <c r="B416" s="517"/>
      <c r="C416" s="481"/>
      <c r="D416" s="481"/>
      <c r="E416" s="481"/>
      <c r="F416" s="481"/>
      <c r="G416" s="455"/>
      <c r="H416" s="485"/>
      <c r="I416" s="513"/>
      <c r="J416" s="514"/>
      <c r="K416" s="515"/>
      <c r="L416" s="483"/>
      <c r="M416" s="483"/>
      <c r="N416" s="488"/>
      <c r="O416" s="480"/>
      <c r="P416" s="480"/>
      <c r="Q416" s="480"/>
      <c r="R416" s="483"/>
      <c r="S416" s="483"/>
      <c r="T416" s="483"/>
      <c r="U416" s="483"/>
      <c r="V416" s="483"/>
      <c r="W416" s="502"/>
      <c r="X416" s="483"/>
      <c r="Y416" s="480"/>
      <c r="Z416" s="711"/>
      <c r="AA416" s="712"/>
      <c r="AB416" s="712"/>
      <c r="AC416" s="713"/>
      <c r="AD416" s="713"/>
      <c r="AE416" s="713"/>
      <c r="AF416" s="714"/>
      <c r="AG416" s="715"/>
      <c r="AH416" s="714"/>
      <c r="AI416" s="480"/>
      <c r="AJ416" s="483"/>
      <c r="AK416" s="707"/>
      <c r="AL416" s="455"/>
      <c r="AM416" s="455"/>
      <c r="AN416" s="455"/>
      <c r="AO416" s="456"/>
      <c r="AP416" s="364"/>
      <c r="AQ416" s="708"/>
      <c r="AR416" s="709"/>
      <c r="AS416" s="710"/>
    </row>
    <row r="417" spans="1:45" ht="15.75" x14ac:dyDescent="0.25">
      <c r="A417" s="551" t="s">
        <v>384</v>
      </c>
      <c r="B417" s="517"/>
      <c r="C417" s="481"/>
      <c r="D417" s="481"/>
      <c r="E417" s="481"/>
      <c r="F417" s="481"/>
      <c r="G417" s="455"/>
      <c r="H417" s="485"/>
      <c r="I417" s="513"/>
      <c r="J417" s="514"/>
      <c r="K417" s="515"/>
      <c r="L417" s="483"/>
      <c r="M417" s="483"/>
      <c r="N417" s="488"/>
      <c r="O417" s="480"/>
      <c r="P417" s="480"/>
      <c r="Q417" s="480"/>
      <c r="R417" s="483"/>
      <c r="S417" s="483"/>
      <c r="T417" s="483"/>
      <c r="U417" s="483"/>
      <c r="V417" s="483"/>
      <c r="W417" s="502"/>
      <c r="X417" s="483"/>
      <c r="Y417" s="480"/>
      <c r="Z417" s="711"/>
      <c r="AA417" s="712"/>
      <c r="AB417" s="712"/>
      <c r="AC417" s="713"/>
      <c r="AD417" s="713"/>
      <c r="AE417" s="713"/>
      <c r="AF417" s="714"/>
      <c r="AG417" s="715"/>
      <c r="AH417" s="714"/>
      <c r="AI417" s="480"/>
      <c r="AJ417" s="483"/>
      <c r="AK417" s="707"/>
      <c r="AL417" s="455"/>
      <c r="AM417" s="455"/>
      <c r="AN417" s="455"/>
      <c r="AO417" s="456"/>
      <c r="AP417" s="364"/>
      <c r="AQ417" s="708"/>
      <c r="AR417" s="709"/>
      <c r="AS417" s="710"/>
    </row>
    <row r="418" spans="1:45" ht="15.75" x14ac:dyDescent="0.25">
      <c r="A418" s="511" t="s">
        <v>385</v>
      </c>
      <c r="B418" s="480">
        <v>350.45</v>
      </c>
      <c r="C418" s="481" t="e">
        <f>+B418+B418*$G$9</f>
        <v>#VALUE!</v>
      </c>
      <c r="D418" s="481">
        <v>397.54</v>
      </c>
      <c r="E418" s="481">
        <f>+D418*$F$11</f>
        <v>0</v>
      </c>
      <c r="F418" s="481">
        <f>SUM(D418:E418)</f>
        <v>397.54</v>
      </c>
      <c r="G418" s="455">
        <f>CEILING(F418,0.1)</f>
        <v>397.6</v>
      </c>
      <c r="H418" s="485">
        <f>+D418+D418*$I$9</f>
        <v>397.54</v>
      </c>
      <c r="I418" s="513">
        <f>+H418*$I$8</f>
        <v>0</v>
      </c>
      <c r="J418" s="514">
        <f>SUM(H418:I418)</f>
        <v>397.54</v>
      </c>
      <c r="K418" s="515">
        <f>_xlfn.FLOOR.PRECISE(+H418+I418,0.1)</f>
        <v>397.5</v>
      </c>
      <c r="L418" s="480">
        <f>H418+H418*$M$9</f>
        <v>397.54</v>
      </c>
      <c r="M418" s="480">
        <f>L418*$M$8</f>
        <v>0</v>
      </c>
      <c r="N418" s="363">
        <f>L418+M418</f>
        <v>397.54</v>
      </c>
      <c r="O418" s="480">
        <f>L418+L418*$P$9</f>
        <v>453.19560000000001</v>
      </c>
      <c r="P418" s="480" t="e">
        <f>O418*$Q$9</f>
        <v>#VALUE!</v>
      </c>
      <c r="Q418" s="480" t="e">
        <f>SUM(O418:P418)</f>
        <v>#VALUE!</v>
      </c>
      <c r="R418" s="550">
        <v>501.89</v>
      </c>
      <c r="S418" s="480">
        <f>R418*S9</f>
        <v>70.264600000000002</v>
      </c>
      <c r="T418" s="480">
        <f>R418+S418-0.05</f>
        <v>572.1046</v>
      </c>
      <c r="U418" s="480">
        <f>R418+(R418*R9)</f>
        <v>534.01095999999995</v>
      </c>
      <c r="V418" s="480">
        <f>U418*V9</f>
        <v>80.101643999999993</v>
      </c>
      <c r="W418" s="543">
        <f>ROUNDUP(SUM(U418:V418),1)</f>
        <v>614.20000000000005</v>
      </c>
      <c r="X418" s="480">
        <f>U418*$Z$11+U418</f>
        <v>576.7318368</v>
      </c>
      <c r="Y418" s="480">
        <f>X418*Y7</f>
        <v>86.509775519999991</v>
      </c>
      <c r="Z418" s="711">
        <f>X418+Y418+0.04</f>
        <v>663.28161231999991</v>
      </c>
      <c r="AA418" s="712">
        <f t="shared" si="108"/>
        <v>611.335747008</v>
      </c>
      <c r="AB418" s="712">
        <f>AA418*AB$12</f>
        <v>91.700362051200003</v>
      </c>
      <c r="AC418" s="713">
        <f>AA418+AB418</f>
        <v>703.03610905920004</v>
      </c>
      <c r="AD418" s="713">
        <f>AA418*AD9</f>
        <v>641.90253435839998</v>
      </c>
      <c r="AE418" s="713">
        <f>AD418*AF9</f>
        <v>96.285380153759988</v>
      </c>
      <c r="AF418" s="714">
        <f>AD418+AE418</f>
        <v>738.18791451215998</v>
      </c>
      <c r="AG418" s="715">
        <v>724.5</v>
      </c>
      <c r="AH418" s="714">
        <f>AD418*AH9</f>
        <v>673.99766107632001</v>
      </c>
      <c r="AI418" s="480">
        <f>AH418*AJ9</f>
        <v>101.099649161448</v>
      </c>
      <c r="AJ418" s="481">
        <f>SUM(AH418:AI418)</f>
        <v>775.09731023776806</v>
      </c>
      <c r="AK418" s="707">
        <v>760.7</v>
      </c>
      <c r="AL418" s="455">
        <v>701.20719628273457</v>
      </c>
      <c r="AM418" s="455">
        <f>AL418*1.06</f>
        <v>743.27962805969867</v>
      </c>
      <c r="AN418" s="455">
        <f>AL418*AN$12</f>
        <v>105.18107944241018</v>
      </c>
      <c r="AO418" s="456">
        <v>806.4</v>
      </c>
      <c r="AP418" s="364">
        <v>806.4</v>
      </c>
      <c r="AQ418" s="699">
        <f>AM418*1.06</f>
        <v>787.87640574328066</v>
      </c>
      <c r="AR418" s="363">
        <f>AQ418*1.15</f>
        <v>906.0578666047727</v>
      </c>
      <c r="AS418" s="722">
        <f>SUM(AM418-AL418)/AL418</f>
        <v>6.0000000000000032E-2</v>
      </c>
    </row>
    <row r="419" spans="1:45" ht="15.75" x14ac:dyDescent="0.25">
      <c r="A419" s="511" t="s">
        <v>386</v>
      </c>
      <c r="B419" s="480">
        <v>137.13</v>
      </c>
      <c r="C419" s="481" t="e">
        <f>+B419+B419*$G$9</f>
        <v>#VALUE!</v>
      </c>
      <c r="D419" s="481">
        <v>155.61000000000001</v>
      </c>
      <c r="E419" s="481">
        <f>+D419*$F$11</f>
        <v>0</v>
      </c>
      <c r="F419" s="481">
        <f>SUM(D419:E419)</f>
        <v>155.61000000000001</v>
      </c>
      <c r="G419" s="455">
        <f>CEILING(F419,0.1)</f>
        <v>155.70000000000002</v>
      </c>
      <c r="H419" s="485">
        <f t="shared" ref="H419:H429" si="151">+D419+D419*$I$9</f>
        <v>155.61000000000001</v>
      </c>
      <c r="I419" s="513">
        <f>+H419*$I$8</f>
        <v>0</v>
      </c>
      <c r="J419" s="514">
        <f>SUM(H419:I419)</f>
        <v>155.61000000000001</v>
      </c>
      <c r="K419" s="515">
        <f>_xlfn.FLOOR.PRECISE(+H419+I419,0.1)+0.1</f>
        <v>155.70000000000002</v>
      </c>
      <c r="L419" s="480">
        <f>H419+H419*$M$9</f>
        <v>155.61000000000001</v>
      </c>
      <c r="M419" s="480">
        <f>L419*$M$8</f>
        <v>0</v>
      </c>
      <c r="N419" s="363">
        <f>L419+M419</f>
        <v>155.61000000000001</v>
      </c>
      <c r="O419" s="480">
        <f>L419+L419*$P$9</f>
        <v>177.39540000000002</v>
      </c>
      <c r="P419" s="480" t="e">
        <f>O419*$Q$9</f>
        <v>#VALUE!</v>
      </c>
      <c r="Q419" s="480" t="e">
        <f>SUM(O419:P419)</f>
        <v>#VALUE!</v>
      </c>
      <c r="R419" s="550">
        <v>196.45</v>
      </c>
      <c r="S419" s="480">
        <f>R419*S9</f>
        <v>27.503</v>
      </c>
      <c r="T419" s="480">
        <f>R419+S419+0.04</f>
        <v>223.99299999999997</v>
      </c>
      <c r="U419" s="480">
        <f>R419+(R419*R9)</f>
        <v>209.02279999999999</v>
      </c>
      <c r="V419" s="480">
        <f>U419*V9</f>
        <v>31.353419999999996</v>
      </c>
      <c r="W419" s="543">
        <f>ROUNDUP(SUM(U419:V419),1)</f>
        <v>240.4</v>
      </c>
      <c r="X419" s="480">
        <f>U419*$Z$11+U419</f>
        <v>225.74462399999999</v>
      </c>
      <c r="Y419" s="480">
        <f>X419*Y7</f>
        <v>33.861693599999995</v>
      </c>
      <c r="Z419" s="711">
        <f>X419+Y419</f>
        <v>259.60631760000001</v>
      </c>
      <c r="AA419" s="712">
        <f t="shared" si="108"/>
        <v>239.28930143999997</v>
      </c>
      <c r="AB419" s="712">
        <f>AA419*AB$12</f>
        <v>35.893395215999995</v>
      </c>
      <c r="AC419" s="713">
        <f>AA419+AB419</f>
        <v>275.18269665599996</v>
      </c>
      <c r="AD419" s="713">
        <f>AA419*AD9</f>
        <v>251.25376651199997</v>
      </c>
      <c r="AE419" s="713">
        <f>AD419*AF9</f>
        <v>37.688064976799993</v>
      </c>
      <c r="AF419" s="714">
        <f>AD419+AE419</f>
        <v>288.94183148879995</v>
      </c>
      <c r="AG419" s="715">
        <v>283.60000000000002</v>
      </c>
      <c r="AH419" s="714">
        <f>AD419*AH9</f>
        <v>263.81645483759996</v>
      </c>
      <c r="AI419" s="480">
        <f>AH419*AJ9</f>
        <v>39.572468225639994</v>
      </c>
      <c r="AJ419" s="481">
        <f>SUM(AH419:AI419)</f>
        <v>303.38892306323999</v>
      </c>
      <c r="AK419" s="707">
        <v>297.8</v>
      </c>
      <c r="AL419" s="455">
        <v>274.46682282919204</v>
      </c>
      <c r="AM419" s="455">
        <f>AL419*1.06</f>
        <v>290.93483219894358</v>
      </c>
      <c r="AN419" s="455">
        <f>AL419*AN$12</f>
        <v>41.170023424378805</v>
      </c>
      <c r="AO419" s="456">
        <v>315.60000000000002</v>
      </c>
      <c r="AP419" s="364">
        <v>315.60000000000002</v>
      </c>
      <c r="AQ419" s="699">
        <f>AM419*1.06</f>
        <v>308.3909221308802</v>
      </c>
      <c r="AR419" s="363">
        <f>AQ419*1.15</f>
        <v>354.64956045051218</v>
      </c>
      <c r="AS419" s="722">
        <f>SUM(AM419-AL419)/AL419</f>
        <v>6.0000000000000067E-2</v>
      </c>
    </row>
    <row r="420" spans="1:45" ht="15.75" x14ac:dyDescent="0.25">
      <c r="A420" s="479"/>
      <c r="B420" s="480"/>
      <c r="C420" s="481"/>
      <c r="D420" s="481"/>
      <c r="E420" s="481"/>
      <c r="F420" s="481"/>
      <c r="G420" s="455"/>
      <c r="H420" s="485"/>
      <c r="I420" s="513"/>
      <c r="J420" s="514"/>
      <c r="K420" s="515"/>
      <c r="L420" s="483"/>
      <c r="M420" s="483"/>
      <c r="N420" s="488"/>
      <c r="O420" s="480"/>
      <c r="P420" s="480"/>
      <c r="Q420" s="480"/>
      <c r="R420" s="480"/>
      <c r="S420" s="480"/>
      <c r="T420" s="480"/>
      <c r="U420" s="483"/>
      <c r="V420" s="483"/>
      <c r="W420" s="502"/>
      <c r="X420" s="483"/>
      <c r="Y420" s="480"/>
      <c r="Z420" s="711"/>
      <c r="AA420" s="712"/>
      <c r="AB420" s="712"/>
      <c r="AC420" s="713"/>
      <c r="AD420" s="713"/>
      <c r="AE420" s="713"/>
      <c r="AF420" s="714"/>
      <c r="AG420" s="715"/>
      <c r="AH420" s="714"/>
      <c r="AI420" s="480"/>
      <c r="AJ420" s="483"/>
      <c r="AK420" s="707"/>
      <c r="AL420" s="455"/>
      <c r="AM420" s="455"/>
      <c r="AN420" s="455"/>
      <c r="AO420" s="456"/>
      <c r="AP420" s="364"/>
      <c r="AQ420" s="699"/>
      <c r="AR420" s="363"/>
      <c r="AS420" s="710"/>
    </row>
    <row r="421" spans="1:45" ht="15.75" x14ac:dyDescent="0.25">
      <c r="A421" s="551" t="s">
        <v>837</v>
      </c>
      <c r="B421" s="480"/>
      <c r="C421" s="481"/>
      <c r="D421" s="481"/>
      <c r="E421" s="481"/>
      <c r="F421" s="481"/>
      <c r="G421" s="455"/>
      <c r="H421" s="485"/>
      <c r="I421" s="513"/>
      <c r="J421" s="514"/>
      <c r="K421" s="515"/>
      <c r="L421" s="483"/>
      <c r="M421" s="483"/>
      <c r="N421" s="488"/>
      <c r="O421" s="480"/>
      <c r="P421" s="480"/>
      <c r="Q421" s="480"/>
      <c r="R421" s="480"/>
      <c r="S421" s="480"/>
      <c r="T421" s="480"/>
      <c r="U421" s="483"/>
      <c r="V421" s="483"/>
      <c r="W421" s="502"/>
      <c r="X421" s="483"/>
      <c r="Y421" s="480"/>
      <c r="Z421" s="711"/>
      <c r="AA421" s="712"/>
      <c r="AB421" s="712"/>
      <c r="AC421" s="713"/>
      <c r="AD421" s="713"/>
      <c r="AE421" s="713"/>
      <c r="AF421" s="714"/>
      <c r="AG421" s="715"/>
      <c r="AH421" s="714"/>
      <c r="AI421" s="480"/>
      <c r="AJ421" s="483"/>
      <c r="AK421" s="707"/>
      <c r="AL421" s="455"/>
      <c r="AM421" s="455"/>
      <c r="AN421" s="455"/>
      <c r="AO421" s="456"/>
      <c r="AP421" s="364"/>
      <c r="AQ421" s="699"/>
      <c r="AR421" s="363"/>
      <c r="AS421" s="710"/>
    </row>
    <row r="422" spans="1:45" ht="15.75" x14ac:dyDescent="0.25">
      <c r="A422" s="511" t="s">
        <v>385</v>
      </c>
      <c r="B422" s="480">
        <v>594.25</v>
      </c>
      <c r="C422" s="481" t="e">
        <f>+B422+B422*$G$9</f>
        <v>#VALUE!</v>
      </c>
      <c r="D422" s="481">
        <v>674.04</v>
      </c>
      <c r="E422" s="481">
        <v>94.36</v>
      </c>
      <c r="F422" s="481">
        <f>SUM(D422:E422)</f>
        <v>768.4</v>
      </c>
      <c r="G422" s="455">
        <f>CEILING(F422,0.1)</f>
        <v>768.40000000000009</v>
      </c>
      <c r="H422" s="485">
        <f t="shared" si="151"/>
        <v>674.04</v>
      </c>
      <c r="I422" s="513">
        <f>+H422*$I$8</f>
        <v>0</v>
      </c>
      <c r="J422" s="514">
        <f>SUM(H422:I422)</f>
        <v>674.04</v>
      </c>
      <c r="K422" s="515">
        <f>_xlfn.FLOOR.PRECISE(+H422+I422,0.1)</f>
        <v>674</v>
      </c>
      <c r="L422" s="480">
        <f>H422+H422*$M$9</f>
        <v>674.04</v>
      </c>
      <c r="M422" s="480">
        <f>L422*$M$8</f>
        <v>0</v>
      </c>
      <c r="N422" s="363">
        <f>L422+M422</f>
        <v>674.04</v>
      </c>
      <c r="O422" s="480">
        <f>L422+L422*$P$9</f>
        <v>768.40559999999994</v>
      </c>
      <c r="P422" s="480" t="e">
        <f>O422*$Q$9</f>
        <v>#VALUE!</v>
      </c>
      <c r="Q422" s="480" t="e">
        <f>SUM(O422:P422)</f>
        <v>#VALUE!</v>
      </c>
      <c r="R422" s="550">
        <v>850.96</v>
      </c>
      <c r="S422" s="480">
        <f>R422*S9</f>
        <v>119.13440000000001</v>
      </c>
      <c r="T422" s="480">
        <f>R422+S422+0.01</f>
        <v>970.10440000000006</v>
      </c>
      <c r="U422" s="480">
        <f>R422+(R422*R9)</f>
        <v>905.42144000000008</v>
      </c>
      <c r="V422" s="480">
        <f>U422*V9</f>
        <v>135.81321600000001</v>
      </c>
      <c r="W422" s="543">
        <f>ROUNDUP(SUM(U422:V422),1)</f>
        <v>1041.3</v>
      </c>
      <c r="X422" s="480">
        <f>U422*$Z$11+U422</f>
        <v>977.85515520000013</v>
      </c>
      <c r="Y422" s="480">
        <f>X422*Y7</f>
        <v>146.67827328000001</v>
      </c>
      <c r="Z422" s="711">
        <f>X422+Y422-0.01</f>
        <v>1124.5234284800001</v>
      </c>
      <c r="AA422" s="712">
        <f t="shared" si="108"/>
        <v>1036.5264645120001</v>
      </c>
      <c r="AB422" s="712">
        <f>AA422*AB$12</f>
        <v>155.47896967680001</v>
      </c>
      <c r="AC422" s="713">
        <f>AA422+AB422</f>
        <v>1192.0054341888001</v>
      </c>
      <c r="AD422" s="713">
        <f>AA422*AD9</f>
        <v>1088.3527877376002</v>
      </c>
      <c r="AE422" s="713">
        <f>AD422*AF9</f>
        <v>163.25291816064004</v>
      </c>
      <c r="AF422" s="714">
        <f>AD422+AE422</f>
        <v>1251.6057058982403</v>
      </c>
      <c r="AG422" s="715">
        <v>1228.4000000000001</v>
      </c>
      <c r="AH422" s="714">
        <f>AD422*AH9</f>
        <v>1142.7704271244802</v>
      </c>
      <c r="AI422" s="480">
        <f>AH422*AJ9</f>
        <v>171.41556406867201</v>
      </c>
      <c r="AJ422" s="481">
        <f>SUM(AH422:AI422)</f>
        <v>1314.1859911931522</v>
      </c>
      <c r="AK422" s="707">
        <v>1289.9000000000001</v>
      </c>
      <c r="AL422" s="455">
        <v>1188.9044925158018</v>
      </c>
      <c r="AM422" s="455">
        <f t="shared" ref="AM422:AM429" si="152">AL422*1.06</f>
        <v>1260.23876206675</v>
      </c>
      <c r="AN422" s="455">
        <f>AL422*AN$12</f>
        <v>178.33567387737028</v>
      </c>
      <c r="AO422" s="456">
        <v>1367.2</v>
      </c>
      <c r="AP422" s="364">
        <v>1367.2</v>
      </c>
      <c r="AQ422" s="699">
        <f>AM422*1.06</f>
        <v>1335.8530877907551</v>
      </c>
      <c r="AR422" s="363">
        <f>AQ422*1.15</f>
        <v>1536.2310509593683</v>
      </c>
      <c r="AS422" s="722">
        <f>SUM(AM422-AL422)/AL422</f>
        <v>6.0000000000000067E-2</v>
      </c>
    </row>
    <row r="423" spans="1:45" ht="15.75" x14ac:dyDescent="0.25">
      <c r="A423" s="511" t="s">
        <v>386</v>
      </c>
      <c r="B423" s="480">
        <v>228.56</v>
      </c>
      <c r="C423" s="481" t="e">
        <f>+B423+B423*$G$9</f>
        <v>#VALUE!</v>
      </c>
      <c r="D423" s="481">
        <v>259.3</v>
      </c>
      <c r="E423" s="481">
        <f>+D423*$F$11</f>
        <v>0</v>
      </c>
      <c r="F423" s="481">
        <f>SUM(D423:E423)</f>
        <v>259.3</v>
      </c>
      <c r="G423" s="455">
        <f>+F423</f>
        <v>259.3</v>
      </c>
      <c r="H423" s="485">
        <f t="shared" si="151"/>
        <v>259.3</v>
      </c>
      <c r="I423" s="513">
        <f>+H423*$I$8</f>
        <v>0</v>
      </c>
      <c r="J423" s="514">
        <f>SUM(H423:I423)</f>
        <v>259.3</v>
      </c>
      <c r="K423" s="515">
        <f>_xlfn.FLOOR.PRECISE(+H423+I423,0.1)+0.1</f>
        <v>259.40000000000003</v>
      </c>
      <c r="L423" s="480">
        <f>H423+H423*$M$9</f>
        <v>259.3</v>
      </c>
      <c r="M423" s="480">
        <f>L423*$M$8</f>
        <v>0</v>
      </c>
      <c r="N423" s="363">
        <f>L423+M423</f>
        <v>259.3</v>
      </c>
      <c r="O423" s="480">
        <f>L423+L423*$P$9</f>
        <v>295.60200000000003</v>
      </c>
      <c r="P423" s="480" t="e">
        <f>O423*$Q$9</f>
        <v>#VALUE!</v>
      </c>
      <c r="Q423" s="480" t="e">
        <f>SUM(O423:P423)</f>
        <v>#VALUE!</v>
      </c>
      <c r="R423" s="550">
        <v>327.36</v>
      </c>
      <c r="S423" s="480">
        <f>R423*S9</f>
        <v>45.830400000000004</v>
      </c>
      <c r="T423" s="480">
        <f>R423+S423+0.01</f>
        <v>373.2004</v>
      </c>
      <c r="U423" s="480">
        <f>R423+(R423*R9)</f>
        <v>348.31103999999999</v>
      </c>
      <c r="V423" s="480">
        <f>U423*V9</f>
        <v>52.246655999999994</v>
      </c>
      <c r="W423" s="543">
        <f>ROUNDUP(SUM(U423:V423),1)</f>
        <v>400.6</v>
      </c>
      <c r="X423" s="480">
        <f>U423*$Z$11+U423</f>
        <v>376.1759232</v>
      </c>
      <c r="Y423" s="480">
        <f>X423*Y7</f>
        <v>56.42638848</v>
      </c>
      <c r="Z423" s="711">
        <f>X423+Y423+0.01</f>
        <v>432.61231168</v>
      </c>
      <c r="AA423" s="712">
        <f t="shared" si="108"/>
        <v>398.74647859200002</v>
      </c>
      <c r="AB423" s="712">
        <f>AA423*AB$12</f>
        <v>59.811971788800001</v>
      </c>
      <c r="AC423" s="713">
        <f>AA423+AB423</f>
        <v>458.55845038080002</v>
      </c>
      <c r="AD423" s="713">
        <f>AA423*AD9</f>
        <v>418.68380252160006</v>
      </c>
      <c r="AE423" s="713">
        <f>AD423*AF9</f>
        <v>62.802570378240006</v>
      </c>
      <c r="AF423" s="714">
        <f>AD423+AE423</f>
        <v>481.48637289984003</v>
      </c>
      <c r="AG423" s="715">
        <v>472.6</v>
      </c>
      <c r="AH423" s="714">
        <f>AD423*AH9</f>
        <v>439.61799264768007</v>
      </c>
      <c r="AI423" s="480">
        <f>AH423*AJ9</f>
        <v>65.942698897152013</v>
      </c>
      <c r="AJ423" s="481">
        <f>SUM(AH423:AI423)</f>
        <v>505.56069154483208</v>
      </c>
      <c r="AK423" s="707"/>
      <c r="AL423" s="455">
        <v>457.36553383234565</v>
      </c>
      <c r="AM423" s="455">
        <f t="shared" si="152"/>
        <v>484.80746586228639</v>
      </c>
      <c r="AN423" s="455">
        <f>AL423*AN$12</f>
        <v>68.604830074851847</v>
      </c>
      <c r="AO423" s="456">
        <v>526</v>
      </c>
      <c r="AP423" s="364">
        <v>526</v>
      </c>
      <c r="AQ423" s="699">
        <f>AM423*1.06</f>
        <v>513.89591381402363</v>
      </c>
      <c r="AR423" s="363">
        <f>AQ423*1.15</f>
        <v>590.98030088612711</v>
      </c>
      <c r="AS423" s="722">
        <f>SUM(AM423-AL423)/AL423</f>
        <v>6.0000000000000012E-2</v>
      </c>
    </row>
    <row r="424" spans="1:45" ht="15.75" x14ac:dyDescent="0.25">
      <c r="A424" s="479"/>
      <c r="B424" s="480"/>
      <c r="C424" s="481"/>
      <c r="D424" s="481"/>
      <c r="E424" s="481"/>
      <c r="F424" s="481"/>
      <c r="G424" s="455"/>
      <c r="H424" s="485"/>
      <c r="I424" s="513"/>
      <c r="J424" s="514"/>
      <c r="K424" s="515"/>
      <c r="L424" s="483"/>
      <c r="M424" s="483"/>
      <c r="N424" s="488"/>
      <c r="O424" s="480"/>
      <c r="P424" s="480"/>
      <c r="Q424" s="480"/>
      <c r="R424" s="480"/>
      <c r="S424" s="480"/>
      <c r="T424" s="480"/>
      <c r="U424" s="483"/>
      <c r="V424" s="483"/>
      <c r="W424" s="502"/>
      <c r="X424" s="483"/>
      <c r="Y424" s="480"/>
      <c r="Z424" s="711"/>
      <c r="AA424" s="712"/>
      <c r="AB424" s="712"/>
      <c r="AC424" s="713"/>
      <c r="AD424" s="713"/>
      <c r="AE424" s="713"/>
      <c r="AF424" s="714"/>
      <c r="AG424" s="715"/>
      <c r="AH424" s="714"/>
      <c r="AI424" s="480"/>
      <c r="AJ424" s="483"/>
      <c r="AK424" s="707"/>
      <c r="AL424" s="455"/>
      <c r="AM424" s="455"/>
      <c r="AN424" s="455"/>
      <c r="AO424" s="456"/>
      <c r="AP424" s="364"/>
      <c r="AQ424" s="699"/>
      <c r="AR424" s="363"/>
      <c r="AS424" s="710"/>
    </row>
    <row r="425" spans="1:45" ht="15.75" x14ac:dyDescent="0.25">
      <c r="A425" s="505" t="s">
        <v>388</v>
      </c>
      <c r="B425" s="480">
        <v>350.45</v>
      </c>
      <c r="C425" s="481" t="e">
        <f>+B425+B425*$G$9</f>
        <v>#VALUE!</v>
      </c>
      <c r="D425" s="481">
        <v>397.54</v>
      </c>
      <c r="E425" s="481">
        <f>+D425*$F$11</f>
        <v>0</v>
      </c>
      <c r="F425" s="481">
        <f>SUM(D425:E425)</f>
        <v>397.54</v>
      </c>
      <c r="G425" s="455">
        <f>CEILING(F425,0.1)</f>
        <v>397.6</v>
      </c>
      <c r="H425" s="485">
        <f t="shared" si="151"/>
        <v>397.54</v>
      </c>
      <c r="I425" s="513">
        <f>+H425*$I$8</f>
        <v>0</v>
      </c>
      <c r="J425" s="514">
        <f>SUM(H425:I425)</f>
        <v>397.54</v>
      </c>
      <c r="K425" s="515">
        <f>_xlfn.FLOOR.PRECISE(+H425+I425,0.1)+0.1</f>
        <v>397.6</v>
      </c>
      <c r="L425" s="480">
        <f>H425+H425*$M$9</f>
        <v>397.54</v>
      </c>
      <c r="M425" s="480">
        <f>L425*$M$8</f>
        <v>0</v>
      </c>
      <c r="N425" s="363">
        <f>L425+M425</f>
        <v>397.54</v>
      </c>
      <c r="O425" s="480">
        <f>L425+L425*$P$9</f>
        <v>453.19560000000001</v>
      </c>
      <c r="P425" s="480" t="e">
        <f>O425*$Q$9</f>
        <v>#VALUE!</v>
      </c>
      <c r="Q425" s="480" t="e">
        <f>SUM(O425:P425)</f>
        <v>#VALUE!</v>
      </c>
      <c r="R425" s="550">
        <v>501.89</v>
      </c>
      <c r="S425" s="480">
        <f>R425*S9</f>
        <v>70.264600000000002</v>
      </c>
      <c r="T425" s="480">
        <f>R425+S425-0.05</f>
        <v>572.1046</v>
      </c>
      <c r="U425" s="480">
        <f>R425+(R425*R9)</f>
        <v>534.01095999999995</v>
      </c>
      <c r="V425" s="480">
        <f>U425*V9</f>
        <v>80.101643999999993</v>
      </c>
      <c r="W425" s="543">
        <f>ROUNDUP(SUM(U425:V425),1)</f>
        <v>614.20000000000005</v>
      </c>
      <c r="X425" s="480">
        <f>U425*$Z$11+U425</f>
        <v>576.7318368</v>
      </c>
      <c r="Y425" s="480">
        <f>X425*Y7</f>
        <v>86.509775519999991</v>
      </c>
      <c r="Z425" s="711">
        <f>X425+Y425+0.04</f>
        <v>663.28161231999991</v>
      </c>
      <c r="AA425" s="712">
        <f>X425+(X425*AA$9)</f>
        <v>611.335747008</v>
      </c>
      <c r="AB425" s="712">
        <f>AA425*AB$12</f>
        <v>91.700362051200003</v>
      </c>
      <c r="AC425" s="713">
        <f>AA425+AB425</f>
        <v>703.03610905920004</v>
      </c>
      <c r="AD425" s="713">
        <f>AA425*AD9</f>
        <v>641.90253435839998</v>
      </c>
      <c r="AE425" s="713">
        <f>AD425*AF9</f>
        <v>96.285380153759988</v>
      </c>
      <c r="AF425" s="714">
        <f>AD425+AE425</f>
        <v>738.18791451215998</v>
      </c>
      <c r="AG425" s="715">
        <v>724.5</v>
      </c>
      <c r="AH425" s="714">
        <f>AD425*AH9</f>
        <v>673.99766107632001</v>
      </c>
      <c r="AI425" s="480">
        <f>AH425*AJ9</f>
        <v>101.099649161448</v>
      </c>
      <c r="AJ425" s="481">
        <f>SUM(AH425:AI425)</f>
        <v>775.09731023776806</v>
      </c>
      <c r="AK425" s="707">
        <v>760.7</v>
      </c>
      <c r="AL425" s="455">
        <v>701.20719628273457</v>
      </c>
      <c r="AM425" s="455">
        <f t="shared" si="152"/>
        <v>743.27962805969867</v>
      </c>
      <c r="AN425" s="455">
        <f>AL425*AN$12</f>
        <v>105.18107944241018</v>
      </c>
      <c r="AO425" s="456">
        <v>806.4</v>
      </c>
      <c r="AP425" s="364">
        <v>806.4</v>
      </c>
      <c r="AQ425" s="699">
        <f>AM425*1.06</f>
        <v>787.87640574328066</v>
      </c>
      <c r="AR425" s="363">
        <f>AQ425*1.15</f>
        <v>906.0578666047727</v>
      </c>
      <c r="AS425" s="722">
        <f>SUM(AM425-AL425)/AL425</f>
        <v>6.0000000000000032E-2</v>
      </c>
    </row>
    <row r="426" spans="1:45" ht="15.75" x14ac:dyDescent="0.25">
      <c r="A426" s="479"/>
      <c r="B426" s="480"/>
      <c r="C426" s="481"/>
      <c r="D426" s="481"/>
      <c r="E426" s="481"/>
      <c r="F426" s="481"/>
      <c r="G426" s="455"/>
      <c r="H426" s="485"/>
      <c r="I426" s="513"/>
      <c r="J426" s="514"/>
      <c r="K426" s="515"/>
      <c r="L426" s="483"/>
      <c r="M426" s="483"/>
      <c r="N426" s="488"/>
      <c r="O426" s="480"/>
      <c r="P426" s="480"/>
      <c r="Q426" s="480"/>
      <c r="R426" s="480" t="s">
        <v>609</v>
      </c>
      <c r="S426" s="480"/>
      <c r="T426" s="480"/>
      <c r="U426" s="483"/>
      <c r="V426" s="483"/>
      <c r="W426" s="502"/>
      <c r="X426" s="483"/>
      <c r="Y426" s="480"/>
      <c r="Z426" s="711" t="s">
        <v>609</v>
      </c>
      <c r="AA426" s="712"/>
      <c r="AB426" s="712"/>
      <c r="AC426" s="713"/>
      <c r="AD426" s="713"/>
      <c r="AE426" s="713"/>
      <c r="AF426" s="714"/>
      <c r="AG426" s="715"/>
      <c r="AH426" s="714"/>
      <c r="AI426" s="480"/>
      <c r="AJ426" s="483"/>
      <c r="AK426" s="707"/>
      <c r="AL426" s="455"/>
      <c r="AM426" s="455"/>
      <c r="AN426" s="455"/>
      <c r="AO426" s="456"/>
      <c r="AP426" s="364"/>
      <c r="AQ426" s="693"/>
      <c r="AR426" s="363"/>
      <c r="AS426" s="710"/>
    </row>
    <row r="427" spans="1:45" ht="15.75" x14ac:dyDescent="0.25">
      <c r="A427" s="505" t="s">
        <v>389</v>
      </c>
      <c r="B427" s="480">
        <v>13.31</v>
      </c>
      <c r="C427" s="481" t="e">
        <f>+B427+B427*$G$9</f>
        <v>#VALUE!</v>
      </c>
      <c r="D427" s="481">
        <v>15.18</v>
      </c>
      <c r="E427" s="481">
        <v>2.12</v>
      </c>
      <c r="F427" s="481">
        <f>SUM(D427:E427)</f>
        <v>17.3</v>
      </c>
      <c r="G427" s="455">
        <f>CEILING(F427,0.1)</f>
        <v>17.3</v>
      </c>
      <c r="H427" s="485">
        <f t="shared" si="151"/>
        <v>15.18</v>
      </c>
      <c r="I427" s="513">
        <f>+H427*$I$8</f>
        <v>0</v>
      </c>
      <c r="J427" s="514">
        <f>SUM(H427:I427)</f>
        <v>15.18</v>
      </c>
      <c r="K427" s="515">
        <f>_xlfn.FLOOR.PRECISE(+H427+I427,0.1)+0.1</f>
        <v>15.200000000000001</v>
      </c>
      <c r="L427" s="480">
        <f>H427+H427*$M$9</f>
        <v>15.18</v>
      </c>
      <c r="M427" s="480">
        <f>L427*$M$8</f>
        <v>0</v>
      </c>
      <c r="N427" s="363">
        <f>L427+M427</f>
        <v>15.18</v>
      </c>
      <c r="O427" s="480">
        <f>L427+L427*$P$9</f>
        <v>17.305199999999999</v>
      </c>
      <c r="P427" s="480" t="e">
        <f>O427*$Q$9</f>
        <v>#VALUE!</v>
      </c>
      <c r="Q427" s="480" t="e">
        <f>SUM(O427:P427)</f>
        <v>#VALUE!</v>
      </c>
      <c r="R427" s="550">
        <v>19.16</v>
      </c>
      <c r="S427" s="480">
        <f>R427*S9</f>
        <v>2.6824000000000003</v>
      </c>
      <c r="T427" s="480">
        <f>R427+S427-0.05</f>
        <v>21.792400000000001</v>
      </c>
      <c r="U427" s="480">
        <f>R427+(R427*R9)</f>
        <v>20.386240000000001</v>
      </c>
      <c r="V427" s="480">
        <f>U427*V9</f>
        <v>3.0579360000000002</v>
      </c>
      <c r="W427" s="543">
        <f>ROUNDUP(SUM(U427:V427),1)</f>
        <v>23.5</v>
      </c>
      <c r="X427" s="480">
        <f>U427*$Z$11+U427</f>
        <v>22.017139200000003</v>
      </c>
      <c r="Y427" s="480">
        <f>X427*Y7</f>
        <v>3.3025708800000002</v>
      </c>
      <c r="Z427" s="711">
        <f>X427+Y427</f>
        <v>25.319710080000004</v>
      </c>
      <c r="AA427" s="712">
        <f>X427+(X427*AA$9)</f>
        <v>23.338167552000002</v>
      </c>
      <c r="AB427" s="712">
        <f>AA427*AB$12</f>
        <v>3.5007251328</v>
      </c>
      <c r="AC427" s="713">
        <f>AA427+AB427</f>
        <v>26.838892684800001</v>
      </c>
      <c r="AD427" s="713">
        <f>AA427*AD9</f>
        <v>24.505075929600004</v>
      </c>
      <c r="AE427" s="713">
        <f>AD427*AF9</f>
        <v>3.6757613894400003</v>
      </c>
      <c r="AF427" s="714">
        <f>AD427+AE427</f>
        <v>28.180837319040005</v>
      </c>
      <c r="AG427" s="715">
        <v>27.7</v>
      </c>
      <c r="AH427" s="714">
        <f>AD427*AH9</f>
        <v>25.730329726080004</v>
      </c>
      <c r="AI427" s="480">
        <f>AH427*AJ9</f>
        <v>3.8595494589120003</v>
      </c>
      <c r="AJ427" s="481">
        <f>SUM(AH427:AI427)</f>
        <v>29.589879184992004</v>
      </c>
      <c r="AK427" s="707">
        <v>29</v>
      </c>
      <c r="AL427" s="455">
        <v>26.769072666873608</v>
      </c>
      <c r="AM427" s="455">
        <f t="shared" si="152"/>
        <v>28.375217026886027</v>
      </c>
      <c r="AN427" s="455">
        <f>AL427*AN$12</f>
        <v>4.0153609000310411</v>
      </c>
      <c r="AO427" s="456">
        <v>30.8</v>
      </c>
      <c r="AP427" s="364">
        <v>30.8</v>
      </c>
      <c r="AQ427" s="699">
        <f>AM427*1.06</f>
        <v>30.077730048499191</v>
      </c>
      <c r="AR427" s="363">
        <f>AQ427*1.15</f>
        <v>34.589389555774069</v>
      </c>
      <c r="AS427" s="722">
        <f>SUM(AM427-AL427)/AL427</f>
        <v>6.0000000000000074E-2</v>
      </c>
    </row>
    <row r="428" spans="1:45" ht="15.75" x14ac:dyDescent="0.25">
      <c r="A428" s="479"/>
      <c r="B428" s="480"/>
      <c r="C428" s="481"/>
      <c r="D428" s="481"/>
      <c r="E428" s="481"/>
      <c r="F428" s="481"/>
      <c r="G428" s="455"/>
      <c r="H428" s="485"/>
      <c r="I428" s="513"/>
      <c r="J428" s="514"/>
      <c r="K428" s="515"/>
      <c r="L428" s="483"/>
      <c r="M428" s="483"/>
      <c r="N428" s="488"/>
      <c r="O428" s="480"/>
      <c r="P428" s="480"/>
      <c r="Q428" s="480"/>
      <c r="R428" s="480"/>
      <c r="S428" s="480"/>
      <c r="T428" s="480"/>
      <c r="U428" s="483"/>
      <c r="V428" s="483"/>
      <c r="W428" s="502"/>
      <c r="X428" s="483"/>
      <c r="Y428" s="480"/>
      <c r="Z428" s="711" t="s">
        <v>609</v>
      </c>
      <c r="AA428" s="712"/>
      <c r="AB428" s="712"/>
      <c r="AC428" s="713"/>
      <c r="AD428" s="713"/>
      <c r="AE428" s="713"/>
      <c r="AF428" s="714"/>
      <c r="AG428" s="715"/>
      <c r="AH428" s="714"/>
      <c r="AI428" s="480"/>
      <c r="AJ428" s="483"/>
      <c r="AK428" s="707"/>
      <c r="AL428" s="455"/>
      <c r="AM428" s="455"/>
      <c r="AN428" s="455"/>
      <c r="AO428" s="456"/>
      <c r="AP428" s="364"/>
      <c r="AQ428" s="693"/>
      <c r="AR428" s="363"/>
      <c r="AS428" s="710"/>
    </row>
    <row r="429" spans="1:45" ht="15.75" x14ac:dyDescent="0.25">
      <c r="A429" s="505" t="s">
        <v>390</v>
      </c>
      <c r="B429" s="480">
        <v>213.32</v>
      </c>
      <c r="C429" s="481" t="e">
        <f>+B429+B429*$G$9</f>
        <v>#VALUE!</v>
      </c>
      <c r="D429" s="481">
        <v>242.02</v>
      </c>
      <c r="E429" s="481">
        <f>+D429*$F$11</f>
        <v>0</v>
      </c>
      <c r="F429" s="481">
        <f>SUM(D429:E429)</f>
        <v>242.02</v>
      </c>
      <c r="G429" s="455">
        <f>+F429</f>
        <v>242.02</v>
      </c>
      <c r="H429" s="485">
        <f t="shared" si="151"/>
        <v>242.02</v>
      </c>
      <c r="I429" s="513">
        <f>+H429*$I$8</f>
        <v>0</v>
      </c>
      <c r="J429" s="514">
        <f>SUM(H429:I429)</f>
        <v>242.02</v>
      </c>
      <c r="K429" s="515">
        <f>_xlfn.FLOOR.PRECISE(+H429+I429,0.1)+0.1</f>
        <v>242.1</v>
      </c>
      <c r="L429" s="480">
        <f>H429+H429*$M$9</f>
        <v>242.02</v>
      </c>
      <c r="M429" s="480">
        <f>L429*$M$8</f>
        <v>0</v>
      </c>
      <c r="N429" s="363">
        <f>L429+M429</f>
        <v>242.02</v>
      </c>
      <c r="O429" s="480">
        <f>L429+L429*$P$9</f>
        <v>275.90280000000001</v>
      </c>
      <c r="P429" s="480" t="e">
        <f>O429*$Q$9</f>
        <v>#VALUE!</v>
      </c>
      <c r="Q429" s="480" t="e">
        <f>SUM(O429:P429)</f>
        <v>#VALUE!</v>
      </c>
      <c r="R429" s="550">
        <v>305.54000000000002</v>
      </c>
      <c r="S429" s="480">
        <f>R429*S9</f>
        <v>42.775600000000004</v>
      </c>
      <c r="T429" s="480">
        <f>R429+S429-0.02</f>
        <v>348.29560000000004</v>
      </c>
      <c r="U429" s="480">
        <f>R429+(R429*R9)</f>
        <v>325.09456</v>
      </c>
      <c r="V429" s="480">
        <f>U429*V9</f>
        <v>48.764184</v>
      </c>
      <c r="W429" s="543">
        <f>ROUNDUP(SUM(U429:V429),1)</f>
        <v>373.90000000000003</v>
      </c>
      <c r="X429" s="480">
        <f>U429*$Z$11+U429</f>
        <v>351.10212480000001</v>
      </c>
      <c r="Y429" s="480">
        <f>X429*Y7</f>
        <v>52.665318720000002</v>
      </c>
      <c r="Z429" s="711">
        <f>X429+Y429+0.01</f>
        <v>403.77744352000002</v>
      </c>
      <c r="AA429" s="712">
        <f>X429+(X429*AA$9)</f>
        <v>372.16825228800002</v>
      </c>
      <c r="AB429" s="712">
        <f>AA429*AB$12</f>
        <v>55.8252378432</v>
      </c>
      <c r="AC429" s="713">
        <f>AA429+AB429</f>
        <v>427.99349013120002</v>
      </c>
      <c r="AD429" s="713">
        <f>AA429*AD9</f>
        <v>390.77666490240006</v>
      </c>
      <c r="AE429" s="713">
        <f>AD429*AF9</f>
        <v>58.616499735360009</v>
      </c>
      <c r="AF429" s="714">
        <f>AD429+AE429</f>
        <v>449.39316463776004</v>
      </c>
      <c r="AG429" s="715">
        <v>441.1</v>
      </c>
      <c r="AH429" s="714">
        <f>AD429*AH9</f>
        <v>410.31549814752009</v>
      </c>
      <c r="AI429" s="480">
        <f>AH429*AJ9</f>
        <v>61.54732472212801</v>
      </c>
      <c r="AJ429" s="481">
        <f>SUM(AH429:AI429)</f>
        <v>471.86282286964808</v>
      </c>
      <c r="AK429" s="707">
        <v>463.1</v>
      </c>
      <c r="AL429" s="455">
        <v>426.88008677643847</v>
      </c>
      <c r="AM429" s="455">
        <f t="shared" si="152"/>
        <v>452.49289198302483</v>
      </c>
      <c r="AN429" s="455">
        <f>AL429*AN$12</f>
        <v>64.032013016465768</v>
      </c>
      <c r="AO429" s="456">
        <v>490.9</v>
      </c>
      <c r="AP429" s="364">
        <v>490.9</v>
      </c>
      <c r="AQ429" s="699">
        <f>AM429*1.06</f>
        <v>479.64246550200636</v>
      </c>
      <c r="AR429" s="363">
        <f>AQ429*1.15</f>
        <v>551.58883532730727</v>
      </c>
      <c r="AS429" s="722">
        <f>SUM(AM429-AL429)/AL429</f>
        <v>6.0000000000000116E-2</v>
      </c>
    </row>
    <row r="430" spans="1:45" ht="15.75" x14ac:dyDescent="0.25">
      <c r="A430" s="479"/>
      <c r="B430" s="480"/>
      <c r="C430" s="481"/>
      <c r="D430" s="481"/>
      <c r="E430" s="481"/>
      <c r="F430" s="481"/>
      <c r="G430" s="455"/>
      <c r="H430" s="485"/>
      <c r="I430" s="513"/>
      <c r="J430" s="514"/>
      <c r="K430" s="515"/>
      <c r="L430" s="483"/>
      <c r="M430" s="483"/>
      <c r="N430" s="488"/>
      <c r="O430" s="480"/>
      <c r="P430" s="480"/>
      <c r="Q430" s="480"/>
      <c r="R430" s="480"/>
      <c r="S430" s="480"/>
      <c r="T430" s="480"/>
      <c r="U430" s="483"/>
      <c r="V430" s="483"/>
      <c r="W430" s="502"/>
      <c r="X430" s="483"/>
      <c r="Y430" s="480"/>
      <c r="Z430" s="711"/>
      <c r="AA430" s="712"/>
      <c r="AB430" s="712"/>
      <c r="AC430" s="713"/>
      <c r="AD430" s="713"/>
      <c r="AE430" s="713"/>
      <c r="AF430" s="714"/>
      <c r="AG430" s="715"/>
      <c r="AH430" s="714"/>
      <c r="AI430" s="480"/>
      <c r="AJ430" s="483"/>
      <c r="AK430" s="707"/>
      <c r="AL430" s="455"/>
      <c r="AM430" s="455"/>
      <c r="AN430" s="455"/>
      <c r="AO430" s="456"/>
      <c r="AP430" s="364"/>
      <c r="AQ430" s="693"/>
      <c r="AR430" s="363"/>
      <c r="AS430" s="710"/>
    </row>
    <row r="431" spans="1:45" ht="15.75" x14ac:dyDescent="0.25">
      <c r="A431" s="479"/>
      <c r="B431" s="480"/>
      <c r="C431" s="480"/>
      <c r="D431" s="480"/>
      <c r="E431" s="480"/>
      <c r="F431" s="480"/>
      <c r="G431" s="363"/>
      <c r="H431" s="455"/>
      <c r="I431" s="363"/>
      <c r="J431" s="363"/>
      <c r="K431" s="405"/>
      <c r="L431" s="483"/>
      <c r="M431" s="483"/>
      <c r="N431" s="488"/>
      <c r="O431" s="480"/>
      <c r="P431" s="480"/>
      <c r="Q431" s="480"/>
      <c r="R431" s="480"/>
      <c r="S431" s="480"/>
      <c r="T431" s="480"/>
      <c r="U431" s="483"/>
      <c r="V431" s="483"/>
      <c r="W431" s="502"/>
      <c r="X431" s="483"/>
      <c r="Y431" s="480"/>
      <c r="Z431" s="711"/>
      <c r="AA431" s="712"/>
      <c r="AB431" s="712"/>
      <c r="AC431" s="713"/>
      <c r="AD431" s="713"/>
      <c r="AE431" s="713"/>
      <c r="AF431" s="714"/>
      <c r="AG431" s="715"/>
      <c r="AH431" s="714"/>
      <c r="AI431" s="480"/>
      <c r="AJ431" s="483"/>
      <c r="AK431" s="707"/>
      <c r="AL431" s="455"/>
      <c r="AM431" s="455"/>
      <c r="AN431" s="455"/>
      <c r="AO431" s="456"/>
      <c r="AP431" s="364"/>
      <c r="AQ431" s="693"/>
      <c r="AR431" s="363"/>
      <c r="AS431" s="710"/>
    </row>
    <row r="432" spans="1:45" ht="15.75" x14ac:dyDescent="0.25">
      <c r="A432" s="479"/>
      <c r="B432" s="480"/>
      <c r="C432" s="481"/>
      <c r="D432" s="481"/>
      <c r="E432" s="481"/>
      <c r="F432" s="481"/>
      <c r="G432" s="455"/>
      <c r="H432" s="485"/>
      <c r="I432" s="513"/>
      <c r="J432" s="514"/>
      <c r="K432" s="515"/>
      <c r="L432" s="483"/>
      <c r="M432" s="483"/>
      <c r="N432" s="488"/>
      <c r="O432" s="480"/>
      <c r="P432" s="480"/>
      <c r="Q432" s="480"/>
      <c r="R432" s="480"/>
      <c r="S432" s="480"/>
      <c r="T432" s="480"/>
      <c r="U432" s="483"/>
      <c r="V432" s="483"/>
      <c r="W432" s="502"/>
      <c r="X432" s="483"/>
      <c r="Y432" s="480"/>
      <c r="Z432" s="711"/>
      <c r="AA432" s="712"/>
      <c r="AB432" s="712"/>
      <c r="AC432" s="713"/>
      <c r="AD432" s="713"/>
      <c r="AE432" s="713"/>
      <c r="AF432" s="714"/>
      <c r="AG432" s="715"/>
      <c r="AH432" s="714"/>
      <c r="AI432" s="480"/>
      <c r="AJ432" s="483"/>
      <c r="AK432" s="707"/>
      <c r="AL432" s="455"/>
      <c r="AM432" s="455"/>
      <c r="AN432" s="455"/>
      <c r="AO432" s="456"/>
      <c r="AP432" s="364"/>
      <c r="AQ432" s="693"/>
      <c r="AR432" s="363"/>
      <c r="AS432" s="710"/>
    </row>
    <row r="433" spans="1:45" ht="15.75" x14ac:dyDescent="0.25">
      <c r="A433" s="499" t="s">
        <v>391</v>
      </c>
      <c r="B433" s="480"/>
      <c r="C433" s="481"/>
      <c r="D433" s="481"/>
      <c r="E433" s="481"/>
      <c r="F433" s="481"/>
      <c r="G433" s="455"/>
      <c r="H433" s="485"/>
      <c r="I433" s="513"/>
      <c r="J433" s="514"/>
      <c r="K433" s="515"/>
      <c r="L433" s="483"/>
      <c r="M433" s="483"/>
      <c r="N433" s="488"/>
      <c r="O433" s="480"/>
      <c r="P433" s="480"/>
      <c r="Q433" s="480"/>
      <c r="R433" s="480"/>
      <c r="S433" s="480"/>
      <c r="T433" s="480"/>
      <c r="U433" s="483"/>
      <c r="V433" s="483"/>
      <c r="W433" s="502"/>
      <c r="X433" s="483"/>
      <c r="Y433" s="480"/>
      <c r="Z433" s="711"/>
      <c r="AA433" s="712"/>
      <c r="AB433" s="712"/>
      <c r="AC433" s="713"/>
      <c r="AD433" s="713"/>
      <c r="AE433" s="713"/>
      <c r="AF433" s="714"/>
      <c r="AG433" s="715"/>
      <c r="AH433" s="714"/>
      <c r="AI433" s="480"/>
      <c r="AJ433" s="483"/>
      <c r="AK433" s="707"/>
      <c r="AL433" s="455"/>
      <c r="AM433" s="455"/>
      <c r="AN433" s="455"/>
      <c r="AO433" s="456"/>
      <c r="AP433" s="364"/>
      <c r="AQ433" s="693"/>
      <c r="AR433" s="363"/>
      <c r="AS433" s="710"/>
    </row>
    <row r="434" spans="1:45" ht="15.75" x14ac:dyDescent="0.25">
      <c r="A434" s="479"/>
      <c r="B434" s="480"/>
      <c r="C434" s="481"/>
      <c r="D434" s="481"/>
      <c r="E434" s="481"/>
      <c r="F434" s="481"/>
      <c r="G434" s="455"/>
      <c r="H434" s="485"/>
      <c r="I434" s="513"/>
      <c r="J434" s="514"/>
      <c r="K434" s="515"/>
      <c r="L434" s="483"/>
      <c r="M434" s="483"/>
      <c r="N434" s="488"/>
      <c r="O434" s="480"/>
      <c r="P434" s="480"/>
      <c r="Q434" s="480"/>
      <c r="R434" s="480"/>
      <c r="S434" s="480"/>
      <c r="T434" s="480"/>
      <c r="U434" s="483"/>
      <c r="V434" s="483"/>
      <c r="W434" s="502"/>
      <c r="X434" s="483"/>
      <c r="Y434" s="480"/>
      <c r="Z434" s="711"/>
      <c r="AA434" s="712"/>
      <c r="AB434" s="712"/>
      <c r="AC434" s="713"/>
      <c r="AD434" s="713"/>
      <c r="AE434" s="713"/>
      <c r="AF434" s="714"/>
      <c r="AG434" s="715"/>
      <c r="AH434" s="714"/>
      <c r="AI434" s="480"/>
      <c r="AJ434" s="483"/>
      <c r="AK434" s="707"/>
      <c r="AL434" s="455"/>
      <c r="AM434" s="455"/>
      <c r="AN434" s="455"/>
      <c r="AO434" s="456"/>
      <c r="AP434" s="364"/>
      <c r="AQ434" s="693"/>
      <c r="AR434" s="363"/>
      <c r="AS434" s="710"/>
    </row>
    <row r="435" spans="1:45" ht="15.75" x14ac:dyDescent="0.25">
      <c r="A435" s="479" t="s">
        <v>392</v>
      </c>
      <c r="B435" s="480">
        <v>20.11</v>
      </c>
      <c r="C435" s="481" t="e">
        <f>+B435+B435*$G$9</f>
        <v>#VALUE!</v>
      </c>
      <c r="D435" s="481">
        <v>22.81</v>
      </c>
      <c r="E435" s="481">
        <f>+D435*$F$11</f>
        <v>0</v>
      </c>
      <c r="F435" s="481">
        <f>SUM(D435:E435)</f>
        <v>22.81</v>
      </c>
      <c r="G435" s="455">
        <v>26.001988679999997</v>
      </c>
      <c r="H435" s="485">
        <f>+D435+D435*$I$9</f>
        <v>22.81</v>
      </c>
      <c r="I435" s="513">
        <f>+H435*$I$8</f>
        <v>0</v>
      </c>
      <c r="J435" s="514">
        <f>SUM(H435:I435)</f>
        <v>22.81</v>
      </c>
      <c r="K435" s="515">
        <f>_xlfn.FLOOR.PRECISE(+H435+I435,0.1)+0.1</f>
        <v>22.900000000000002</v>
      </c>
      <c r="L435" s="480">
        <f>H435+H435*$M$9</f>
        <v>22.81</v>
      </c>
      <c r="M435" s="480">
        <f>L435*$M$8</f>
        <v>0</v>
      </c>
      <c r="N435" s="363">
        <f>L435+M435</f>
        <v>22.81</v>
      </c>
      <c r="O435" s="480">
        <f>L435+L435*$P$9</f>
        <v>26.003399999999999</v>
      </c>
      <c r="P435" s="480" t="e">
        <f>O435*$Q$9</f>
        <v>#VALUE!</v>
      </c>
      <c r="Q435" s="480" t="e">
        <f>SUM(O435:P435)</f>
        <v>#VALUE!</v>
      </c>
      <c r="R435" s="550">
        <v>28.8</v>
      </c>
      <c r="S435" s="480">
        <f>R435*S9</f>
        <v>4.0320000000000009</v>
      </c>
      <c r="T435" s="480">
        <f>R435+S435-0.03</f>
        <v>32.802</v>
      </c>
      <c r="U435" s="480">
        <f>R435+(R435*R9)</f>
        <v>30.6432</v>
      </c>
      <c r="V435" s="480">
        <f>U435*V9</f>
        <v>4.5964799999999997</v>
      </c>
      <c r="W435" s="538">
        <f>SUM(U435:V435)</f>
        <v>35.23968</v>
      </c>
      <c r="X435" s="480">
        <f>U435*$Z$11+U435</f>
        <v>33.094656000000001</v>
      </c>
      <c r="Y435" s="480">
        <f>X435*Y7</f>
        <v>4.9641983999999999</v>
      </c>
      <c r="Z435" s="711">
        <f>X435+Y435</f>
        <v>38.058854400000001</v>
      </c>
      <c r="AA435" s="712">
        <f>X435+(X435*AA$9)</f>
        <v>35.080335359999999</v>
      </c>
      <c r="AB435" s="712">
        <f>AA435*AB$12</f>
        <v>5.2620503039999997</v>
      </c>
      <c r="AC435" s="713">
        <f>AA435+AB435</f>
        <v>40.342385663999998</v>
      </c>
      <c r="AD435" s="713">
        <f>AA435*AD9</f>
        <v>36.834352127999999</v>
      </c>
      <c r="AE435" s="713">
        <f>AD435*AF9</f>
        <v>5.5251528191999997</v>
      </c>
      <c r="AF435" s="714">
        <f>AE435+AD435</f>
        <v>42.359504947200001</v>
      </c>
      <c r="AG435" s="715"/>
      <c r="AH435" s="714">
        <f>AD435*AH9</f>
        <v>38.676069734400002</v>
      </c>
      <c r="AI435" s="480">
        <f>AH435*AJ9</f>
        <v>5.8014104601600005</v>
      </c>
      <c r="AJ435" s="481">
        <f>SUM(AH435:AI435)</f>
        <v>44.477480194560002</v>
      </c>
      <c r="AK435" s="707">
        <v>43.7</v>
      </c>
      <c r="AL435" s="455">
        <v>40.237436994048004</v>
      </c>
      <c r="AM435" s="455">
        <f>AL435*1.06</f>
        <v>42.651683213690887</v>
      </c>
      <c r="AN435" s="455">
        <f>AL435*AN$12</f>
        <v>6.0356155491072006</v>
      </c>
      <c r="AO435" s="456">
        <f>SUM(AL435:AN435)</f>
        <v>88.924735756846104</v>
      </c>
      <c r="AP435" s="364"/>
      <c r="AQ435" s="699">
        <f>AM435*1.06</f>
        <v>45.210784206512344</v>
      </c>
      <c r="AR435" s="363">
        <f>AQ435*1.15</f>
        <v>51.99240183748919</v>
      </c>
      <c r="AS435" s="722">
        <f>SUM(AM435-AL435)/AL435</f>
        <v>6.0000000000000088E-2</v>
      </c>
    </row>
    <row r="436" spans="1:45" ht="15.75" x14ac:dyDescent="0.25">
      <c r="A436" s="511" t="s">
        <v>721</v>
      </c>
      <c r="B436" s="480">
        <v>37.369999999999997</v>
      </c>
      <c r="C436" s="481" t="e">
        <f>+B436+B436*$G$9</f>
        <v>#VALUE!</v>
      </c>
      <c r="D436" s="481">
        <v>42.46</v>
      </c>
      <c r="E436" s="481">
        <f>+D436*$F$11</f>
        <v>0</v>
      </c>
      <c r="F436" s="481">
        <f>SUM(D436:E436)</f>
        <v>42.46</v>
      </c>
      <c r="G436" s="455"/>
      <c r="H436" s="485">
        <v>194.54</v>
      </c>
      <c r="I436" s="486">
        <v>27.24</v>
      </c>
      <c r="J436" s="514">
        <f>SUM(H437:I437)</f>
        <v>42.46</v>
      </c>
      <c r="K436" s="515">
        <f>_xlfn.FLOOR.PRECISE(+H436+I436,0.1)+0.1</f>
        <v>221.8</v>
      </c>
      <c r="L436" s="480">
        <f>H436+H436*$M$9</f>
        <v>194.54</v>
      </c>
      <c r="M436" s="480">
        <f>L436*$M$8</f>
        <v>0</v>
      </c>
      <c r="N436" s="363">
        <f>L436+M436</f>
        <v>194.54</v>
      </c>
      <c r="O436" s="480">
        <f>L436+L436*$P$9</f>
        <v>221.7756</v>
      </c>
      <c r="P436" s="480" t="e">
        <f>O436*$Q$9</f>
        <v>#VALUE!</v>
      </c>
      <c r="Q436" s="480" t="e">
        <f>SUM(O436:P436)</f>
        <v>#VALUE!</v>
      </c>
      <c r="R436" s="550">
        <v>231.7</v>
      </c>
      <c r="S436" s="480">
        <f>R436*S9</f>
        <v>32.438000000000002</v>
      </c>
      <c r="T436" s="480">
        <f>R436+S436-0.04</f>
        <v>264.09799999999996</v>
      </c>
      <c r="U436" s="480">
        <f>R436+(R436*R9)</f>
        <v>246.52879999999999</v>
      </c>
      <c r="V436" s="480">
        <f>U436*V9</f>
        <v>36.979319999999994</v>
      </c>
      <c r="W436" s="538">
        <f>SUM(U436:V436)</f>
        <v>283.50811999999996</v>
      </c>
      <c r="X436" s="480">
        <f>U436*$Z$11+U436</f>
        <v>266.251104</v>
      </c>
      <c r="Y436" s="480">
        <f>X436*Y7</f>
        <v>39.937665599999995</v>
      </c>
      <c r="Z436" s="711">
        <f>X436+Y436</f>
        <v>306.1887696</v>
      </c>
      <c r="AA436" s="712">
        <f>X436+(X436*AA$9)</f>
        <v>282.22617023999999</v>
      </c>
      <c r="AB436" s="712">
        <f>AA436*AB$12</f>
        <v>42.333925535999995</v>
      </c>
      <c r="AC436" s="713">
        <f>AA436+AB436</f>
        <v>324.56009577599997</v>
      </c>
      <c r="AD436" s="713">
        <f>AA436*AD9</f>
        <v>296.33747875199998</v>
      </c>
      <c r="AE436" s="713">
        <f>AD436*AF9</f>
        <v>44.450621812799994</v>
      </c>
      <c r="AF436" s="714">
        <f>AE436+AD436</f>
        <v>340.78810056479995</v>
      </c>
      <c r="AG436" s="715"/>
      <c r="AH436" s="714">
        <f>AD436*AH9</f>
        <v>311.15435268959999</v>
      </c>
      <c r="AI436" s="480">
        <f>AH436*AJ9</f>
        <v>46.673152903439998</v>
      </c>
      <c r="AJ436" s="481">
        <f>SUM(AH436:AI436)</f>
        <v>357.82750559303997</v>
      </c>
      <c r="AK436" s="707"/>
      <c r="AL436" s="455">
        <v>323.71576915003197</v>
      </c>
      <c r="AM436" s="455">
        <f>AL436*1.06</f>
        <v>343.13871529903389</v>
      </c>
      <c r="AN436" s="455">
        <f>AL436*AN$12</f>
        <v>48.557365372504798</v>
      </c>
      <c r="AO436" s="456">
        <f>SUM(AL436:AN436)</f>
        <v>715.41184982157074</v>
      </c>
      <c r="AP436" s="364"/>
      <c r="AQ436" s="699">
        <f>AM436*1.06</f>
        <v>363.72703821697593</v>
      </c>
      <c r="AR436" s="363">
        <f>AQ436*1.15</f>
        <v>418.2860939495223</v>
      </c>
      <c r="AS436" s="722">
        <f>SUM(AM436-AL436)/AL436</f>
        <v>5.9999999999999991E-2</v>
      </c>
    </row>
    <row r="437" spans="1:45" ht="15.75" x14ac:dyDescent="0.25">
      <c r="A437" s="511" t="s">
        <v>394</v>
      </c>
      <c r="B437" s="480"/>
      <c r="C437" s="481"/>
      <c r="D437" s="481"/>
      <c r="E437" s="481"/>
      <c r="F437" s="481"/>
      <c r="G437" s="455">
        <f>+F436</f>
        <v>42.46</v>
      </c>
      <c r="H437" s="485">
        <f>+D436+D436*$I$9</f>
        <v>42.46</v>
      </c>
      <c r="I437" s="513">
        <f>+H437*$I$8</f>
        <v>0</v>
      </c>
      <c r="J437" s="514"/>
      <c r="K437" s="515">
        <f>_xlfn.FLOOR.PRECISE(+H437+I437,0.1)</f>
        <v>42.400000000000006</v>
      </c>
      <c r="L437" s="480">
        <f>H437+H437*$M$9</f>
        <v>42.46</v>
      </c>
      <c r="M437" s="480">
        <f>L437*$M$8</f>
        <v>0</v>
      </c>
      <c r="N437" s="363">
        <f>L437+M437</f>
        <v>42.46</v>
      </c>
      <c r="O437" s="480">
        <f>L437+L437*$P$9</f>
        <v>48.404400000000003</v>
      </c>
      <c r="P437" s="480" t="e">
        <f>O437*$Q$9</f>
        <v>#VALUE!</v>
      </c>
      <c r="Q437" s="480" t="e">
        <f>SUM(O437:P437)</f>
        <v>#VALUE!</v>
      </c>
      <c r="R437" s="548">
        <v>53.6</v>
      </c>
      <c r="S437" s="480">
        <f>R437*S9</f>
        <v>7.5040000000000013</v>
      </c>
      <c r="T437" s="480">
        <f>R437+S437-0.01</f>
        <v>61.094000000000001</v>
      </c>
      <c r="U437" s="480">
        <f>R437+(R437*R9)</f>
        <v>57.0304</v>
      </c>
      <c r="V437" s="480">
        <f>U437*V9</f>
        <v>8.5545600000000004</v>
      </c>
      <c r="W437" s="538">
        <f>SUM(U437:V437)</f>
        <v>65.584959999999995</v>
      </c>
      <c r="X437" s="480">
        <f>U437*$Z$11+U437</f>
        <v>61.592832000000001</v>
      </c>
      <c r="Y437" s="480">
        <f>X437*Y7</f>
        <v>9.2389247999999995</v>
      </c>
      <c r="Z437" s="711">
        <f>X437+Y437</f>
        <v>70.831756799999994</v>
      </c>
      <c r="AA437" s="712">
        <f>X437+(X437*AA$9)</f>
        <v>65.288401919999998</v>
      </c>
      <c r="AB437" s="712">
        <f>AA437*AB$12</f>
        <v>9.793260287999999</v>
      </c>
      <c r="AC437" s="713">
        <f>AA437+AB437</f>
        <v>75.081662207999997</v>
      </c>
      <c r="AD437" s="713">
        <f>AA437*AD9</f>
        <v>68.552822016000007</v>
      </c>
      <c r="AE437" s="713">
        <f>AD437*AF9</f>
        <v>10.2829233024</v>
      </c>
      <c r="AF437" s="714">
        <f>AE437+AD437</f>
        <v>78.835745318400001</v>
      </c>
      <c r="AG437" s="715"/>
      <c r="AH437" s="714">
        <f>AD437*AH9</f>
        <v>71.98046311680001</v>
      </c>
      <c r="AI437" s="480">
        <f>AH437*AJ9</f>
        <v>10.797069467520002</v>
      </c>
      <c r="AJ437" s="481">
        <f>SUM(AH437:AI437)</f>
        <v>82.777532584320014</v>
      </c>
      <c r="AK437" s="707">
        <v>81.2</v>
      </c>
      <c r="AL437" s="455">
        <v>74.886341072256016</v>
      </c>
      <c r="AM437" s="455">
        <f>AL437*1.06</f>
        <v>79.379521536591383</v>
      </c>
      <c r="AN437" s="455">
        <f>AL437*AN$12</f>
        <v>11.232951160838402</v>
      </c>
      <c r="AO437" s="456">
        <f>SUM(AL437:AN437)</f>
        <v>165.4988137696858</v>
      </c>
      <c r="AP437" s="364"/>
      <c r="AQ437" s="699">
        <f>AM437*1.06</f>
        <v>84.142292828786864</v>
      </c>
      <c r="AR437" s="363">
        <f>AQ437*1.15</f>
        <v>96.76363675310489</v>
      </c>
      <c r="AS437" s="722">
        <f>SUM(AM437-AL437)/AL437</f>
        <v>6.0000000000000081E-2</v>
      </c>
    </row>
    <row r="438" spans="1:45" ht="15.75" x14ac:dyDescent="0.25">
      <c r="A438" s="511" t="s">
        <v>885</v>
      </c>
      <c r="B438" s="480"/>
      <c r="C438" s="481"/>
      <c r="D438" s="481"/>
      <c r="E438" s="481"/>
      <c r="F438" s="481"/>
      <c r="G438" s="455"/>
      <c r="H438" s="485"/>
      <c r="I438" s="513"/>
      <c r="J438" s="514"/>
      <c r="K438" s="515"/>
      <c r="L438" s="483"/>
      <c r="M438" s="483"/>
      <c r="N438" s="488"/>
      <c r="O438" s="480"/>
      <c r="P438" s="480"/>
      <c r="Q438" s="480"/>
      <c r="R438" s="480"/>
      <c r="S438" s="480"/>
      <c r="T438" s="480"/>
      <c r="U438" s="483"/>
      <c r="V438" s="483"/>
      <c r="W438" s="502"/>
      <c r="X438" s="483"/>
      <c r="Y438" s="480"/>
      <c r="Z438" s="711"/>
      <c r="AA438" s="712"/>
      <c r="AB438" s="712"/>
      <c r="AC438" s="713"/>
      <c r="AD438" s="713"/>
      <c r="AE438" s="713"/>
      <c r="AF438" s="714"/>
      <c r="AG438" s="715"/>
      <c r="AH438" s="714"/>
      <c r="AI438" s="480"/>
      <c r="AJ438" s="483"/>
      <c r="AK438" s="707"/>
      <c r="AL438" s="455"/>
      <c r="AM438" s="455"/>
      <c r="AN438" s="455"/>
      <c r="AO438" s="456"/>
      <c r="AP438" s="364"/>
      <c r="AQ438" s="693"/>
      <c r="AR438" s="363"/>
      <c r="AS438" s="710"/>
    </row>
    <row r="439" spans="1:45" ht="15.75" x14ac:dyDescent="0.25">
      <c r="A439" s="659" t="s">
        <v>910</v>
      </c>
      <c r="B439" s="542"/>
      <c r="C439" s="527"/>
      <c r="D439" s="527"/>
      <c r="E439" s="527"/>
      <c r="F439" s="527"/>
      <c r="G439" s="528"/>
      <c r="H439" s="529"/>
      <c r="I439" s="530"/>
      <c r="J439" s="531"/>
      <c r="K439" s="532"/>
      <c r="L439" s="533"/>
      <c r="M439" s="533"/>
      <c r="N439" s="534"/>
      <c r="O439" s="542"/>
      <c r="P439" s="542"/>
      <c r="Q439" s="542"/>
      <c r="R439" s="542"/>
      <c r="S439" s="542"/>
      <c r="T439" s="542"/>
      <c r="U439" s="533"/>
      <c r="V439" s="533"/>
      <c r="W439" s="554"/>
      <c r="X439" s="533"/>
      <c r="Y439" s="542"/>
      <c r="Z439" s="736"/>
      <c r="AA439" s="737"/>
      <c r="AB439" s="737"/>
      <c r="AC439" s="738"/>
      <c r="AD439" s="738"/>
      <c r="AE439" s="738"/>
      <c r="AF439" s="739"/>
      <c r="AG439" s="715"/>
      <c r="AH439" s="739">
        <v>37.96</v>
      </c>
      <c r="AI439" s="542">
        <v>5.7</v>
      </c>
      <c r="AJ439" s="527">
        <f>SUM(AH439:AI439)</f>
        <v>43.660000000000004</v>
      </c>
      <c r="AK439" s="707">
        <v>44</v>
      </c>
      <c r="AL439" s="455">
        <v>40.2376</v>
      </c>
      <c r="AM439" s="455">
        <f>AL439*1.06</f>
        <v>42.651856000000002</v>
      </c>
      <c r="AN439" s="455">
        <f>AL439*AN$12</f>
        <v>6.0356399999999999</v>
      </c>
      <c r="AO439" s="456">
        <f>SUM(AL439:AN439)</f>
        <v>88.925095999999996</v>
      </c>
      <c r="AP439" s="364"/>
      <c r="AQ439" s="699">
        <f>AM439*1.06</f>
        <v>45.210967360000005</v>
      </c>
      <c r="AR439" s="363">
        <f>AQ439*1.15</f>
        <v>51.992612464000004</v>
      </c>
      <c r="AS439" s="722">
        <f>SUM(AM439-AL439)/AL439</f>
        <v>6.0000000000000039E-2</v>
      </c>
    </row>
    <row r="440" spans="1:45" ht="15.75" x14ac:dyDescent="0.25">
      <c r="A440" s="479"/>
      <c r="B440" s="517"/>
      <c r="C440" s="517"/>
      <c r="D440" s="517"/>
      <c r="E440" s="517"/>
      <c r="F440" s="517"/>
      <c r="G440" s="518"/>
      <c r="H440" s="455"/>
      <c r="I440" s="518"/>
      <c r="J440" s="518"/>
      <c r="K440" s="519"/>
      <c r="L440" s="483"/>
      <c r="M440" s="483"/>
      <c r="N440" s="488"/>
      <c r="O440" s="480"/>
      <c r="P440" s="480"/>
      <c r="Q440" s="480"/>
      <c r="R440" s="480"/>
      <c r="S440" s="480"/>
      <c r="T440" s="480"/>
      <c r="U440" s="483"/>
      <c r="V440" s="483"/>
      <c r="W440" s="502"/>
      <c r="X440" s="483"/>
      <c r="Y440" s="480"/>
      <c r="Z440" s="711"/>
      <c r="AA440" s="712"/>
      <c r="AB440" s="712"/>
      <c r="AC440" s="713"/>
      <c r="AD440" s="713"/>
      <c r="AE440" s="713"/>
      <c r="AF440" s="714"/>
      <c r="AG440" s="715"/>
      <c r="AH440" s="714"/>
      <c r="AI440" s="480"/>
      <c r="AJ440" s="483"/>
      <c r="AK440" s="707"/>
      <c r="AL440" s="455"/>
      <c r="AM440" s="455"/>
      <c r="AN440" s="455"/>
      <c r="AO440" s="456"/>
      <c r="AP440" s="364"/>
      <c r="AQ440" s="693"/>
      <c r="AR440" s="363"/>
      <c r="AS440" s="710"/>
    </row>
    <row r="441" spans="1:45" ht="15.75" x14ac:dyDescent="0.25">
      <c r="A441" s="479"/>
      <c r="B441" s="517"/>
      <c r="C441" s="481"/>
      <c r="D441" s="481"/>
      <c r="E441" s="481"/>
      <c r="F441" s="481"/>
      <c r="G441" s="455"/>
      <c r="H441" s="485"/>
      <c r="I441" s="513"/>
      <c r="J441" s="514"/>
      <c r="K441" s="515"/>
      <c r="L441" s="483"/>
      <c r="M441" s="483"/>
      <c r="N441" s="488"/>
      <c r="O441" s="480"/>
      <c r="P441" s="480"/>
      <c r="Q441" s="480"/>
      <c r="R441" s="480"/>
      <c r="S441" s="480"/>
      <c r="T441" s="480"/>
      <c r="U441" s="483"/>
      <c r="V441" s="483"/>
      <c r="W441" s="502"/>
      <c r="X441" s="483"/>
      <c r="Y441" s="480"/>
      <c r="Z441" s="711"/>
      <c r="AA441" s="712"/>
      <c r="AB441" s="712"/>
      <c r="AC441" s="713"/>
      <c r="AD441" s="713"/>
      <c r="AE441" s="713"/>
      <c r="AF441" s="714"/>
      <c r="AG441" s="715"/>
      <c r="AH441" s="714"/>
      <c r="AI441" s="480"/>
      <c r="AJ441" s="483"/>
      <c r="AK441" s="707"/>
      <c r="AL441" s="455"/>
      <c r="AM441" s="455"/>
      <c r="AN441" s="455"/>
      <c r="AO441" s="456"/>
      <c r="AP441" s="364"/>
      <c r="AQ441" s="693"/>
      <c r="AR441" s="363"/>
      <c r="AS441" s="710"/>
    </row>
    <row r="442" spans="1:45" ht="15.75" x14ac:dyDescent="0.25">
      <c r="A442" s="499" t="s">
        <v>841</v>
      </c>
      <c r="B442" s="517"/>
      <c r="C442" s="481"/>
      <c r="D442" s="481"/>
      <c r="E442" s="481"/>
      <c r="F442" s="481"/>
      <c r="G442" s="455"/>
      <c r="H442" s="485"/>
      <c r="I442" s="513"/>
      <c r="J442" s="514"/>
      <c r="K442" s="515"/>
      <c r="L442" s="483"/>
      <c r="M442" s="483"/>
      <c r="N442" s="488"/>
      <c r="O442" s="480"/>
      <c r="P442" s="480"/>
      <c r="Q442" s="480"/>
      <c r="R442" s="480"/>
      <c r="S442" s="480"/>
      <c r="T442" s="480"/>
      <c r="U442" s="483"/>
      <c r="V442" s="483"/>
      <c r="W442" s="502"/>
      <c r="X442" s="483"/>
      <c r="Y442" s="480"/>
      <c r="Z442" s="711"/>
      <c r="AA442" s="712"/>
      <c r="AB442" s="712"/>
      <c r="AC442" s="713"/>
      <c r="AD442" s="713"/>
      <c r="AE442" s="713"/>
      <c r="AF442" s="714"/>
      <c r="AG442" s="715"/>
      <c r="AH442" s="714"/>
      <c r="AI442" s="480"/>
      <c r="AJ442" s="483"/>
      <c r="AK442" s="707"/>
      <c r="AL442" s="455"/>
      <c r="AM442" s="455"/>
      <c r="AN442" s="455"/>
      <c r="AO442" s="456"/>
      <c r="AP442" s="364"/>
      <c r="AQ442" s="693"/>
      <c r="AR442" s="363"/>
      <c r="AS442" s="710"/>
    </row>
    <row r="443" spans="1:45" ht="15.75" x14ac:dyDescent="0.25">
      <c r="A443" s="499" t="s">
        <v>842</v>
      </c>
      <c r="B443" s="517"/>
      <c r="C443" s="481"/>
      <c r="D443" s="481"/>
      <c r="E443" s="481"/>
      <c r="F443" s="481"/>
      <c r="G443" s="455"/>
      <c r="H443" s="485"/>
      <c r="I443" s="513"/>
      <c r="J443" s="514"/>
      <c r="K443" s="515"/>
      <c r="L443" s="483"/>
      <c r="M443" s="483"/>
      <c r="N443" s="488"/>
      <c r="O443" s="480"/>
      <c r="P443" s="480"/>
      <c r="Q443" s="480"/>
      <c r="R443" s="480"/>
      <c r="S443" s="480"/>
      <c r="T443" s="480"/>
      <c r="U443" s="483"/>
      <c r="V443" s="483"/>
      <c r="W443" s="502"/>
      <c r="X443" s="483"/>
      <c r="Y443" s="480"/>
      <c r="Z443" s="711"/>
      <c r="AA443" s="712"/>
      <c r="AB443" s="712"/>
      <c r="AC443" s="713"/>
      <c r="AD443" s="713"/>
      <c r="AE443" s="713"/>
      <c r="AF443" s="714"/>
      <c r="AG443" s="715"/>
      <c r="AH443" s="714"/>
      <c r="AI443" s="480"/>
      <c r="AJ443" s="483"/>
      <c r="AK443" s="707"/>
      <c r="AL443" s="455"/>
      <c r="AM443" s="455"/>
      <c r="AN443" s="455"/>
      <c r="AO443" s="456"/>
      <c r="AP443" s="364"/>
      <c r="AQ443" s="693"/>
      <c r="AR443" s="363"/>
      <c r="AS443" s="710"/>
    </row>
    <row r="444" spans="1:45" ht="15.75" x14ac:dyDescent="0.25">
      <c r="A444" s="479"/>
      <c r="B444" s="517"/>
      <c r="C444" s="481"/>
      <c r="D444" s="481"/>
      <c r="E444" s="481"/>
      <c r="F444" s="481"/>
      <c r="G444" s="455"/>
      <c r="H444" s="485"/>
      <c r="I444" s="513"/>
      <c r="J444" s="514"/>
      <c r="K444" s="515"/>
      <c r="L444" s="483"/>
      <c r="M444" s="483"/>
      <c r="N444" s="488"/>
      <c r="O444" s="480"/>
      <c r="P444" s="480"/>
      <c r="Q444" s="480"/>
      <c r="R444" s="480"/>
      <c r="S444" s="480"/>
      <c r="T444" s="480"/>
      <c r="U444" s="483"/>
      <c r="V444" s="483"/>
      <c r="W444" s="502"/>
      <c r="X444" s="483"/>
      <c r="Y444" s="480"/>
      <c r="Z444" s="711"/>
      <c r="AA444" s="712"/>
      <c r="AB444" s="712"/>
      <c r="AC444" s="713"/>
      <c r="AD444" s="713"/>
      <c r="AE444" s="713"/>
      <c r="AF444" s="714"/>
      <c r="AG444" s="715"/>
      <c r="AH444" s="714"/>
      <c r="AI444" s="480"/>
      <c r="AJ444" s="483"/>
      <c r="AK444" s="707"/>
      <c r="AL444" s="455"/>
      <c r="AM444" s="455"/>
      <c r="AN444" s="455"/>
      <c r="AO444" s="456"/>
      <c r="AP444" s="364"/>
      <c r="AQ444" s="693"/>
      <c r="AR444" s="363"/>
      <c r="AS444" s="710"/>
    </row>
    <row r="445" spans="1:45" ht="15.75" x14ac:dyDescent="0.25">
      <c r="A445" s="511" t="s">
        <v>396</v>
      </c>
      <c r="B445" s="480"/>
      <c r="C445" s="481"/>
      <c r="D445" s="481"/>
      <c r="E445" s="481"/>
      <c r="F445" s="481"/>
      <c r="G445" s="455"/>
      <c r="H445" s="485"/>
      <c r="I445" s="513"/>
      <c r="J445" s="514"/>
      <c r="K445" s="515"/>
      <c r="L445" s="483"/>
      <c r="M445" s="483"/>
      <c r="N445" s="488"/>
      <c r="O445" s="480"/>
      <c r="P445" s="480"/>
      <c r="Q445" s="480"/>
      <c r="R445" s="480"/>
      <c r="S445" s="480"/>
      <c r="T445" s="480"/>
      <c r="U445" s="483"/>
      <c r="V445" s="483"/>
      <c r="W445" s="502"/>
      <c r="X445" s="483"/>
      <c r="Y445" s="480"/>
      <c r="Z445" s="711"/>
      <c r="AA445" s="712"/>
      <c r="AB445" s="712"/>
      <c r="AC445" s="713"/>
      <c r="AD445" s="713"/>
      <c r="AE445" s="713"/>
      <c r="AF445" s="714"/>
      <c r="AG445" s="715"/>
      <c r="AH445" s="714"/>
      <c r="AI445" s="480"/>
      <c r="AJ445" s="483"/>
      <c r="AK445" s="707"/>
      <c r="AL445" s="455"/>
      <c r="AM445" s="455"/>
      <c r="AN445" s="455"/>
      <c r="AO445" s="456"/>
      <c r="AP445" s="364"/>
      <c r="AQ445" s="693"/>
      <c r="AR445" s="363"/>
      <c r="AS445" s="710"/>
    </row>
    <row r="446" spans="1:45" ht="15.75" x14ac:dyDescent="0.25">
      <c r="A446" s="511" t="s">
        <v>397</v>
      </c>
      <c r="B446" s="480">
        <v>22</v>
      </c>
      <c r="C446" s="481" t="e">
        <f>+B446+B446*$G$9</f>
        <v>#VALUE!</v>
      </c>
      <c r="D446" s="481">
        <v>25</v>
      </c>
      <c r="E446" s="481">
        <f>+D446*$F$11</f>
        <v>0</v>
      </c>
      <c r="F446" s="481">
        <f>SUM(D446:E446)</f>
        <v>25</v>
      </c>
      <c r="G446" s="455">
        <f>CEILING(F446,0.1)</f>
        <v>25</v>
      </c>
      <c r="H446" s="485">
        <v>5</v>
      </c>
      <c r="I446" s="513">
        <f>+H446*$I$8</f>
        <v>0</v>
      </c>
      <c r="J446" s="514">
        <f>SUM(H446:I446)</f>
        <v>5</v>
      </c>
      <c r="K446" s="515">
        <f>+H446+I446</f>
        <v>5</v>
      </c>
      <c r="L446" s="480">
        <f>H446+H446*$M$9</f>
        <v>5</v>
      </c>
      <c r="M446" s="480">
        <f>L446*$M$8</f>
        <v>0</v>
      </c>
      <c r="N446" s="363">
        <f>L446+M446</f>
        <v>5</v>
      </c>
      <c r="O446" s="480">
        <v>5</v>
      </c>
      <c r="P446" s="480" t="e">
        <f>O446*$Q$9</f>
        <v>#VALUE!</v>
      </c>
      <c r="Q446" s="480" t="e">
        <f>SUM(O446:P446)</f>
        <v>#VALUE!</v>
      </c>
      <c r="R446" s="550">
        <v>5.3</v>
      </c>
      <c r="S446" s="480">
        <f>R446*S9</f>
        <v>0.74199999999999999</v>
      </c>
      <c r="T446" s="480">
        <v>5.7</v>
      </c>
      <c r="U446" s="480">
        <f>R446+(R446*R9)</f>
        <v>5.6391999999999998</v>
      </c>
      <c r="V446" s="480">
        <f>U446*V9</f>
        <v>0.84587999999999997</v>
      </c>
      <c r="W446" s="543">
        <f>ROUNDUP(SUM(U446:V446),1)</f>
        <v>6.5</v>
      </c>
      <c r="X446" s="480">
        <f>U446*$Z$11+U446</f>
        <v>6.0903359999999997</v>
      </c>
      <c r="Y446" s="480">
        <f>X446*Y7</f>
        <v>0.91355039999999987</v>
      </c>
      <c r="Z446" s="711">
        <f>X446+Y446+0.03</f>
        <v>7.0338864000000001</v>
      </c>
      <c r="AA446" s="712">
        <f>X446+(X446*AA$9)</f>
        <v>6.45575616</v>
      </c>
      <c r="AB446" s="712">
        <f>AA446*AB$12</f>
        <v>0.96836342399999997</v>
      </c>
      <c r="AC446" s="713">
        <f>AA446+AB446</f>
        <v>7.4241195839999996</v>
      </c>
      <c r="AD446" s="713" t="s">
        <v>891</v>
      </c>
      <c r="AE446" s="713"/>
      <c r="AF446" s="714"/>
      <c r="AG446" s="715"/>
      <c r="AH446" s="714"/>
      <c r="AI446" s="480"/>
      <c r="AJ446" s="483"/>
      <c r="AK446" s="707"/>
      <c r="AL446" s="455"/>
      <c r="AM446" s="455"/>
      <c r="AN446" s="455"/>
      <c r="AO446" s="456"/>
      <c r="AP446" s="364"/>
      <c r="AQ446" s="693"/>
      <c r="AR446" s="363"/>
      <c r="AS446" s="710"/>
    </row>
    <row r="447" spans="1:45" ht="15.75" x14ac:dyDescent="0.25">
      <c r="A447" s="511" t="s">
        <v>398</v>
      </c>
      <c r="B447" s="480">
        <v>5.5</v>
      </c>
      <c r="C447" s="481" t="e">
        <f>+B447+B447*$G$9</f>
        <v>#VALUE!</v>
      </c>
      <c r="D447" s="481">
        <v>6.32</v>
      </c>
      <c r="E447" s="481">
        <f>+D447*$F$11</f>
        <v>0</v>
      </c>
      <c r="F447" s="481">
        <f>SUM(D447:E447)</f>
        <v>6.32</v>
      </c>
      <c r="G447" s="455">
        <f>+F447</f>
        <v>6.32</v>
      </c>
      <c r="H447" s="587">
        <v>0</v>
      </c>
      <c r="I447" s="513">
        <f>+H447*$I$8</f>
        <v>0</v>
      </c>
      <c r="J447" s="588" t="s">
        <v>23</v>
      </c>
      <c r="K447" s="589" t="str">
        <f>+J447</f>
        <v>-</v>
      </c>
      <c r="L447" s="483"/>
      <c r="M447" s="483"/>
      <c r="N447" s="488"/>
      <c r="O447" s="480">
        <v>2.02</v>
      </c>
      <c r="P447" s="480" t="e">
        <f>O447*$Q$9</f>
        <v>#VALUE!</v>
      </c>
      <c r="Q447" s="480" t="e">
        <f>SUM(O447:P447)</f>
        <v>#VALUE!</v>
      </c>
      <c r="R447" s="550">
        <v>2.14</v>
      </c>
      <c r="S447" s="480">
        <f>R447*S9</f>
        <v>0.29960000000000003</v>
      </c>
      <c r="T447" s="480">
        <f>R447+S447</f>
        <v>2.4396</v>
      </c>
      <c r="U447" s="480">
        <f>R447+(R447*R9)</f>
        <v>2.2769600000000003</v>
      </c>
      <c r="V447" s="480">
        <f>U447*V9</f>
        <v>0.34154400000000001</v>
      </c>
      <c r="W447" s="543">
        <f>ROUNDUP(SUM(U447:V447),1)</f>
        <v>2.7</v>
      </c>
      <c r="X447" s="480">
        <f>U447*$Z$11+U447</f>
        <v>2.4591168000000003</v>
      </c>
      <c r="Y447" s="480">
        <f>X447*Y7</f>
        <v>0.36886752000000006</v>
      </c>
      <c r="Z447" s="711">
        <f>X447+Y447+0.02</f>
        <v>2.8479843200000006</v>
      </c>
      <c r="AA447" s="712">
        <f>X447+(X447*AA$9)</f>
        <v>2.6066638080000004</v>
      </c>
      <c r="AB447" s="712">
        <f>AA447*AB$12</f>
        <v>0.39099957120000006</v>
      </c>
      <c r="AC447" s="713">
        <f>AA447+AB447</f>
        <v>2.9976633792000005</v>
      </c>
      <c r="AD447" s="713" t="s">
        <v>891</v>
      </c>
      <c r="AE447" s="713"/>
      <c r="AF447" s="714"/>
      <c r="AG447" s="715"/>
      <c r="AH447" s="714"/>
      <c r="AI447" s="480"/>
      <c r="AJ447" s="483"/>
      <c r="AK447" s="707"/>
      <c r="AL447" s="455"/>
      <c r="AM447" s="455"/>
      <c r="AN447" s="455"/>
      <c r="AO447" s="456"/>
      <c r="AP447" s="364"/>
      <c r="AQ447" s="693"/>
      <c r="AR447" s="363"/>
      <c r="AS447" s="710"/>
    </row>
    <row r="448" spans="1:45" ht="15.75" x14ac:dyDescent="0.25">
      <c r="A448" s="511"/>
      <c r="B448" s="480"/>
      <c r="C448" s="481"/>
      <c r="D448" s="481"/>
      <c r="E448" s="481"/>
      <c r="F448" s="481"/>
      <c r="G448" s="455"/>
      <c r="H448" s="485"/>
      <c r="I448" s="513"/>
      <c r="J448" s="514"/>
      <c r="K448" s="515"/>
      <c r="L448" s="483"/>
      <c r="M448" s="483"/>
      <c r="N448" s="488"/>
      <c r="O448" s="480"/>
      <c r="P448" s="480"/>
      <c r="Q448" s="480"/>
      <c r="R448" s="480"/>
      <c r="S448" s="480"/>
      <c r="T448" s="480"/>
      <c r="U448" s="483"/>
      <c r="V448" s="483"/>
      <c r="W448" s="502"/>
      <c r="X448" s="483"/>
      <c r="Y448" s="480"/>
      <c r="Z448" s="711"/>
      <c r="AA448" s="712"/>
      <c r="AB448" s="712"/>
      <c r="AC448" s="713"/>
      <c r="AD448" s="713"/>
      <c r="AE448" s="713"/>
      <c r="AF448" s="714"/>
      <c r="AG448" s="715"/>
      <c r="AH448" s="714"/>
      <c r="AI448" s="480"/>
      <c r="AJ448" s="483"/>
      <c r="AK448" s="707"/>
      <c r="AL448" s="455"/>
      <c r="AM448" s="455"/>
      <c r="AN448" s="455"/>
      <c r="AO448" s="456"/>
      <c r="AP448" s="364"/>
      <c r="AQ448" s="693"/>
      <c r="AR448" s="363"/>
      <c r="AS448" s="710"/>
    </row>
    <row r="449" spans="1:45" ht="15.75" x14ac:dyDescent="0.25">
      <c r="A449" s="511" t="s">
        <v>843</v>
      </c>
      <c r="B449" s="480"/>
      <c r="C449" s="481"/>
      <c r="D449" s="481"/>
      <c r="E449" s="481"/>
      <c r="F449" s="481"/>
      <c r="G449" s="455"/>
      <c r="H449" s="485"/>
      <c r="I449" s="513"/>
      <c r="J449" s="514"/>
      <c r="K449" s="515"/>
      <c r="L449" s="483"/>
      <c r="M449" s="483"/>
      <c r="N449" s="488"/>
      <c r="O449" s="480"/>
      <c r="P449" s="480"/>
      <c r="Q449" s="480"/>
      <c r="R449" s="480"/>
      <c r="S449" s="480"/>
      <c r="T449" s="480"/>
      <c r="U449" s="483"/>
      <c r="V449" s="483"/>
      <c r="W449" s="502"/>
      <c r="X449" s="483"/>
      <c r="Y449" s="483"/>
      <c r="Z449" s="711"/>
      <c r="AA449" s="712"/>
      <c r="AB449" s="712"/>
      <c r="AC449" s="713"/>
      <c r="AD449" s="713"/>
      <c r="AE449" s="713"/>
      <c r="AF449" s="714"/>
      <c r="AG449" s="715"/>
      <c r="AH449" s="714"/>
      <c r="AI449" s="480"/>
      <c r="AJ449" s="483"/>
      <c r="AK449" s="707"/>
      <c r="AL449" s="455"/>
      <c r="AM449" s="455"/>
      <c r="AN449" s="455"/>
      <c r="AO449" s="456"/>
      <c r="AP449" s="364"/>
      <c r="AQ449" s="693"/>
      <c r="AR449" s="363"/>
      <c r="AS449" s="710"/>
    </row>
    <row r="450" spans="1:45" ht="15.75" x14ac:dyDescent="0.25">
      <c r="A450" s="511" t="s">
        <v>844</v>
      </c>
      <c r="B450" s="480"/>
      <c r="C450" s="481"/>
      <c r="D450" s="481"/>
      <c r="E450" s="481"/>
      <c r="F450" s="481"/>
      <c r="G450" s="455"/>
      <c r="H450" s="485"/>
      <c r="I450" s="513"/>
      <c r="J450" s="514"/>
      <c r="K450" s="515"/>
      <c r="L450" s="483"/>
      <c r="M450" s="483"/>
      <c r="N450" s="488"/>
      <c r="O450" s="480"/>
      <c r="P450" s="480"/>
      <c r="Q450" s="480"/>
      <c r="R450" s="480"/>
      <c r="S450" s="480"/>
      <c r="T450" s="480"/>
      <c r="U450" s="483"/>
      <c r="V450" s="483"/>
      <c r="W450" s="502"/>
      <c r="X450" s="483">
        <v>2.61</v>
      </c>
      <c r="Y450" s="480">
        <f>X450*Y7</f>
        <v>0.39149999999999996</v>
      </c>
      <c r="Z450" s="711">
        <f>SUM(X450:Y450)</f>
        <v>3.0015000000000001</v>
      </c>
      <c r="AA450" s="712">
        <f>X450+(X450*AA$9)</f>
        <v>2.7665999999999999</v>
      </c>
      <c r="AB450" s="712">
        <f>AA450*AB$12</f>
        <v>0.41498999999999997</v>
      </c>
      <c r="AC450" s="713">
        <f>AA450+AB450</f>
        <v>3.1815899999999999</v>
      </c>
      <c r="AD450" s="713">
        <f>AA450*AD9</f>
        <v>2.9049300000000002</v>
      </c>
      <c r="AE450" s="713">
        <f>AD450*AF9</f>
        <v>0.4357395</v>
      </c>
      <c r="AF450" s="714">
        <f>AD450+AE450</f>
        <v>3.3406695000000002</v>
      </c>
      <c r="AG450" s="715">
        <v>3.3</v>
      </c>
      <c r="AH450" s="714">
        <f>AD450*AH9</f>
        <v>3.0501765000000005</v>
      </c>
      <c r="AI450" s="480">
        <f>AH450*AJ9</f>
        <v>0.45752647500000004</v>
      </c>
      <c r="AJ450" s="481">
        <f>SUM(AH450:AI450)</f>
        <v>3.5077029750000004</v>
      </c>
      <c r="AK450" s="707">
        <v>3.5</v>
      </c>
      <c r="AL450" s="455">
        <v>3.2331870900000008</v>
      </c>
      <c r="AM450" s="455">
        <f>AL450*1.06</f>
        <v>3.4271783154000008</v>
      </c>
      <c r="AN450" s="455">
        <f>AL450*AN$12</f>
        <v>0.48497806350000011</v>
      </c>
      <c r="AO450" s="456">
        <v>3.7</v>
      </c>
      <c r="AP450" s="364">
        <v>3.7</v>
      </c>
      <c r="AQ450" s="699">
        <f>AM450*1.06</f>
        <v>3.6328090143240011</v>
      </c>
      <c r="AR450" s="363">
        <f>AQ450*1.15</f>
        <v>4.1777303664726011</v>
      </c>
      <c r="AS450" s="722">
        <f>SUM(AM450-AL450)/AL450</f>
        <v>5.9999999999999991E-2</v>
      </c>
    </row>
    <row r="451" spans="1:45" ht="15.75" x14ac:dyDescent="0.25">
      <c r="A451" s="734"/>
      <c r="B451" s="392"/>
      <c r="C451" s="386"/>
      <c r="D451" s="386"/>
      <c r="E451" s="386"/>
      <c r="F451" s="386"/>
      <c r="G451" s="387"/>
      <c r="H451" s="438"/>
      <c r="I451" s="389"/>
      <c r="J451" s="390"/>
      <c r="K451" s="390"/>
      <c r="L451" s="392"/>
      <c r="M451" s="392"/>
      <c r="N451" s="1"/>
      <c r="O451" s="448"/>
      <c r="P451" s="392"/>
      <c r="Q451" s="392"/>
      <c r="R451" s="392"/>
      <c r="U451" s="392"/>
      <c r="V451" s="392"/>
      <c r="W451" s="392"/>
      <c r="X451" s="392"/>
      <c r="Y451" s="392"/>
      <c r="Z451" s="758"/>
      <c r="AA451" s="712"/>
      <c r="AB451" s="712"/>
      <c r="AC451" s="713"/>
      <c r="AD451" s="713"/>
      <c r="AE451" s="713"/>
      <c r="AF451" s="714"/>
      <c r="AG451" s="715"/>
      <c r="AH451" s="714"/>
      <c r="AI451" s="480"/>
      <c r="AJ451" s="483"/>
      <c r="AK451" s="707"/>
      <c r="AL451" s="455"/>
      <c r="AM451" s="455"/>
      <c r="AN451" s="455"/>
      <c r="AO451" s="456"/>
      <c r="AP451" s="364"/>
      <c r="AQ451" s="693"/>
      <c r="AR451" s="363"/>
      <c r="AS451" s="710"/>
    </row>
    <row r="452" spans="1:45" ht="15.75" x14ac:dyDescent="0.25">
      <c r="A452" s="511"/>
      <c r="B452" s="480"/>
      <c r="C452" s="481"/>
      <c r="D452" s="481"/>
      <c r="E452" s="481"/>
      <c r="F452" s="481"/>
      <c r="G452" s="455"/>
      <c r="H452" s="485"/>
      <c r="I452" s="513"/>
      <c r="J452" s="514"/>
      <c r="K452" s="515" t="s">
        <v>609</v>
      </c>
      <c r="L452" s="483"/>
      <c r="M452" s="483"/>
      <c r="N452" s="488"/>
      <c r="O452" s="480"/>
      <c r="P452" s="480"/>
      <c r="Q452" s="480"/>
      <c r="R452" s="480"/>
      <c r="S452" s="480"/>
      <c r="T452" s="480"/>
      <c r="U452" s="483"/>
      <c r="V452" s="483"/>
      <c r="W452" s="502"/>
      <c r="X452" s="483"/>
      <c r="Y452" s="480"/>
      <c r="Z452" s="711"/>
      <c r="AA452" s="712"/>
      <c r="AB452" s="712"/>
      <c r="AC452" s="713"/>
      <c r="AD452" s="713"/>
      <c r="AE452" s="713"/>
      <c r="AF452" s="714"/>
      <c r="AG452" s="715"/>
      <c r="AH452" s="714"/>
      <c r="AI452" s="480"/>
      <c r="AJ452" s="483"/>
      <c r="AK452" s="707"/>
      <c r="AL452" s="455"/>
      <c r="AM452" s="455"/>
      <c r="AN452" s="455"/>
      <c r="AO452" s="456"/>
      <c r="AP452" s="364"/>
      <c r="AQ452" s="693"/>
      <c r="AR452" s="363"/>
      <c r="AS452" s="710"/>
    </row>
    <row r="453" spans="1:45" ht="15.75" x14ac:dyDescent="0.25">
      <c r="A453" s="479" t="s">
        <v>409</v>
      </c>
      <c r="B453" s="480">
        <v>207.9</v>
      </c>
      <c r="C453" s="481" t="e">
        <f>+B453+B453*$G$9</f>
        <v>#VALUE!</v>
      </c>
      <c r="D453" s="481">
        <v>235.88</v>
      </c>
      <c r="E453" s="481">
        <f>+D453*$F$11</f>
        <v>0</v>
      </c>
      <c r="F453" s="481">
        <f>SUM(D453:E453)</f>
        <v>235.88</v>
      </c>
      <c r="G453" s="455">
        <f>+F453</f>
        <v>235.88</v>
      </c>
      <c r="H453" s="485">
        <f>+D453+D453*$I$9</f>
        <v>235.88</v>
      </c>
      <c r="I453" s="513">
        <f>+H453*$I$8</f>
        <v>0</v>
      </c>
      <c r="J453" s="514">
        <f>SUM(H453:I453)</f>
        <v>235.88</v>
      </c>
      <c r="K453" s="515">
        <f>_xlfn.FLOOR.PRECISE(+H453+I453,0.1)</f>
        <v>235.8</v>
      </c>
      <c r="L453" s="480">
        <f>H453+H453*$M$9</f>
        <v>235.88</v>
      </c>
      <c r="M453" s="480">
        <f>L453*$M$8</f>
        <v>0</v>
      </c>
      <c r="N453" s="363">
        <f>L453+M453</f>
        <v>235.88</v>
      </c>
      <c r="O453" s="480">
        <f>L453+L453*$P$9</f>
        <v>268.90319999999997</v>
      </c>
      <c r="P453" s="480" t="e">
        <f>O453*$Q$9</f>
        <v>#VALUE!</v>
      </c>
      <c r="Q453" s="480" t="e">
        <f>SUM(O453:P453)</f>
        <v>#VALUE!</v>
      </c>
      <c r="R453" s="550">
        <v>297.79000000000002</v>
      </c>
      <c r="S453" s="480">
        <f>R453*S9</f>
        <v>41.690600000000003</v>
      </c>
      <c r="T453" s="480">
        <f>R453+S453+0.02</f>
        <v>339.50060000000002</v>
      </c>
      <c r="U453" s="480">
        <f>R453+(R453*R9)</f>
        <v>316.84856000000002</v>
      </c>
      <c r="V453" s="480">
        <f>U453*V9</f>
        <v>47.527284000000002</v>
      </c>
      <c r="W453" s="543">
        <f>ROUNDUP(SUM(U453:V453),1)</f>
        <v>364.40000000000003</v>
      </c>
      <c r="X453" s="480">
        <f>U453*$Z$11+U453</f>
        <v>342.19644479999999</v>
      </c>
      <c r="Y453" s="480">
        <f>X453*Y7</f>
        <v>51.329466719999999</v>
      </c>
      <c r="Z453" s="711">
        <f>X453+Y453+0.01</f>
        <v>393.53591152000001</v>
      </c>
      <c r="AA453" s="712">
        <f>X453+(X453*AA$9)</f>
        <v>362.72823148800001</v>
      </c>
      <c r="AB453" s="712">
        <f>AA453*AB$12</f>
        <v>54.409234723200001</v>
      </c>
      <c r="AC453" s="713">
        <f>AA453+AB453</f>
        <v>417.13746621120004</v>
      </c>
      <c r="AD453" s="713">
        <f>AA453*AD9</f>
        <v>380.86464306240003</v>
      </c>
      <c r="AE453" s="713">
        <f>AD453*AF9</f>
        <v>57.129696459360005</v>
      </c>
      <c r="AF453" s="714">
        <f>AD453+AE453</f>
        <v>437.99433952176003</v>
      </c>
      <c r="AG453" s="715">
        <v>429.9</v>
      </c>
      <c r="AH453" s="714">
        <f>AD453*AH9</f>
        <v>399.90787521552005</v>
      </c>
      <c r="AI453" s="480">
        <f>AH453*AJ9</f>
        <v>59.986181282328005</v>
      </c>
      <c r="AJ453" s="481">
        <f>SUM(AH453:AI453)</f>
        <v>459.89405649784806</v>
      </c>
      <c r="AK453" s="707">
        <v>451.4</v>
      </c>
      <c r="AL453" s="455">
        <v>416.05230425199846</v>
      </c>
      <c r="AM453" s="455">
        <f>AL453*1.06</f>
        <v>441.01544250711839</v>
      </c>
      <c r="AN453" s="455">
        <f>AL453*AN$12</f>
        <v>62.407845637799767</v>
      </c>
      <c r="AO453" s="456">
        <v>478.5</v>
      </c>
      <c r="AP453" s="364">
        <v>478.5</v>
      </c>
      <c r="AQ453" s="699">
        <f>AM453*1.06</f>
        <v>467.47636905754553</v>
      </c>
      <c r="AR453" s="363">
        <f>AQ453*1.15</f>
        <v>537.59782441617733</v>
      </c>
      <c r="AS453" s="722">
        <f>SUM(AM453-AL453)/AL453</f>
        <v>6.0000000000000053E-2</v>
      </c>
    </row>
    <row r="454" spans="1:45" ht="15.75" x14ac:dyDescent="0.25">
      <c r="A454" s="479"/>
      <c r="B454" s="517"/>
      <c r="C454" s="481"/>
      <c r="D454" s="481"/>
      <c r="E454" s="481"/>
      <c r="F454" s="481"/>
      <c r="G454" s="455"/>
      <c r="H454" s="485"/>
      <c r="I454" s="513"/>
      <c r="J454" s="514"/>
      <c r="K454" s="515"/>
      <c r="L454" s="483"/>
      <c r="M454" s="483"/>
      <c r="N454" s="488"/>
      <c r="O454" s="480"/>
      <c r="P454" s="480"/>
      <c r="Q454" s="480"/>
      <c r="R454" s="480"/>
      <c r="S454" s="480"/>
      <c r="T454" s="480"/>
      <c r="U454" s="483"/>
      <c r="V454" s="483"/>
      <c r="W454" s="502"/>
      <c r="X454" s="483"/>
      <c r="Y454" s="480"/>
      <c r="Z454" s="711"/>
      <c r="AA454" s="712"/>
      <c r="AB454" s="712"/>
      <c r="AC454" s="713"/>
      <c r="AD454" s="713"/>
      <c r="AE454" s="713"/>
      <c r="AF454" s="714"/>
      <c r="AG454" s="715"/>
      <c r="AH454" s="714"/>
      <c r="AI454" s="480"/>
      <c r="AJ454" s="483"/>
      <c r="AK454" s="707"/>
      <c r="AL454" s="455"/>
      <c r="AM454" s="455"/>
      <c r="AN454" s="455"/>
      <c r="AO454" s="456"/>
      <c r="AP454" s="364"/>
      <c r="AQ454" s="693"/>
      <c r="AR454" s="363"/>
      <c r="AS454" s="710"/>
    </row>
    <row r="455" spans="1:45" ht="15.75" x14ac:dyDescent="0.25">
      <c r="A455" s="479"/>
      <c r="B455" s="517"/>
      <c r="C455" s="517"/>
      <c r="D455" s="517"/>
      <c r="E455" s="517"/>
      <c r="F455" s="517"/>
      <c r="G455" s="518"/>
      <c r="H455" s="455"/>
      <c r="I455" s="518"/>
      <c r="J455" s="518"/>
      <c r="K455" s="519"/>
      <c r="L455" s="483"/>
      <c r="M455" s="483"/>
      <c r="N455" s="488"/>
      <c r="O455" s="480"/>
      <c r="P455" s="480"/>
      <c r="Q455" s="480"/>
      <c r="R455" s="480"/>
      <c r="S455" s="480"/>
      <c r="T455" s="480"/>
      <c r="U455" s="483"/>
      <c r="V455" s="483"/>
      <c r="W455" s="502"/>
      <c r="X455" s="483"/>
      <c r="Y455" s="480"/>
      <c r="Z455" s="711"/>
      <c r="AA455" s="712"/>
      <c r="AB455" s="712"/>
      <c r="AC455" s="713"/>
      <c r="AD455" s="713"/>
      <c r="AE455" s="713"/>
      <c r="AF455" s="714"/>
      <c r="AG455" s="715"/>
      <c r="AH455" s="714"/>
      <c r="AI455" s="480"/>
      <c r="AJ455" s="483"/>
      <c r="AK455" s="707"/>
      <c r="AL455" s="455"/>
      <c r="AM455" s="455"/>
      <c r="AN455" s="455"/>
      <c r="AO455" s="456"/>
      <c r="AP455" s="364"/>
      <c r="AQ455" s="693"/>
      <c r="AR455" s="363"/>
      <c r="AS455" s="710"/>
    </row>
    <row r="456" spans="1:45" ht="15.75" x14ac:dyDescent="0.25">
      <c r="A456" s="479"/>
      <c r="B456" s="517"/>
      <c r="C456" s="481"/>
      <c r="D456" s="481"/>
      <c r="E456" s="481"/>
      <c r="F456" s="481"/>
      <c r="G456" s="455"/>
      <c r="H456" s="485"/>
      <c r="I456" s="513"/>
      <c r="J456" s="514"/>
      <c r="K456" s="515"/>
      <c r="L456" s="483"/>
      <c r="M456" s="483"/>
      <c r="N456" s="488"/>
      <c r="O456" s="480"/>
      <c r="P456" s="480"/>
      <c r="Q456" s="480"/>
      <c r="R456" s="480"/>
      <c r="S456" s="480"/>
      <c r="T456" s="480"/>
      <c r="U456" s="483"/>
      <c r="V456" s="483"/>
      <c r="W456" s="502"/>
      <c r="X456" s="483"/>
      <c r="Y456" s="480"/>
      <c r="Z456" s="711"/>
      <c r="AA456" s="712"/>
      <c r="AB456" s="712"/>
      <c r="AC456" s="713"/>
      <c r="AD456" s="713"/>
      <c r="AE456" s="713"/>
      <c r="AF456" s="714"/>
      <c r="AG456" s="715"/>
      <c r="AH456" s="714"/>
      <c r="AI456" s="480"/>
      <c r="AJ456" s="483"/>
      <c r="AK456" s="707"/>
      <c r="AL456" s="455"/>
      <c r="AM456" s="455"/>
      <c r="AN456" s="455"/>
      <c r="AO456" s="456"/>
      <c r="AP456" s="364"/>
      <c r="AQ456" s="693"/>
      <c r="AR456" s="363"/>
      <c r="AS456" s="710"/>
    </row>
    <row r="457" spans="1:45" ht="15.75" x14ac:dyDescent="0.25">
      <c r="A457" s="499" t="s">
        <v>410</v>
      </c>
      <c r="B457" s="517"/>
      <c r="C457" s="481"/>
      <c r="D457" s="481"/>
      <c r="E457" s="481"/>
      <c r="F457" s="481"/>
      <c r="G457" s="455"/>
      <c r="H457" s="485"/>
      <c r="I457" s="513"/>
      <c r="J457" s="514"/>
      <c r="K457" s="515"/>
      <c r="L457" s="483"/>
      <c r="M457" s="483"/>
      <c r="N457" s="488"/>
      <c r="O457" s="480"/>
      <c r="P457" s="480"/>
      <c r="Q457" s="480"/>
      <c r="R457" s="480"/>
      <c r="S457" s="480"/>
      <c r="T457" s="480"/>
      <c r="U457" s="483"/>
      <c r="V457" s="483"/>
      <c r="W457" s="502"/>
      <c r="X457" s="483"/>
      <c r="Y457" s="480"/>
      <c r="Z457" s="711"/>
      <c r="AA457" s="712"/>
      <c r="AB457" s="712"/>
      <c r="AC457" s="713"/>
      <c r="AD457" s="713"/>
      <c r="AE457" s="713"/>
      <c r="AF457" s="714"/>
      <c r="AG457" s="715"/>
      <c r="AH457" s="714"/>
      <c r="AI457" s="480"/>
      <c r="AJ457" s="483"/>
      <c r="AK457" s="707"/>
      <c r="AL457" s="455"/>
      <c r="AM457" s="455"/>
      <c r="AN457" s="455"/>
      <c r="AO457" s="456"/>
      <c r="AP457" s="364"/>
      <c r="AQ457" s="693"/>
      <c r="AR457" s="363"/>
      <c r="AS457" s="710"/>
    </row>
    <row r="458" spans="1:45" ht="15.75" x14ac:dyDescent="0.25">
      <c r="A458" s="479"/>
      <c r="B458" s="517"/>
      <c r="C458" s="481"/>
      <c r="D458" s="481"/>
      <c r="E458" s="481"/>
      <c r="F458" s="481"/>
      <c r="G458" s="455"/>
      <c r="H458" s="485"/>
      <c r="I458" s="513"/>
      <c r="J458" s="514"/>
      <c r="K458" s="515"/>
      <c r="L458" s="483"/>
      <c r="M458" s="483"/>
      <c r="N458" s="488"/>
      <c r="O458" s="480"/>
      <c r="P458" s="480"/>
      <c r="Q458" s="480"/>
      <c r="R458" s="480"/>
      <c r="S458" s="480"/>
      <c r="T458" s="480"/>
      <c r="U458" s="483"/>
      <c r="V458" s="483"/>
      <c r="W458" s="502"/>
      <c r="X458" s="483"/>
      <c r="Y458" s="480"/>
      <c r="Z458" s="711"/>
      <c r="AA458" s="712"/>
      <c r="AB458" s="712"/>
      <c r="AC458" s="713"/>
      <c r="AD458" s="713"/>
      <c r="AE458" s="713"/>
      <c r="AF458" s="714"/>
      <c r="AG458" s="715"/>
      <c r="AH458" s="714"/>
      <c r="AI458" s="480"/>
      <c r="AJ458" s="483"/>
      <c r="AK458" s="707"/>
      <c r="AL458" s="455"/>
      <c r="AM458" s="455"/>
      <c r="AN458" s="455"/>
      <c r="AO458" s="456"/>
      <c r="AP458" s="364"/>
      <c r="AQ458" s="693"/>
      <c r="AR458" s="363"/>
      <c r="AS458" s="710"/>
    </row>
    <row r="459" spans="1:45" ht="15.75" x14ac:dyDescent="0.25">
      <c r="A459" s="511" t="s">
        <v>815</v>
      </c>
      <c r="B459" s="480">
        <v>266.64999999999998</v>
      </c>
      <c r="C459" s="481" t="e">
        <f>+B459+B459*$G$9</f>
        <v>#VALUE!</v>
      </c>
      <c r="D459" s="481">
        <v>302.45999999999998</v>
      </c>
      <c r="E459" s="481">
        <f>+D459*$F$11</f>
        <v>0</v>
      </c>
      <c r="F459" s="481">
        <f>SUM(D459:E459)</f>
        <v>302.45999999999998</v>
      </c>
      <c r="G459" s="455">
        <f>+F459</f>
        <v>302.45999999999998</v>
      </c>
      <c r="H459" s="485">
        <f>+D459+D459*$I$9</f>
        <v>302.45999999999998</v>
      </c>
      <c r="I459" s="513">
        <f>+H459*$I$8</f>
        <v>0</v>
      </c>
      <c r="J459" s="514">
        <f>SUM(H459:I459)</f>
        <v>302.45999999999998</v>
      </c>
      <c r="K459" s="515">
        <f>_xlfn.FLOOR.PRECISE(+H459+I459,0.1)+0.1</f>
        <v>302.50000000000006</v>
      </c>
      <c r="L459" s="480">
        <f>H459+H459*$M$9</f>
        <v>302.45999999999998</v>
      </c>
      <c r="M459" s="480">
        <f>L459*$M$8</f>
        <v>0</v>
      </c>
      <c r="N459" s="363">
        <f>L459+M459</f>
        <v>302.45999999999998</v>
      </c>
      <c r="O459" s="480">
        <f>L459+L459*$P$9</f>
        <v>344.80439999999999</v>
      </c>
      <c r="P459" s="480" t="e">
        <f>O459*$Q$9</f>
        <v>#VALUE!</v>
      </c>
      <c r="Q459" s="480" t="e">
        <f>SUM(O459:P459)</f>
        <v>#VALUE!</v>
      </c>
      <c r="R459" s="550">
        <v>381.85</v>
      </c>
      <c r="S459" s="480">
        <f>R459*S9</f>
        <v>53.45900000000001</v>
      </c>
      <c r="T459" s="480">
        <f>R459+S459-0.01</f>
        <v>435.29900000000004</v>
      </c>
      <c r="U459" s="480">
        <f>R459+R459*R9</f>
        <v>406.28840000000002</v>
      </c>
      <c r="V459" s="480">
        <f>U459*V9</f>
        <v>60.943260000000002</v>
      </c>
      <c r="W459" s="543">
        <f>ROUNDUP(SUM(U459:V459),1)</f>
        <v>467.3</v>
      </c>
      <c r="X459" s="480">
        <f>U459*$Z$11+U459</f>
        <v>438.791472</v>
      </c>
      <c r="Y459" s="480">
        <f>X459*Y7</f>
        <v>65.818720799999994</v>
      </c>
      <c r="Z459" s="711">
        <f>X459+Y459</f>
        <v>504.61019279999999</v>
      </c>
      <c r="AA459" s="712">
        <f>X459+(X459*AA$9)</f>
        <v>465.11896031999999</v>
      </c>
      <c r="AB459" s="712">
        <f>AA459*AB$12</f>
        <v>69.767844048000001</v>
      </c>
      <c r="AC459" s="713">
        <f>AA459+AB459</f>
        <v>534.88680436799996</v>
      </c>
      <c r="AD459" s="713">
        <f>AA459*AD9</f>
        <v>488.37490833600003</v>
      </c>
      <c r="AE459" s="713">
        <f>AD459*AF9</f>
        <v>73.256236250400008</v>
      </c>
      <c r="AF459" s="714">
        <f>AD459+AE459</f>
        <v>561.63114458640007</v>
      </c>
      <c r="AG459" s="715">
        <v>551.20000000000005</v>
      </c>
      <c r="AH459" s="714">
        <f>AD459*AH9</f>
        <v>512.79365375280008</v>
      </c>
      <c r="AI459" s="480">
        <f>AH459*AJ9</f>
        <v>76.919048062920012</v>
      </c>
      <c r="AJ459" s="481">
        <f>SUM(AH459:AI459)</f>
        <v>589.71270181572004</v>
      </c>
      <c r="AK459" s="707">
        <v>578.79999999999995</v>
      </c>
      <c r="AL459" s="455">
        <v>533.49532347837612</v>
      </c>
      <c r="AM459" s="455">
        <f t="shared" ref="AM459:AM478" si="153">AL459*1.06</f>
        <v>565.50504288707873</v>
      </c>
      <c r="AN459" s="455">
        <f>AL459*AN$12</f>
        <v>80.024298521756421</v>
      </c>
      <c r="AO459" s="456">
        <v>613.5</v>
      </c>
      <c r="AP459" s="364">
        <v>613.5</v>
      </c>
      <c r="AQ459" s="699">
        <f>AM459*1.06</f>
        <v>599.43534546030344</v>
      </c>
      <c r="AR459" s="363">
        <f t="shared" ref="AR459:AR478" si="154">AQ459*1.15</f>
        <v>689.35064727934889</v>
      </c>
      <c r="AS459" s="722">
        <f>SUM(AM459-AL459)/AL459</f>
        <v>6.0000000000000074E-2</v>
      </c>
    </row>
    <row r="460" spans="1:45" ht="15.75" x14ac:dyDescent="0.25">
      <c r="A460" s="511" t="s">
        <v>814</v>
      </c>
      <c r="B460" s="480"/>
      <c r="C460" s="481"/>
      <c r="D460" s="481"/>
      <c r="E460" s="481"/>
      <c r="F460" s="481"/>
      <c r="G460" s="455"/>
      <c r="H460" s="485"/>
      <c r="I460" s="513"/>
      <c r="J460" s="514"/>
      <c r="K460" s="515"/>
      <c r="L460" s="483"/>
      <c r="M460" s="483"/>
      <c r="N460" s="488"/>
      <c r="O460" s="480"/>
      <c r="P460" s="480"/>
      <c r="Q460" s="480"/>
      <c r="R460" s="480"/>
      <c r="S460" s="480"/>
      <c r="T460" s="480"/>
      <c r="U460" s="483">
        <v>461.43</v>
      </c>
      <c r="V460" s="480">
        <f>U460*V9</f>
        <v>69.214500000000001</v>
      </c>
      <c r="W460" s="543">
        <f>ROUNDUP(SUM(U460:V460),1)</f>
        <v>530.70000000000005</v>
      </c>
      <c r="X460" s="480">
        <f>U460*$Z$11+U460</f>
        <v>498.34440000000001</v>
      </c>
      <c r="Y460" s="480">
        <f>X460*Y7</f>
        <v>74.751660000000001</v>
      </c>
      <c r="Z460" s="711">
        <f>X460+Y460</f>
        <v>573.09605999999997</v>
      </c>
      <c r="AA460" s="712">
        <f>X460+(X460*AA$9)</f>
        <v>528.24506399999996</v>
      </c>
      <c r="AB460" s="712">
        <f>AA460*AB$12</f>
        <v>79.236759599999985</v>
      </c>
      <c r="AC460" s="713">
        <f>AA460+AB460</f>
        <v>607.48182359999998</v>
      </c>
      <c r="AD460" s="713">
        <f>AA460*AD9</f>
        <v>554.65731719999997</v>
      </c>
      <c r="AE460" s="713">
        <f>AD460*AF9</f>
        <v>83.198597579999998</v>
      </c>
      <c r="AF460" s="714">
        <f>AD460+AE460</f>
        <v>637.85591477999992</v>
      </c>
      <c r="AG460" s="715">
        <v>626</v>
      </c>
      <c r="AH460" s="714">
        <f>AD460*AH9</f>
        <v>582.39018306000003</v>
      </c>
      <c r="AI460" s="480">
        <f>AH460*AJ9</f>
        <v>87.358527459000001</v>
      </c>
      <c r="AJ460" s="481">
        <f>SUM(AH460:AI460)</f>
        <v>669.74871051900004</v>
      </c>
      <c r="AK460" s="707">
        <v>657.4</v>
      </c>
      <c r="AL460" s="455">
        <v>605.90149045019996</v>
      </c>
      <c r="AM460" s="455">
        <f t="shared" si="153"/>
        <v>642.25557987721197</v>
      </c>
      <c r="AN460" s="455">
        <f>AL460*AN$12</f>
        <v>90.885223567529991</v>
      </c>
      <c r="AO460" s="456">
        <v>696.8</v>
      </c>
      <c r="AP460" s="364">
        <v>696.8</v>
      </c>
      <c r="AQ460" s="699">
        <f>AM460*1.06</f>
        <v>680.79091466984471</v>
      </c>
      <c r="AR460" s="363">
        <f t="shared" si="154"/>
        <v>782.90955187032137</v>
      </c>
      <c r="AS460" s="722">
        <f>SUM(AM460-AL460)/AL460</f>
        <v>6.0000000000000026E-2</v>
      </c>
    </row>
    <row r="461" spans="1:45" ht="15.75" x14ac:dyDescent="0.25">
      <c r="A461" s="511" t="s">
        <v>412</v>
      </c>
      <c r="B461" s="480">
        <v>5.94</v>
      </c>
      <c r="C461" s="481" t="e">
        <f>+B461+B461*$G$9</f>
        <v>#VALUE!</v>
      </c>
      <c r="D461" s="481">
        <v>6.75</v>
      </c>
      <c r="E461" s="481">
        <f>+D461*$F$11</f>
        <v>0</v>
      </c>
      <c r="F461" s="481">
        <f>SUM(D461:E461)</f>
        <v>6.75</v>
      </c>
      <c r="G461" s="455">
        <f>CEILING(F461,0.1)</f>
        <v>6.8000000000000007</v>
      </c>
      <c r="H461" s="485">
        <f>+D461+D461*$I$9</f>
        <v>6.75</v>
      </c>
      <c r="I461" s="513">
        <f>+H461*$I$8</f>
        <v>0</v>
      </c>
      <c r="J461" s="514">
        <f>SUM(H461:I461)</f>
        <v>6.75</v>
      </c>
      <c r="K461" s="515">
        <f>_xlfn.FLOOR.PRECISE(+H461+I461,0.1)+0.1</f>
        <v>6.8</v>
      </c>
      <c r="L461" s="480">
        <f>H461+H461*$M$9</f>
        <v>6.75</v>
      </c>
      <c r="M461" s="480">
        <f>L461*$M$8</f>
        <v>0</v>
      </c>
      <c r="N461" s="363">
        <f>L461+M461</f>
        <v>6.75</v>
      </c>
      <c r="O461" s="480">
        <f>L461+L461*$P$9</f>
        <v>7.6950000000000003</v>
      </c>
      <c r="P461" s="480" t="e">
        <f>O461*$Q$9</f>
        <v>#VALUE!</v>
      </c>
      <c r="Q461" s="480" t="e">
        <f>SUM(O461:P461)</f>
        <v>#VALUE!</v>
      </c>
      <c r="R461" s="550">
        <v>8.52</v>
      </c>
      <c r="S461" s="480">
        <f>R461*S9</f>
        <v>1.1928000000000001</v>
      </c>
      <c r="T461" s="480">
        <f>R461+S461-0.01</f>
        <v>9.7027999999999999</v>
      </c>
      <c r="U461" s="480">
        <f>R461+(R461*R9)</f>
        <v>9.0652799999999996</v>
      </c>
      <c r="V461" s="480">
        <f>U461*V9</f>
        <v>1.3597919999999999</v>
      </c>
      <c r="W461" s="543">
        <f>ROUNDUP(SUM(U461:V461),1)</f>
        <v>10.5</v>
      </c>
      <c r="X461" s="480">
        <f>U461*$Z$11+U461</f>
        <v>9.7905023999999994</v>
      </c>
      <c r="Y461" s="480">
        <f>X461*Y7</f>
        <v>1.4685753599999998</v>
      </c>
      <c r="Z461" s="711">
        <f>X461+Y461</f>
        <v>11.259077759999998</v>
      </c>
      <c r="AA461" s="712">
        <f>X461+(X461*AA$9)</f>
        <v>10.377932544</v>
      </c>
      <c r="AB461" s="712">
        <f t="shared" ref="AB461:AB525" si="155">AA461*AB$12</f>
        <v>1.5566898815999999</v>
      </c>
      <c r="AC461" s="713">
        <f>AA461+AB461</f>
        <v>11.934622425600001</v>
      </c>
      <c r="AD461" s="713">
        <f>AA461*AD9</f>
        <v>10.8968291712</v>
      </c>
      <c r="AE461" s="713">
        <f>AD461*AF9</f>
        <v>1.6345243756800001</v>
      </c>
      <c r="AF461" s="714">
        <f>AD461+AE461</f>
        <v>12.53135354688</v>
      </c>
      <c r="AG461" s="715">
        <v>12.3</v>
      </c>
      <c r="AH461" s="714">
        <f>AD461*AH9</f>
        <v>11.441670629760001</v>
      </c>
      <c r="AI461" s="480">
        <f>AH461*AJ9</f>
        <v>1.7162505944640001</v>
      </c>
      <c r="AJ461" s="481">
        <f>SUM(AH461:AI461)</f>
        <v>13.157921224224001</v>
      </c>
      <c r="AK461" s="707">
        <v>12.9</v>
      </c>
      <c r="AL461" s="455">
        <v>11.903575110739201</v>
      </c>
      <c r="AM461" s="455">
        <f t="shared" si="153"/>
        <v>12.617789617383554</v>
      </c>
      <c r="AN461" s="455">
        <f>AL461*AN$12</f>
        <v>1.7855362666108801</v>
      </c>
      <c r="AO461" s="456">
        <v>13.7</v>
      </c>
      <c r="AP461" s="364">
        <v>13.7</v>
      </c>
      <c r="AQ461" s="699">
        <f>AM461*1.06</f>
        <v>13.374856994426569</v>
      </c>
      <c r="AR461" s="363">
        <f t="shared" si="154"/>
        <v>15.381085543590553</v>
      </c>
      <c r="AS461" s="722">
        <f>SUM(AM461-AL461)/AL461</f>
        <v>6.0000000000000102E-2</v>
      </c>
    </row>
    <row r="462" spans="1:45" ht="15.75" x14ac:dyDescent="0.25">
      <c r="A462" s="511" t="s">
        <v>816</v>
      </c>
      <c r="B462" s="480"/>
      <c r="C462" s="481"/>
      <c r="D462" s="481"/>
      <c r="E462" s="481"/>
      <c r="F462" s="481"/>
      <c r="G462" s="455"/>
      <c r="H462" s="485"/>
      <c r="I462" s="513"/>
      <c r="J462" s="514"/>
      <c r="K462" s="515"/>
      <c r="L462" s="483"/>
      <c r="M462" s="483"/>
      <c r="N462" s="488"/>
      <c r="O462" s="480"/>
      <c r="P462" s="480"/>
      <c r="Q462" s="480"/>
      <c r="R462" s="480"/>
      <c r="S462" s="480"/>
      <c r="T462" s="480"/>
      <c r="U462" s="483">
        <v>9.0299999999999994</v>
      </c>
      <c r="V462" s="480">
        <f>U462*V9</f>
        <v>1.3544999999999998</v>
      </c>
      <c r="W462" s="543">
        <f>ROUNDUP(SUM(U462:V462),1)</f>
        <v>10.4</v>
      </c>
      <c r="X462" s="480">
        <f>U462*$Z$11+U462</f>
        <v>9.7523999999999997</v>
      </c>
      <c r="Y462" s="480">
        <f>X462*Y7</f>
        <v>1.4628599999999998</v>
      </c>
      <c r="Z462" s="711">
        <f>X462+Y462</f>
        <v>11.215259999999999</v>
      </c>
      <c r="AA462" s="712">
        <f>X462+(X462*AA$9)</f>
        <v>10.337543999999999</v>
      </c>
      <c r="AB462" s="712">
        <f t="shared" si="155"/>
        <v>1.5506315999999998</v>
      </c>
      <c r="AC462" s="713">
        <f>AA462+AB462</f>
        <v>11.888175599999999</v>
      </c>
      <c r="AD462" s="713">
        <f>AA462*AD9</f>
        <v>10.854421199999999</v>
      </c>
      <c r="AE462" s="713">
        <f>AD462*AF9</f>
        <v>1.6281631799999998</v>
      </c>
      <c r="AF462" s="714">
        <f>AD462+AE462</f>
        <v>12.482584379999999</v>
      </c>
      <c r="AG462" s="715">
        <v>12.3</v>
      </c>
      <c r="AH462" s="714">
        <f>AD462*AH9</f>
        <v>11.397142259999999</v>
      </c>
      <c r="AI462" s="480">
        <f>AH462*AJ9</f>
        <v>1.7095713389999998</v>
      </c>
      <c r="AJ462" s="481">
        <f>SUM(AH462:AI462)</f>
        <v>13.106713598999999</v>
      </c>
      <c r="AK462" s="707">
        <v>12.9</v>
      </c>
      <c r="AL462" s="455">
        <v>11.8572491142</v>
      </c>
      <c r="AM462" s="455">
        <f t="shared" si="153"/>
        <v>12.568684061052</v>
      </c>
      <c r="AN462" s="455">
        <f>AL462*AN$12</f>
        <v>1.7785873671299999</v>
      </c>
      <c r="AO462" s="456">
        <v>13.6</v>
      </c>
      <c r="AP462" s="364">
        <v>13.6</v>
      </c>
      <c r="AQ462" s="699">
        <f>AM462*1.06</f>
        <v>13.322805104715121</v>
      </c>
      <c r="AR462" s="363">
        <f t="shared" si="154"/>
        <v>15.321225870422388</v>
      </c>
      <c r="AS462" s="722">
        <f>SUM(AM462-AL462)/AL462</f>
        <v>6.0000000000000005E-2</v>
      </c>
    </row>
    <row r="463" spans="1:45" ht="15.75" x14ac:dyDescent="0.25">
      <c r="A463" s="511" t="s">
        <v>413</v>
      </c>
      <c r="B463" s="480">
        <v>59.43</v>
      </c>
      <c r="C463" s="481" t="e">
        <f>+B463+B463*$G$9</f>
        <v>#VALUE!</v>
      </c>
      <c r="D463" s="481">
        <v>67.459999999999994</v>
      </c>
      <c r="E463" s="481">
        <f>+D463*$F$11</f>
        <v>0</v>
      </c>
      <c r="F463" s="481">
        <f>SUM(D463:E463)</f>
        <v>67.459999999999994</v>
      </c>
      <c r="G463" s="455">
        <f>+F463</f>
        <v>67.459999999999994</v>
      </c>
      <c r="H463" s="485">
        <f>+D463+D463*$I$9</f>
        <v>67.459999999999994</v>
      </c>
      <c r="I463" s="513">
        <f>+H463*$I$8</f>
        <v>0</v>
      </c>
      <c r="J463" s="514">
        <f>SUM(H463:I463)</f>
        <v>67.459999999999994</v>
      </c>
      <c r="K463" s="515">
        <f>_xlfn.FLOOR.PRECISE(+H463+I463,0.1)</f>
        <v>67.400000000000006</v>
      </c>
      <c r="L463" s="480">
        <f>H463+H463*$M$9</f>
        <v>67.459999999999994</v>
      </c>
      <c r="M463" s="480">
        <f>L463*$M$8</f>
        <v>0</v>
      </c>
      <c r="N463" s="363">
        <f>L463+M463</f>
        <v>67.459999999999994</v>
      </c>
      <c r="O463" s="480">
        <f>L463+L463*$P$9</f>
        <v>76.904399999999995</v>
      </c>
      <c r="P463" s="480" t="e">
        <f>O463*$Q$9</f>
        <v>#VALUE!</v>
      </c>
      <c r="Q463" s="480" t="e">
        <f>SUM(O463:P463)</f>
        <v>#VALUE!</v>
      </c>
      <c r="R463" s="550">
        <v>85.17</v>
      </c>
      <c r="S463" s="480">
        <f>R463*S9</f>
        <v>11.923800000000002</v>
      </c>
      <c r="T463" s="480">
        <f>R463+S463+0.01</f>
        <v>97.103800000000007</v>
      </c>
      <c r="U463" s="480">
        <f>R463+(R463*R9)</f>
        <v>90.62088</v>
      </c>
      <c r="V463" s="480">
        <f>U463*V9</f>
        <v>13.593131999999999</v>
      </c>
      <c r="W463" s="543">
        <f>ROUNDUP(SUM(U463:V463),1)</f>
        <v>104.3</v>
      </c>
      <c r="X463" s="480">
        <f>U463*$Z$11+U463</f>
        <v>97.870550399999999</v>
      </c>
      <c r="Y463" s="480">
        <f>X463*Y7</f>
        <v>14.68058256</v>
      </c>
      <c r="Z463" s="711">
        <f>X463+Y463</f>
        <v>112.55113296</v>
      </c>
      <c r="AA463" s="712">
        <f>X463+(X463*AA$9)</f>
        <v>103.742783424</v>
      </c>
      <c r="AB463" s="712">
        <f t="shared" si="155"/>
        <v>15.561417513599999</v>
      </c>
      <c r="AC463" s="713">
        <f>AA463+AB463</f>
        <v>119.3042009376</v>
      </c>
      <c r="AD463" s="713">
        <f>AA463*AD9</f>
        <v>108.9299225952</v>
      </c>
      <c r="AE463" s="713">
        <f>AD463*AF9</f>
        <v>16.33948838928</v>
      </c>
      <c r="AF463" s="714">
        <f>AD463+AE463</f>
        <v>125.26941098448</v>
      </c>
      <c r="AG463" s="715">
        <v>123</v>
      </c>
      <c r="AH463" s="714">
        <f>AD463*AH9</f>
        <v>114.37641872496</v>
      </c>
      <c r="AI463" s="480">
        <f>AH463*AJ9</f>
        <v>17.156462808743999</v>
      </c>
      <c r="AJ463" s="481">
        <f>SUM(AH463:AI463)</f>
        <v>131.532881533704</v>
      </c>
      <c r="AK463" s="707">
        <v>129</v>
      </c>
      <c r="AL463" s="455">
        <v>118.99383711052322</v>
      </c>
      <c r="AM463" s="455">
        <f t="shared" si="153"/>
        <v>126.13346733715461</v>
      </c>
      <c r="AN463" s="455">
        <f>AL463*AN$12</f>
        <v>17.849075566578481</v>
      </c>
      <c r="AO463" s="456">
        <v>136.80000000000001</v>
      </c>
      <c r="AP463" s="364">
        <v>136.80000000000001</v>
      </c>
      <c r="AQ463" s="699">
        <f>AM463*1.06</f>
        <v>133.7014753773839</v>
      </c>
      <c r="AR463" s="363">
        <f t="shared" si="154"/>
        <v>153.75669668399146</v>
      </c>
      <c r="AS463" s="722">
        <f>SUM(AM463-AL463)/AL463</f>
        <v>6.0000000000000032E-2</v>
      </c>
    </row>
    <row r="464" spans="1:45" ht="15.75" x14ac:dyDescent="0.25">
      <c r="A464" s="590" t="s">
        <v>817</v>
      </c>
      <c r="B464" s="591"/>
      <c r="C464" s="591"/>
      <c r="D464" s="591"/>
      <c r="E464" s="591"/>
      <c r="F464" s="591"/>
      <c r="G464" s="592"/>
      <c r="H464" s="593"/>
      <c r="I464" s="592"/>
      <c r="J464" s="592"/>
      <c r="K464" s="519"/>
      <c r="L464" s="594"/>
      <c r="M464" s="594"/>
      <c r="N464" s="595"/>
      <c r="O464" s="596"/>
      <c r="P464" s="596"/>
      <c r="Q464" s="596"/>
      <c r="R464" s="480"/>
      <c r="S464" s="480"/>
      <c r="T464" s="480" t="s">
        <v>609</v>
      </c>
      <c r="U464" s="483"/>
      <c r="V464" s="483"/>
      <c r="W464" s="502"/>
      <c r="X464" s="483"/>
      <c r="Y464" s="480"/>
      <c r="Z464" s="711"/>
      <c r="AA464" s="712"/>
      <c r="AB464" s="712"/>
      <c r="AC464" s="713"/>
      <c r="AD464" s="713"/>
      <c r="AE464" s="713"/>
      <c r="AF464" s="714"/>
      <c r="AG464" s="715"/>
      <c r="AH464" s="714"/>
      <c r="AI464" s="480"/>
      <c r="AJ464" s="483"/>
      <c r="AK464" s="707"/>
      <c r="AL464" s="455"/>
      <c r="AM464" s="455"/>
      <c r="AN464" s="455"/>
      <c r="AO464" s="456"/>
      <c r="AP464" s="364"/>
      <c r="AQ464" s="693"/>
      <c r="AR464" s="363"/>
      <c r="AS464" s="710"/>
    </row>
    <row r="465" spans="1:45" ht="15.75" x14ac:dyDescent="0.25">
      <c r="A465" s="511" t="s">
        <v>747</v>
      </c>
      <c r="B465" s="480"/>
      <c r="C465" s="481"/>
      <c r="D465" s="481"/>
      <c r="E465" s="481"/>
      <c r="F465" s="481"/>
      <c r="G465" s="455"/>
      <c r="H465" s="485"/>
      <c r="I465" s="513"/>
      <c r="J465" s="514"/>
      <c r="K465" s="514"/>
      <c r="L465" s="480"/>
      <c r="M465" s="480"/>
      <c r="N465" s="363"/>
      <c r="O465" s="480">
        <v>70.040000000000006</v>
      </c>
      <c r="P465" s="480" t="e">
        <f>O465*$Q$9</f>
        <v>#VALUE!</v>
      </c>
      <c r="Q465" s="480" t="e">
        <f>SUM(O465:P465)</f>
        <v>#VALUE!</v>
      </c>
      <c r="R465" s="550">
        <v>74.239999999999995</v>
      </c>
      <c r="S465" s="480">
        <f>R465*S9</f>
        <v>10.393600000000001</v>
      </c>
      <c r="T465" s="480">
        <f>R465+S465-0.04</f>
        <v>84.593599999999995</v>
      </c>
      <c r="U465" s="480">
        <f>R465+(R465*R9)</f>
        <v>78.99136</v>
      </c>
      <c r="V465" s="480">
        <f>U465*V9</f>
        <v>11.848704</v>
      </c>
      <c r="W465" s="543">
        <f>ROUNDUP(SUM(U465:V465),1)</f>
        <v>90.899999999999991</v>
      </c>
      <c r="X465" s="480">
        <f>U465*$Z$11+U465</f>
        <v>85.310668800000002</v>
      </c>
      <c r="Y465" s="480">
        <f>X465*Y7</f>
        <v>12.79660032</v>
      </c>
      <c r="Z465" s="711">
        <f>X465+Y465</f>
        <v>98.107269119999998</v>
      </c>
      <c r="AA465" s="712">
        <f>X465+(X465*AA$9)</f>
        <v>90.429308927999998</v>
      </c>
      <c r="AB465" s="712">
        <f t="shared" si="155"/>
        <v>13.5643963392</v>
      </c>
      <c r="AC465" s="713">
        <f>AA465+AB465</f>
        <v>103.9937052672</v>
      </c>
      <c r="AD465" s="713">
        <f>AA465*AD9</f>
        <v>94.950774374399998</v>
      </c>
      <c r="AE465" s="713">
        <f>AD465*AF9</f>
        <v>14.242616156159999</v>
      </c>
      <c r="AF465" s="714">
        <f>AD465+AE465</f>
        <v>109.19339053055999</v>
      </c>
      <c r="AG465" s="715">
        <v>107.2</v>
      </c>
      <c r="AH465" s="714">
        <f>AD465*AH9</f>
        <v>99.698313093120007</v>
      </c>
      <c r="AI465" s="480">
        <f>AH465*AJ9</f>
        <v>14.954746963968001</v>
      </c>
      <c r="AJ465" s="481">
        <f>SUM(AH465:AI465)</f>
        <v>114.65306005708801</v>
      </c>
      <c r="AK465" s="707">
        <v>112.5</v>
      </c>
      <c r="AL465" s="455">
        <v>103.7231709179904</v>
      </c>
      <c r="AM465" s="455">
        <f t="shared" si="153"/>
        <v>109.94656117306982</v>
      </c>
      <c r="AN465" s="455">
        <f>AL465*AN$12</f>
        <v>15.55847563769856</v>
      </c>
      <c r="AO465" s="456">
        <v>119.3</v>
      </c>
      <c r="AP465" s="364">
        <v>119.3</v>
      </c>
      <c r="AQ465" s="699">
        <f>AM465*1.06</f>
        <v>116.54335484345403</v>
      </c>
      <c r="AR465" s="363">
        <f t="shared" si="154"/>
        <v>134.02485806997211</v>
      </c>
      <c r="AS465" s="722">
        <f>SUM(AM465-AL465)/AL465</f>
        <v>5.9999999999999984E-2</v>
      </c>
    </row>
    <row r="466" spans="1:45" ht="15.75" x14ac:dyDescent="0.25">
      <c r="A466" s="511" t="s">
        <v>818</v>
      </c>
      <c r="B466" s="480"/>
      <c r="C466" s="481"/>
      <c r="D466" s="481"/>
      <c r="E466" s="481"/>
      <c r="F466" s="481"/>
      <c r="G466" s="455"/>
      <c r="H466" s="485"/>
      <c r="I466" s="513"/>
      <c r="J466" s="514"/>
      <c r="K466" s="514"/>
      <c r="L466" s="480"/>
      <c r="M466" s="480"/>
      <c r="N466" s="363"/>
      <c r="O466" s="480"/>
      <c r="P466" s="480"/>
      <c r="Q466" s="363"/>
      <c r="R466" s="480"/>
      <c r="S466" s="480"/>
      <c r="T466" s="480"/>
      <c r="U466" s="483">
        <v>76.349999999999994</v>
      </c>
      <c r="V466" s="480">
        <f>U466*V9</f>
        <v>11.452499999999999</v>
      </c>
      <c r="W466" s="543">
        <f>ROUNDUP(SUM(U466:V466),1)</f>
        <v>87.899999999999991</v>
      </c>
      <c r="X466" s="480">
        <f>U466*$Z$11+U466</f>
        <v>82.457999999999998</v>
      </c>
      <c r="Y466" s="480">
        <f>X466*Y7</f>
        <v>12.368699999999999</v>
      </c>
      <c r="Z466" s="711">
        <f>X466+Y466</f>
        <v>94.826700000000002</v>
      </c>
      <c r="AA466" s="712">
        <f>X466+(X466*AA$9)</f>
        <v>87.405479999999997</v>
      </c>
      <c r="AB466" s="712">
        <f t="shared" si="155"/>
        <v>13.110821999999999</v>
      </c>
      <c r="AC466" s="713">
        <f>AA466+AB466</f>
        <v>100.516302</v>
      </c>
      <c r="AD466" s="713">
        <f>AA466*AD9</f>
        <v>91.775754000000006</v>
      </c>
      <c r="AE466" s="713">
        <f>AD466*AF9</f>
        <v>13.766363100000001</v>
      </c>
      <c r="AF466" s="714">
        <f>AD466+AE466</f>
        <v>105.54211710000001</v>
      </c>
      <c r="AG466" s="715">
        <v>103.6</v>
      </c>
      <c r="AH466" s="714">
        <f>AD466*AH9</f>
        <v>96.364541700000004</v>
      </c>
      <c r="AI466" s="480">
        <f>AH466*AJ9</f>
        <v>14.454681255000001</v>
      </c>
      <c r="AJ466" s="481">
        <f>SUM(AH466:AI466)</f>
        <v>110.819222955</v>
      </c>
      <c r="AK466" s="707">
        <v>108.8</v>
      </c>
      <c r="AL466" s="455">
        <v>100.254813939</v>
      </c>
      <c r="AM466" s="455">
        <f t="shared" si="153"/>
        <v>106.27010277534001</v>
      </c>
      <c r="AN466" s="455">
        <f>AL466*AN$12</f>
        <v>15.038222090849999</v>
      </c>
      <c r="AO466" s="456">
        <v>115.3</v>
      </c>
      <c r="AP466" s="364">
        <v>115.3</v>
      </c>
      <c r="AQ466" s="699">
        <f>AM466*1.06</f>
        <v>112.64630894186041</v>
      </c>
      <c r="AR466" s="363">
        <f t="shared" si="154"/>
        <v>129.54325528313947</v>
      </c>
      <c r="AS466" s="722">
        <f>SUM(AM466-AL466)/AL466</f>
        <v>6.0000000000000053E-2</v>
      </c>
    </row>
    <row r="467" spans="1:45" ht="15.75" x14ac:dyDescent="0.25">
      <c r="A467" s="511" t="s">
        <v>748</v>
      </c>
      <c r="B467" s="480"/>
      <c r="C467" s="481"/>
      <c r="D467" s="481"/>
      <c r="E467" s="481"/>
      <c r="F467" s="481"/>
      <c r="G467" s="455"/>
      <c r="H467" s="485"/>
      <c r="I467" s="513"/>
      <c r="J467" s="514"/>
      <c r="K467" s="514"/>
      <c r="L467" s="480"/>
      <c r="M467" s="480"/>
      <c r="N467" s="363"/>
      <c r="O467" s="480">
        <v>41.69</v>
      </c>
      <c r="P467" s="480" t="e">
        <f>O467*$Q$9</f>
        <v>#VALUE!</v>
      </c>
      <c r="Q467" s="480" t="e">
        <f>SUM(O467:P467)</f>
        <v>#VALUE!</v>
      </c>
      <c r="R467" s="550">
        <v>44.19</v>
      </c>
      <c r="S467" s="480">
        <f>R467*S9</f>
        <v>6.1866000000000003</v>
      </c>
      <c r="T467" s="480">
        <f>R467+S467+0.02</f>
        <v>50.396599999999999</v>
      </c>
      <c r="U467" s="480">
        <f>R467+(R467*R9)</f>
        <v>47.018159999999995</v>
      </c>
      <c r="V467" s="480">
        <f>U467*V9</f>
        <v>7.0527239999999987</v>
      </c>
      <c r="W467" s="543">
        <f>ROUNDUP(SUM(U467:V467),1)</f>
        <v>54.1</v>
      </c>
      <c r="X467" s="480">
        <f>U467*$Z$11+U467</f>
        <v>50.779612799999995</v>
      </c>
      <c r="Y467" s="480">
        <f>X467*Y7</f>
        <v>7.6169419199999986</v>
      </c>
      <c r="Z467" s="711">
        <f>X467+Y467</f>
        <v>58.396554719999997</v>
      </c>
      <c r="AA467" s="712">
        <f>X467+(X467*AA$9)</f>
        <v>53.826389567999996</v>
      </c>
      <c r="AB467" s="712">
        <f t="shared" si="155"/>
        <v>8.0739584351999998</v>
      </c>
      <c r="AC467" s="713">
        <f>AA467+AB467</f>
        <v>61.900348003199994</v>
      </c>
      <c r="AD467" s="713">
        <f>AA467*AD9</f>
        <v>56.5177090464</v>
      </c>
      <c r="AE467" s="713">
        <f>AD467*AF9</f>
        <v>8.477656356959999</v>
      </c>
      <c r="AF467" s="714">
        <f>AD467+AE467</f>
        <v>64.995365403359997</v>
      </c>
      <c r="AG467" s="715">
        <v>63.8</v>
      </c>
      <c r="AH467" s="714">
        <f>AD467*AH9</f>
        <v>59.343594498720002</v>
      </c>
      <c r="AI467" s="480">
        <f>AH467*AJ9</f>
        <v>8.9015391748080006</v>
      </c>
      <c r="AJ467" s="481">
        <f>SUM(AH467:AI467)</f>
        <v>68.245133673528002</v>
      </c>
      <c r="AK467" s="707">
        <v>67</v>
      </c>
      <c r="AL467" s="455">
        <v>61.739317387742396</v>
      </c>
      <c r="AM467" s="455">
        <f t="shared" si="153"/>
        <v>65.443676431006949</v>
      </c>
      <c r="AN467" s="455">
        <f>AL467*AN$12</f>
        <v>9.2608976081613594</v>
      </c>
      <c r="AO467" s="456">
        <f>SUM(AL467:AN467)</f>
        <v>136.44389142691071</v>
      </c>
      <c r="AP467" s="364"/>
      <c r="AQ467" s="699">
        <f>AM467*1.06</f>
        <v>69.370297016867369</v>
      </c>
      <c r="AR467" s="363">
        <f t="shared" si="154"/>
        <v>79.775841569397471</v>
      </c>
      <c r="AS467" s="722">
        <f>SUM(AM467-AL467)/AL467</f>
        <v>6.000000000000015E-2</v>
      </c>
    </row>
    <row r="468" spans="1:45" ht="15.75" x14ac:dyDescent="0.25">
      <c r="A468" s="511"/>
      <c r="B468" s="480"/>
      <c r="C468" s="481"/>
      <c r="D468" s="481"/>
      <c r="E468" s="481"/>
      <c r="F468" s="481"/>
      <c r="G468" s="455"/>
      <c r="H468" s="485"/>
      <c r="I468" s="513"/>
      <c r="J468" s="514"/>
      <c r="K468" s="514"/>
      <c r="L468" s="480"/>
      <c r="M468" s="480"/>
      <c r="N468" s="363"/>
      <c r="O468" s="480"/>
      <c r="P468" s="480"/>
      <c r="Q468" s="363"/>
      <c r="R468" s="480"/>
      <c r="S468" s="480"/>
      <c r="T468" s="480"/>
      <c r="U468" s="483"/>
      <c r="V468" s="483"/>
      <c r="W468" s="502"/>
      <c r="X468" s="483"/>
      <c r="Y468" s="480"/>
      <c r="Z468" s="711"/>
      <c r="AA468" s="712"/>
      <c r="AB468" s="712"/>
      <c r="AC468" s="713"/>
      <c r="AD468" s="713"/>
      <c r="AE468" s="713"/>
      <c r="AF468" s="714"/>
      <c r="AG468" s="715"/>
      <c r="AH468" s="714"/>
      <c r="AI468" s="480"/>
      <c r="AJ468" s="483"/>
      <c r="AK468" s="707"/>
      <c r="AL468" s="455"/>
      <c r="AM468" s="455"/>
      <c r="AN468" s="455"/>
      <c r="AO468" s="456"/>
      <c r="AP468" s="364"/>
      <c r="AQ468" s="693"/>
      <c r="AR468" s="363"/>
      <c r="AS468" s="710"/>
    </row>
    <row r="469" spans="1:45" ht="15.75" x14ac:dyDescent="0.25">
      <c r="A469" s="511" t="s">
        <v>819</v>
      </c>
      <c r="B469" s="480"/>
      <c r="C469" s="481"/>
      <c r="D469" s="481"/>
      <c r="E469" s="481"/>
      <c r="F469" s="481"/>
      <c r="G469" s="455"/>
      <c r="H469" s="485"/>
      <c r="I469" s="513"/>
      <c r="J469" s="514"/>
      <c r="K469" s="514"/>
      <c r="L469" s="480"/>
      <c r="M469" s="480"/>
      <c r="N469" s="363"/>
      <c r="O469" s="480">
        <v>59.61</v>
      </c>
      <c r="P469" s="480" t="e">
        <f>O469*$Q$9</f>
        <v>#VALUE!</v>
      </c>
      <c r="Q469" s="480" t="e">
        <f>SUM(O469:P469)</f>
        <v>#VALUE!</v>
      </c>
      <c r="R469" s="550">
        <v>63.19</v>
      </c>
      <c r="S469" s="480">
        <f>R469*S9</f>
        <v>8.8466000000000005</v>
      </c>
      <c r="T469" s="480">
        <f>R469+S469-0.03</f>
        <v>72.006599999999992</v>
      </c>
      <c r="U469" s="480">
        <f>R469+(R469*R9)</f>
        <v>67.234160000000003</v>
      </c>
      <c r="V469" s="480">
        <f>U469*V9</f>
        <v>10.085124</v>
      </c>
      <c r="W469" s="543">
        <f>ROUNDUP(SUM(U469:V469),1)</f>
        <v>77.399999999999991</v>
      </c>
      <c r="X469" s="480">
        <f>U469*$Z$11+U469</f>
        <v>72.612892799999997</v>
      </c>
      <c r="Y469" s="480">
        <f>X469*Y7</f>
        <v>10.89193392</v>
      </c>
      <c r="Z469" s="711">
        <f t="shared" ref="Z469:Z478" si="156">X469+Y469</f>
        <v>83.504826719999997</v>
      </c>
      <c r="AA469" s="712">
        <f>X469+(X469*AA$9)</f>
        <v>76.969666367999992</v>
      </c>
      <c r="AB469" s="712">
        <f t="shared" si="155"/>
        <v>11.545449955199999</v>
      </c>
      <c r="AC469" s="713">
        <f>AA469+AB469</f>
        <v>88.51511632319999</v>
      </c>
      <c r="AD469" s="713">
        <f>AA469*AD9</f>
        <v>80.818149686399991</v>
      </c>
      <c r="AE469" s="713">
        <f>AD469*AF9</f>
        <v>12.122722452959998</v>
      </c>
      <c r="AF469" s="714">
        <f>AD469+AE469</f>
        <v>92.940872139359982</v>
      </c>
      <c r="AG469" s="715">
        <v>91.2</v>
      </c>
      <c r="AH469" s="714">
        <f>AD469*AH9</f>
        <v>84.859057170719993</v>
      </c>
      <c r="AI469" s="480">
        <f>AH469*AJ9</f>
        <v>12.728858575607999</v>
      </c>
      <c r="AJ469" s="481">
        <f>SUM(AH469:AI469)</f>
        <v>97.587915746327994</v>
      </c>
      <c r="AK469" s="707">
        <v>95.8</v>
      </c>
      <c r="AL469" s="455">
        <v>88.284848737982415</v>
      </c>
      <c r="AM469" s="455">
        <f t="shared" si="153"/>
        <v>93.581939662261362</v>
      </c>
      <c r="AN469" s="455">
        <f>AL469*AN$12</f>
        <v>13.242727310697362</v>
      </c>
      <c r="AO469" s="456">
        <v>101.5</v>
      </c>
      <c r="AP469" s="364">
        <v>101.5</v>
      </c>
      <c r="AQ469" s="699">
        <f>AM469*1.06</f>
        <v>99.196856041997052</v>
      </c>
      <c r="AR469" s="363">
        <f t="shared" si="154"/>
        <v>114.07638444829659</v>
      </c>
      <c r="AS469" s="722">
        <f>SUM(AM469-AL469)/AL469</f>
        <v>6.0000000000000026E-2</v>
      </c>
    </row>
    <row r="470" spans="1:45" ht="15.75" x14ac:dyDescent="0.25">
      <c r="A470" s="511" t="s">
        <v>821</v>
      </c>
      <c r="B470" s="480"/>
      <c r="C470" s="481"/>
      <c r="D470" s="481"/>
      <c r="E470" s="481"/>
      <c r="F470" s="481"/>
      <c r="G470" s="455"/>
      <c r="H470" s="485"/>
      <c r="I470" s="513"/>
      <c r="J470" s="514"/>
      <c r="K470" s="514"/>
      <c r="L470" s="480"/>
      <c r="M470" s="480"/>
      <c r="N470" s="363"/>
      <c r="O470" s="480"/>
      <c r="P470" s="480"/>
      <c r="Q470" s="363"/>
      <c r="R470" s="480"/>
      <c r="S470" s="480"/>
      <c r="T470" s="480"/>
      <c r="U470" s="483">
        <v>76.349999999999994</v>
      </c>
      <c r="V470" s="480">
        <f>U470*V9</f>
        <v>11.452499999999999</v>
      </c>
      <c r="W470" s="543">
        <f>ROUNDUP(SUM(U470:V470),1)</f>
        <v>87.899999999999991</v>
      </c>
      <c r="X470" s="480">
        <f>U470*$Z$11+U470</f>
        <v>82.457999999999998</v>
      </c>
      <c r="Y470" s="480">
        <f>X470*Y7</f>
        <v>12.368699999999999</v>
      </c>
      <c r="Z470" s="711">
        <f t="shared" si="156"/>
        <v>94.826700000000002</v>
      </c>
      <c r="AA470" s="712">
        <f>X470+(X470*AA$9)</f>
        <v>87.405479999999997</v>
      </c>
      <c r="AB470" s="712">
        <f t="shared" si="155"/>
        <v>13.110821999999999</v>
      </c>
      <c r="AC470" s="713">
        <f>AA470+AB470</f>
        <v>100.516302</v>
      </c>
      <c r="AD470" s="713">
        <f>AA470*AD9</f>
        <v>91.775754000000006</v>
      </c>
      <c r="AE470" s="713">
        <f>AD470*AF9</f>
        <v>13.766363100000001</v>
      </c>
      <c r="AF470" s="714">
        <f>AD470+AE470</f>
        <v>105.54211710000001</v>
      </c>
      <c r="AG470" s="715">
        <v>103.6</v>
      </c>
      <c r="AH470" s="714">
        <f>AD470*AH9</f>
        <v>96.364541700000004</v>
      </c>
      <c r="AI470" s="480">
        <f>AH470*AJ9</f>
        <v>14.454681255000001</v>
      </c>
      <c r="AJ470" s="481">
        <f>SUM(AH470:AI470)</f>
        <v>110.819222955</v>
      </c>
      <c r="AK470" s="707">
        <v>108.8</v>
      </c>
      <c r="AL470" s="455">
        <v>100.254813939</v>
      </c>
      <c r="AM470" s="455">
        <f t="shared" si="153"/>
        <v>106.27010277534001</v>
      </c>
      <c r="AN470" s="455">
        <f>AL470*AN$12</f>
        <v>15.038222090849999</v>
      </c>
      <c r="AO470" s="456">
        <v>115.3</v>
      </c>
      <c r="AP470" s="364">
        <v>115.3</v>
      </c>
      <c r="AQ470" s="699">
        <f>AM470*1.06</f>
        <v>112.64630894186041</v>
      </c>
      <c r="AR470" s="363">
        <f t="shared" si="154"/>
        <v>129.54325528313947</v>
      </c>
      <c r="AS470" s="722">
        <f>SUM(AM470-AL470)/AL470</f>
        <v>6.0000000000000053E-2</v>
      </c>
    </row>
    <row r="471" spans="1:45" ht="15.75" x14ac:dyDescent="0.25">
      <c r="A471" s="511" t="s">
        <v>820</v>
      </c>
      <c r="B471" s="480"/>
      <c r="C471" s="481"/>
      <c r="D471" s="481"/>
      <c r="E471" s="481"/>
      <c r="F471" s="481"/>
      <c r="G471" s="455"/>
      <c r="H471" s="485"/>
      <c r="I471" s="513"/>
      <c r="J471" s="514"/>
      <c r="K471" s="514"/>
      <c r="L471" s="480"/>
      <c r="M471" s="480"/>
      <c r="N471" s="363"/>
      <c r="O471" s="480"/>
      <c r="P471" s="480"/>
      <c r="Q471" s="363"/>
      <c r="R471" s="480"/>
      <c r="S471" s="480"/>
      <c r="T471" s="480"/>
      <c r="U471" s="480">
        <v>81</v>
      </c>
      <c r="V471" s="480">
        <f>U471*V9</f>
        <v>12.15</v>
      </c>
      <c r="W471" s="543">
        <f>ROUNDUP(SUM(U471:V471),1)</f>
        <v>93.199999999999989</v>
      </c>
      <c r="X471" s="480">
        <f>U471*$Z$11+U471</f>
        <v>87.48</v>
      </c>
      <c r="Y471" s="480">
        <f>X471*Y7</f>
        <v>13.122</v>
      </c>
      <c r="Z471" s="711">
        <f t="shared" si="156"/>
        <v>100.602</v>
      </c>
      <c r="AA471" s="712">
        <f>X471+(X471*AA$9)</f>
        <v>92.728800000000007</v>
      </c>
      <c r="AB471" s="712">
        <f t="shared" si="155"/>
        <v>13.909320000000001</v>
      </c>
      <c r="AC471" s="713">
        <f>AA471+AB471</f>
        <v>106.63812000000001</v>
      </c>
      <c r="AD471" s="713">
        <f>AA471*AD9</f>
        <v>97.365240000000014</v>
      </c>
      <c r="AE471" s="713">
        <f>AD471*AF9</f>
        <v>14.604786000000001</v>
      </c>
      <c r="AF471" s="714">
        <f>AD471+AE471</f>
        <v>111.97002600000002</v>
      </c>
      <c r="AG471" s="715">
        <v>109.9</v>
      </c>
      <c r="AH471" s="714">
        <f>AD471*AH9</f>
        <v>102.23350200000002</v>
      </c>
      <c r="AI471" s="480">
        <f>AH471*AJ9</f>
        <v>15.335025300000002</v>
      </c>
      <c r="AJ471" s="481">
        <f>SUM(AH471:AI471)</f>
        <v>117.56852730000001</v>
      </c>
      <c r="AK471" s="707">
        <v>115.4</v>
      </c>
      <c r="AL471" s="455">
        <v>106.36070634000002</v>
      </c>
      <c r="AM471" s="455">
        <f t="shared" si="153"/>
        <v>112.74234872040003</v>
      </c>
      <c r="AN471" s="455">
        <f>AL471*AN$12</f>
        <v>15.954105951000003</v>
      </c>
      <c r="AO471" s="456">
        <v>122.3</v>
      </c>
      <c r="AP471" s="364">
        <v>122.3</v>
      </c>
      <c r="AQ471" s="699">
        <f>AM471*1.06</f>
        <v>119.50688964362404</v>
      </c>
      <c r="AR471" s="363">
        <f t="shared" si="154"/>
        <v>137.43292309016763</v>
      </c>
      <c r="AS471" s="722">
        <f>SUM(AM471-AL471)/AL471</f>
        <v>6.0000000000000074E-2</v>
      </c>
    </row>
    <row r="472" spans="1:45" ht="15.75" x14ac:dyDescent="0.25">
      <c r="A472" s="511" t="s">
        <v>749</v>
      </c>
      <c r="B472" s="480"/>
      <c r="C472" s="481"/>
      <c r="D472" s="481"/>
      <c r="E472" s="481"/>
      <c r="F472" s="481"/>
      <c r="G472" s="455"/>
      <c r="H472" s="485"/>
      <c r="I472" s="513"/>
      <c r="J472" s="514"/>
      <c r="K472" s="514"/>
      <c r="L472" s="480"/>
      <c r="M472" s="480"/>
      <c r="N472" s="363"/>
      <c r="O472" s="480">
        <v>59.61</v>
      </c>
      <c r="P472" s="480" t="e">
        <f>O472*$Q$9</f>
        <v>#VALUE!</v>
      </c>
      <c r="Q472" s="480" t="e">
        <f>SUM(O472:P472)</f>
        <v>#VALUE!</v>
      </c>
      <c r="R472" s="550">
        <v>63.19</v>
      </c>
      <c r="S472" s="480">
        <f>R472*S9</f>
        <v>8.8466000000000005</v>
      </c>
      <c r="T472" s="480">
        <f>R472+S472-0.03</f>
        <v>72.006599999999992</v>
      </c>
      <c r="U472" s="480">
        <f>R472+(R472*R9)</f>
        <v>67.234160000000003</v>
      </c>
      <c r="V472" s="480">
        <f>U472*V9</f>
        <v>10.085124</v>
      </c>
      <c r="W472" s="543">
        <f>ROUNDUP(SUM(U472:V472),1)</f>
        <v>77.399999999999991</v>
      </c>
      <c r="X472" s="480">
        <f>U472*$Z$11+U472</f>
        <v>72.612892799999997</v>
      </c>
      <c r="Y472" s="480">
        <f>X472*Y7</f>
        <v>10.89193392</v>
      </c>
      <c r="Z472" s="711">
        <f t="shared" si="156"/>
        <v>83.504826719999997</v>
      </c>
      <c r="AA472" s="712">
        <f>X472+(X472*AA$9)</f>
        <v>76.969666367999992</v>
      </c>
      <c r="AB472" s="712">
        <f t="shared" si="155"/>
        <v>11.545449955199999</v>
      </c>
      <c r="AC472" s="713">
        <f>AA472+AB472</f>
        <v>88.51511632319999</v>
      </c>
      <c r="AD472" s="713">
        <f>AA472*AD9</f>
        <v>80.818149686399991</v>
      </c>
      <c r="AE472" s="713">
        <f>AD472*AF9</f>
        <v>12.122722452959998</v>
      </c>
      <c r="AF472" s="714">
        <f>AD472+AE472</f>
        <v>92.940872139359982</v>
      </c>
      <c r="AG472" s="715">
        <v>91.2</v>
      </c>
      <c r="AH472" s="714">
        <f>AD472*AH9</f>
        <v>84.859057170719993</v>
      </c>
      <c r="AI472" s="480">
        <f>AH472*AJ9</f>
        <v>12.728858575607999</v>
      </c>
      <c r="AJ472" s="481">
        <f>SUM(AH472:AI472)</f>
        <v>97.587915746327994</v>
      </c>
      <c r="AK472" s="707">
        <v>95.8</v>
      </c>
      <c r="AL472" s="455">
        <v>88.284848737982415</v>
      </c>
      <c r="AM472" s="455">
        <f t="shared" si="153"/>
        <v>93.581939662261362</v>
      </c>
      <c r="AN472" s="455">
        <f>AL472*AN$12</f>
        <v>13.242727310697362</v>
      </c>
      <c r="AO472" s="456">
        <v>101.5</v>
      </c>
      <c r="AP472" s="364">
        <v>101.5</v>
      </c>
      <c r="AQ472" s="699">
        <f>AM472*1.06</f>
        <v>99.196856041997052</v>
      </c>
      <c r="AR472" s="363">
        <f t="shared" si="154"/>
        <v>114.07638444829659</v>
      </c>
      <c r="AS472" s="722">
        <f>SUM(AM472-AL472)/AL472</f>
        <v>6.0000000000000026E-2</v>
      </c>
    </row>
    <row r="473" spans="1:45" ht="15.75" x14ac:dyDescent="0.25">
      <c r="A473" s="511"/>
      <c r="B473" s="480"/>
      <c r="C473" s="481"/>
      <c r="D473" s="481"/>
      <c r="E473" s="481"/>
      <c r="F473" s="481"/>
      <c r="G473" s="455"/>
      <c r="H473" s="485"/>
      <c r="I473" s="513"/>
      <c r="J473" s="514"/>
      <c r="K473" s="514"/>
      <c r="L473" s="480"/>
      <c r="M473" s="480"/>
      <c r="N473" s="363"/>
      <c r="O473" s="480"/>
      <c r="P473" s="480"/>
      <c r="Q473" s="363"/>
      <c r="R473" s="480"/>
      <c r="S473" s="480"/>
      <c r="T473" s="480"/>
      <c r="U473" s="483"/>
      <c r="V473" s="483"/>
      <c r="W473" s="502"/>
      <c r="X473" s="483"/>
      <c r="Y473" s="480"/>
      <c r="Z473" s="711"/>
      <c r="AA473" s="712"/>
      <c r="AB473" s="712"/>
      <c r="AC473" s="713"/>
      <c r="AD473" s="713"/>
      <c r="AE473" s="713"/>
      <c r="AF473" s="714"/>
      <c r="AG473" s="715"/>
      <c r="AH473" s="714"/>
      <c r="AI473" s="480"/>
      <c r="AJ473" s="483"/>
      <c r="AK473" s="707"/>
      <c r="AL473" s="455"/>
      <c r="AM473" s="455"/>
      <c r="AN473" s="455"/>
      <c r="AO473" s="456"/>
      <c r="AP473" s="364"/>
      <c r="AQ473" s="693"/>
      <c r="AR473" s="363"/>
      <c r="AS473" s="710"/>
    </row>
    <row r="474" spans="1:45" ht="15.75" x14ac:dyDescent="0.25">
      <c r="A474" s="511" t="s">
        <v>750</v>
      </c>
      <c r="B474" s="480"/>
      <c r="C474" s="481"/>
      <c r="D474" s="481"/>
      <c r="E474" s="481"/>
      <c r="F474" s="481"/>
      <c r="G474" s="455"/>
      <c r="H474" s="485"/>
      <c r="I474" s="513"/>
      <c r="J474" s="514"/>
      <c r="K474" s="514"/>
      <c r="L474" s="480"/>
      <c r="M474" s="480"/>
      <c r="N474" s="363"/>
      <c r="O474" s="480">
        <v>59.61</v>
      </c>
      <c r="P474" s="480" t="e">
        <f>O474*$Q$9</f>
        <v>#VALUE!</v>
      </c>
      <c r="Q474" s="480" t="e">
        <f>SUM(O474:P474)</f>
        <v>#VALUE!</v>
      </c>
      <c r="R474" s="550">
        <v>63.19</v>
      </c>
      <c r="S474" s="480">
        <f>R474*S9</f>
        <v>8.8466000000000005</v>
      </c>
      <c r="T474" s="480">
        <f>R474+S474-0.03</f>
        <v>72.006599999999992</v>
      </c>
      <c r="U474" s="480">
        <f>R474+(R474*R9)</f>
        <v>67.234160000000003</v>
      </c>
      <c r="V474" s="480">
        <f>U474*V9</f>
        <v>10.085124</v>
      </c>
      <c r="W474" s="543">
        <f>ROUNDUP(SUM(U474:V474),1)</f>
        <v>77.399999999999991</v>
      </c>
      <c r="X474" s="480">
        <f>U474*$Z$11+U474</f>
        <v>72.612892799999997</v>
      </c>
      <c r="Y474" s="480">
        <f>X474*Y7</f>
        <v>10.89193392</v>
      </c>
      <c r="Z474" s="711">
        <f t="shared" si="156"/>
        <v>83.504826719999997</v>
      </c>
      <c r="AA474" s="712">
        <f>X474+(X474*AA$9)</f>
        <v>76.969666367999992</v>
      </c>
      <c r="AB474" s="712">
        <f t="shared" si="155"/>
        <v>11.545449955199999</v>
      </c>
      <c r="AC474" s="713">
        <f>AA474+AB474</f>
        <v>88.51511632319999</v>
      </c>
      <c r="AD474" s="713">
        <f>AA474*AD9</f>
        <v>80.818149686399991</v>
      </c>
      <c r="AE474" s="713">
        <f>AD474*AF9</f>
        <v>12.122722452959998</v>
      </c>
      <c r="AF474" s="714">
        <f>AD474+AE474</f>
        <v>92.940872139359982</v>
      </c>
      <c r="AG474" s="715">
        <v>91.2</v>
      </c>
      <c r="AH474" s="714">
        <f>AD474*AH9</f>
        <v>84.859057170719993</v>
      </c>
      <c r="AI474" s="480">
        <f>AH474*AJ9</f>
        <v>12.728858575607999</v>
      </c>
      <c r="AJ474" s="481">
        <f>SUM(AH474:AI474)</f>
        <v>97.587915746327994</v>
      </c>
      <c r="AK474" s="707">
        <v>95.8</v>
      </c>
      <c r="AL474" s="455">
        <v>88.284848737982415</v>
      </c>
      <c r="AM474" s="455">
        <f t="shared" si="153"/>
        <v>93.581939662261362</v>
      </c>
      <c r="AN474" s="455">
        <f>AL474*AN$12</f>
        <v>13.242727310697362</v>
      </c>
      <c r="AO474" s="456">
        <v>101.5</v>
      </c>
      <c r="AP474" s="364">
        <v>101.5</v>
      </c>
      <c r="AQ474" s="699">
        <f>AM474*1.06</f>
        <v>99.196856041997052</v>
      </c>
      <c r="AR474" s="363">
        <f t="shared" si="154"/>
        <v>114.07638444829659</v>
      </c>
      <c r="AS474" s="722">
        <f>SUM(AM474-AL474)/AL474</f>
        <v>6.0000000000000026E-2</v>
      </c>
    </row>
    <row r="475" spans="1:45" ht="15.75" x14ac:dyDescent="0.25">
      <c r="A475" s="511"/>
      <c r="B475" s="480"/>
      <c r="C475" s="481"/>
      <c r="D475" s="481"/>
      <c r="E475" s="481"/>
      <c r="F475" s="481"/>
      <c r="G475" s="455"/>
      <c r="H475" s="485"/>
      <c r="I475" s="513"/>
      <c r="J475" s="514"/>
      <c r="K475" s="514"/>
      <c r="L475" s="480"/>
      <c r="M475" s="480"/>
      <c r="N475" s="363"/>
      <c r="O475" s="480"/>
      <c r="P475" s="480"/>
      <c r="Q475" s="363"/>
      <c r="R475" s="480"/>
      <c r="S475" s="480"/>
      <c r="T475" s="480"/>
      <c r="U475" s="483"/>
      <c r="V475" s="483"/>
      <c r="W475" s="502"/>
      <c r="X475" s="483"/>
      <c r="Y475" s="480"/>
      <c r="Z475" s="711"/>
      <c r="AA475" s="712"/>
      <c r="AB475" s="712"/>
      <c r="AC475" s="713"/>
      <c r="AD475" s="713"/>
      <c r="AE475" s="713"/>
      <c r="AF475" s="714"/>
      <c r="AG475" s="715"/>
      <c r="AH475" s="714"/>
      <c r="AI475" s="480"/>
      <c r="AJ475" s="483"/>
      <c r="AK475" s="707"/>
      <c r="AL475" s="455"/>
      <c r="AM475" s="455"/>
      <c r="AN475" s="455"/>
      <c r="AO475" s="456"/>
      <c r="AP475" s="364"/>
      <c r="AQ475" s="693"/>
      <c r="AR475" s="363"/>
      <c r="AS475" s="710"/>
    </row>
    <row r="476" spans="1:45" ht="15.75" x14ac:dyDescent="0.25">
      <c r="A476" s="511" t="s">
        <v>751</v>
      </c>
      <c r="B476" s="480"/>
      <c r="C476" s="481"/>
      <c r="D476" s="481"/>
      <c r="E476" s="481"/>
      <c r="F476" s="481"/>
      <c r="G476" s="455"/>
      <c r="H476" s="485"/>
      <c r="I476" s="513"/>
      <c r="J476" s="514"/>
      <c r="K476" s="514"/>
      <c r="L476" s="480"/>
      <c r="M476" s="480"/>
      <c r="N476" s="363"/>
      <c r="O476" s="480">
        <v>59.61</v>
      </c>
      <c r="P476" s="480" t="e">
        <f>O476*$Q$9</f>
        <v>#VALUE!</v>
      </c>
      <c r="Q476" s="480" t="e">
        <f>SUM(O476:P476)</f>
        <v>#VALUE!</v>
      </c>
      <c r="R476" s="550">
        <v>63.19</v>
      </c>
      <c r="S476" s="480">
        <f>R476*S9</f>
        <v>8.8466000000000005</v>
      </c>
      <c r="T476" s="480">
        <f>R476+S476-0.03</f>
        <v>72.006599999999992</v>
      </c>
      <c r="U476" s="480">
        <f>R476+(R476*R9)</f>
        <v>67.234160000000003</v>
      </c>
      <c r="V476" s="480">
        <f>U476*V9</f>
        <v>10.085124</v>
      </c>
      <c r="W476" s="543">
        <f>ROUNDUP(SUM(U476:V476),1)</f>
        <v>77.399999999999991</v>
      </c>
      <c r="X476" s="480">
        <f>U476*$Z$11+U476</f>
        <v>72.612892799999997</v>
      </c>
      <c r="Y476" s="480">
        <f>X476*Y7</f>
        <v>10.89193392</v>
      </c>
      <c r="Z476" s="711">
        <f t="shared" si="156"/>
        <v>83.504826719999997</v>
      </c>
      <c r="AA476" s="712">
        <f>X476+(X476*AA$9)</f>
        <v>76.969666367999992</v>
      </c>
      <c r="AB476" s="712">
        <f t="shared" si="155"/>
        <v>11.545449955199999</v>
      </c>
      <c r="AC476" s="713">
        <f>AA476+AB476</f>
        <v>88.51511632319999</v>
      </c>
      <c r="AD476" s="713">
        <f>AA476*AD9</f>
        <v>80.818149686399991</v>
      </c>
      <c r="AE476" s="713">
        <f>AD476*AF9</f>
        <v>12.122722452959998</v>
      </c>
      <c r="AF476" s="714">
        <f>AD476+AE476</f>
        <v>92.940872139359982</v>
      </c>
      <c r="AG476" s="715">
        <v>91.2</v>
      </c>
      <c r="AH476" s="714">
        <f>AD476*AH9</f>
        <v>84.859057170719993</v>
      </c>
      <c r="AI476" s="480">
        <f>AH476*AJ9</f>
        <v>12.728858575607999</v>
      </c>
      <c r="AJ476" s="481">
        <f>SUM(AH476:AI476)</f>
        <v>97.587915746327994</v>
      </c>
      <c r="AK476" s="707">
        <v>95.8</v>
      </c>
      <c r="AL476" s="455">
        <v>88.284848737982415</v>
      </c>
      <c r="AM476" s="455">
        <f t="shared" si="153"/>
        <v>93.581939662261362</v>
      </c>
      <c r="AN476" s="455">
        <f>AL476*AN$12</f>
        <v>13.242727310697362</v>
      </c>
      <c r="AO476" s="456">
        <v>101.5</v>
      </c>
      <c r="AP476" s="364">
        <v>101.5</v>
      </c>
      <c r="AQ476" s="699">
        <f>AM476*1.06</f>
        <v>99.196856041997052</v>
      </c>
      <c r="AR476" s="363">
        <f t="shared" si="154"/>
        <v>114.07638444829659</v>
      </c>
      <c r="AS476" s="722">
        <f>SUM(AM476-AL476)/AL476</f>
        <v>6.0000000000000026E-2</v>
      </c>
    </row>
    <row r="477" spans="1:45" ht="15.75" x14ac:dyDescent="0.25">
      <c r="A477" s="511"/>
      <c r="B477" s="480"/>
      <c r="C477" s="481"/>
      <c r="D477" s="481"/>
      <c r="E477" s="481"/>
      <c r="F477" s="481"/>
      <c r="G477" s="455"/>
      <c r="H477" s="485"/>
      <c r="I477" s="513"/>
      <c r="J477" s="514"/>
      <c r="K477" s="514"/>
      <c r="L477" s="480"/>
      <c r="M477" s="480"/>
      <c r="N477" s="363"/>
      <c r="O477" s="480"/>
      <c r="P477" s="480"/>
      <c r="Q477" s="363"/>
      <c r="R477" s="480"/>
      <c r="S477" s="480"/>
      <c r="T477" s="480"/>
      <c r="U477" s="483"/>
      <c r="V477" s="483"/>
      <c r="W477" s="502"/>
      <c r="X477" s="483"/>
      <c r="Y477" s="480"/>
      <c r="Z477" s="711"/>
      <c r="AA477" s="712"/>
      <c r="AB477" s="712"/>
      <c r="AC477" s="713"/>
      <c r="AD477" s="713"/>
      <c r="AE477" s="713"/>
      <c r="AF477" s="714"/>
      <c r="AG477" s="715"/>
      <c r="AH477" s="714"/>
      <c r="AI477" s="480"/>
      <c r="AJ477" s="483"/>
      <c r="AK477" s="707"/>
      <c r="AL477" s="455"/>
      <c r="AM477" s="455"/>
      <c r="AN477" s="455"/>
      <c r="AO477" s="456"/>
      <c r="AP477" s="364"/>
      <c r="AQ477" s="699"/>
      <c r="AR477" s="363"/>
      <c r="AS477" s="710"/>
    </row>
    <row r="478" spans="1:45" ht="15.75" x14ac:dyDescent="0.25">
      <c r="A478" s="511" t="s">
        <v>752</v>
      </c>
      <c r="B478" s="480"/>
      <c r="C478" s="481"/>
      <c r="D478" s="481"/>
      <c r="E478" s="481"/>
      <c r="F478" s="481"/>
      <c r="G478" s="455"/>
      <c r="H478" s="485"/>
      <c r="I478" s="513"/>
      <c r="J478" s="514"/>
      <c r="K478" s="514"/>
      <c r="L478" s="480"/>
      <c r="M478" s="480"/>
      <c r="N478" s="363"/>
      <c r="O478" s="480">
        <v>37.26</v>
      </c>
      <c r="P478" s="480" t="e">
        <f>O478*$Q$9</f>
        <v>#VALUE!</v>
      </c>
      <c r="Q478" s="480" t="e">
        <f>SUM(O478:P478)</f>
        <v>#VALUE!</v>
      </c>
      <c r="R478" s="550">
        <v>39.5</v>
      </c>
      <c r="S478" s="480">
        <f>R478*S9</f>
        <v>5.53</v>
      </c>
      <c r="T478" s="480">
        <f>R478+S478-0.02</f>
        <v>45.01</v>
      </c>
      <c r="U478" s="480">
        <f>R478+(R478*R9)</f>
        <v>42.027999999999999</v>
      </c>
      <c r="V478" s="480">
        <f>U478*V9</f>
        <v>6.3041999999999998</v>
      </c>
      <c r="W478" s="543">
        <f>ROUNDUP(SUM(U478:V478),1)</f>
        <v>48.4</v>
      </c>
      <c r="X478" s="480">
        <f>U478*$Z$11+U478</f>
        <v>45.390239999999999</v>
      </c>
      <c r="Y478" s="480">
        <f>X478*Y7</f>
        <v>6.8085359999999993</v>
      </c>
      <c r="Z478" s="711">
        <f t="shared" si="156"/>
        <v>52.198775999999995</v>
      </c>
      <c r="AA478" s="712">
        <f>X478+(X478*AA$9)</f>
        <v>48.113654400000001</v>
      </c>
      <c r="AB478" s="712">
        <f t="shared" si="155"/>
        <v>7.21704816</v>
      </c>
      <c r="AC478" s="713">
        <f>AA478+AB478</f>
        <v>55.330702559999999</v>
      </c>
      <c r="AD478" s="713">
        <f>AA478*AD9</f>
        <v>50.519337120000003</v>
      </c>
      <c r="AE478" s="713">
        <f>AD478*AF9</f>
        <v>7.5779005680000004</v>
      </c>
      <c r="AF478" s="714">
        <f>AD478+AE478</f>
        <v>58.097237688000007</v>
      </c>
      <c r="AG478" s="715">
        <v>57</v>
      </c>
      <c r="AH478" s="714">
        <f>AD478*AH9</f>
        <v>53.045303976000007</v>
      </c>
      <c r="AI478" s="480">
        <f>AH478*AJ9</f>
        <v>7.956795596400001</v>
      </c>
      <c r="AJ478" s="481">
        <f>SUM(AH478:AI478)</f>
        <v>61.002099572400006</v>
      </c>
      <c r="AK478" s="707">
        <v>95.9</v>
      </c>
      <c r="AL478" s="455">
        <v>55.18676254391999</v>
      </c>
      <c r="AM478" s="455">
        <f t="shared" si="153"/>
        <v>58.497968296555193</v>
      </c>
      <c r="AN478" s="455">
        <f>AL478*AN$12</f>
        <v>8.2780143815879974</v>
      </c>
      <c r="AO478" s="456">
        <v>63.5</v>
      </c>
      <c r="AP478" s="364">
        <v>63.5</v>
      </c>
      <c r="AQ478" s="699">
        <f>AM478*1.06</f>
        <v>62.007846394348505</v>
      </c>
      <c r="AR478" s="363">
        <f t="shared" si="154"/>
        <v>71.309023353500777</v>
      </c>
      <c r="AS478" s="722">
        <f>SUM(AM478-AL478)/AL478</f>
        <v>6.0000000000000067E-2</v>
      </c>
    </row>
    <row r="479" spans="1:45" ht="15.75" x14ac:dyDescent="0.25">
      <c r="A479" s="511"/>
      <c r="B479" s="480"/>
      <c r="C479" s="481"/>
      <c r="D479" s="481"/>
      <c r="E479" s="481"/>
      <c r="F479" s="481"/>
      <c r="G479" s="455"/>
      <c r="H479" s="485"/>
      <c r="I479" s="513"/>
      <c r="J479" s="514"/>
      <c r="K479" s="514"/>
      <c r="L479" s="480"/>
      <c r="M479" s="480"/>
      <c r="N479" s="363"/>
      <c r="O479" s="480"/>
      <c r="P479" s="480"/>
      <c r="Q479" s="480"/>
      <c r="R479" s="550"/>
      <c r="S479" s="480"/>
      <c r="T479" s="480"/>
      <c r="U479" s="480"/>
      <c r="V479" s="480"/>
      <c r="W479" s="538"/>
      <c r="X479" s="483"/>
      <c r="Y479" s="480"/>
      <c r="Z479" s="711"/>
      <c r="AA479" s="712"/>
      <c r="AB479" s="712"/>
      <c r="AC479" s="713"/>
      <c r="AD479" s="713"/>
      <c r="AE479" s="713"/>
      <c r="AF479" s="714"/>
      <c r="AG479" s="715"/>
      <c r="AH479" s="714"/>
      <c r="AI479" s="480"/>
      <c r="AJ479" s="483"/>
      <c r="AK479" s="707"/>
      <c r="AL479" s="455"/>
      <c r="AM479" s="455"/>
      <c r="AN479" s="455"/>
      <c r="AO479" s="456"/>
      <c r="AP479" s="364"/>
      <c r="AQ479" s="693"/>
      <c r="AR479" s="363"/>
      <c r="AS479" s="710"/>
    </row>
    <row r="480" spans="1:45" ht="15.75" x14ac:dyDescent="0.25">
      <c r="A480" s="551" t="s">
        <v>822</v>
      </c>
      <c r="B480" s="363"/>
      <c r="C480" s="455"/>
      <c r="D480" s="455"/>
      <c r="E480" s="455"/>
      <c r="F480" s="455"/>
      <c r="G480" s="455"/>
      <c r="H480" s="514"/>
      <c r="I480" s="602"/>
      <c r="J480" s="514"/>
      <c r="K480" s="514"/>
      <c r="L480" s="363"/>
      <c r="M480" s="363"/>
      <c r="N480" s="363"/>
      <c r="O480" s="363"/>
      <c r="P480" s="363"/>
      <c r="Q480" s="363"/>
      <c r="R480" s="597"/>
      <c r="S480" s="363"/>
      <c r="T480" s="363"/>
      <c r="U480" s="363"/>
      <c r="V480" s="363"/>
      <c r="W480" s="598"/>
      <c r="X480" s="488"/>
      <c r="Y480" s="363"/>
      <c r="Z480" s="781"/>
      <c r="AA480" s="712"/>
      <c r="AB480" s="712"/>
      <c r="AC480" s="713"/>
      <c r="AD480" s="713"/>
      <c r="AE480" s="713"/>
      <c r="AF480" s="714"/>
      <c r="AG480" s="715"/>
      <c r="AH480" s="714"/>
      <c r="AI480" s="363"/>
      <c r="AJ480" s="488"/>
      <c r="AK480" s="469"/>
      <c r="AL480" s="455"/>
      <c r="AM480" s="455"/>
      <c r="AN480" s="455"/>
      <c r="AO480" s="456"/>
      <c r="AP480" s="364"/>
      <c r="AQ480" s="693"/>
      <c r="AR480" s="363"/>
      <c r="AS480" s="488"/>
    </row>
    <row r="481" spans="1:45" ht="15.75" x14ac:dyDescent="0.25">
      <c r="A481" s="511" t="s">
        <v>823</v>
      </c>
      <c r="B481" s="480"/>
      <c r="C481" s="481"/>
      <c r="D481" s="481"/>
      <c r="E481" s="481"/>
      <c r="F481" s="481"/>
      <c r="G481" s="455"/>
      <c r="H481" s="485"/>
      <c r="I481" s="513"/>
      <c r="J481" s="514"/>
      <c r="K481" s="514"/>
      <c r="L481" s="480"/>
      <c r="M481" s="480"/>
      <c r="N481" s="363"/>
      <c r="O481" s="480"/>
      <c r="P481" s="480"/>
      <c r="Q481" s="480"/>
      <c r="R481" s="550"/>
      <c r="S481" s="480"/>
      <c r="T481" s="480"/>
      <c r="U481" s="480"/>
      <c r="V481" s="480"/>
      <c r="W481" s="538"/>
      <c r="X481" s="483"/>
      <c r="Y481" s="480"/>
      <c r="Z481" s="711"/>
      <c r="AA481" s="712"/>
      <c r="AB481" s="712"/>
      <c r="AC481" s="713"/>
      <c r="AD481" s="713"/>
      <c r="AE481" s="713"/>
      <c r="AF481" s="714"/>
      <c r="AG481" s="715"/>
      <c r="AH481" s="714"/>
      <c r="AI481" s="480"/>
      <c r="AJ481" s="483"/>
      <c r="AK481" s="707"/>
      <c r="AL481" s="455"/>
      <c r="AM481" s="455"/>
      <c r="AN481" s="455"/>
      <c r="AO481" s="456"/>
      <c r="AP481" s="364"/>
      <c r="AQ481" s="693"/>
      <c r="AR481" s="363"/>
      <c r="AS481" s="710"/>
    </row>
    <row r="482" spans="1:45" ht="15.75" x14ac:dyDescent="0.25">
      <c r="A482" s="511" t="s">
        <v>824</v>
      </c>
      <c r="B482" s="480"/>
      <c r="C482" s="481"/>
      <c r="D482" s="481"/>
      <c r="E482" s="481"/>
      <c r="F482" s="481"/>
      <c r="G482" s="455"/>
      <c r="H482" s="485"/>
      <c r="I482" s="513"/>
      <c r="J482" s="514"/>
      <c r="K482" s="514"/>
      <c r="L482" s="480"/>
      <c r="M482" s="480"/>
      <c r="N482" s="363"/>
      <c r="O482" s="480"/>
      <c r="P482" s="480"/>
      <c r="Q482" s="480"/>
      <c r="R482" s="550"/>
      <c r="S482" s="480"/>
      <c r="T482" s="480"/>
      <c r="U482" s="480"/>
      <c r="V482" s="480"/>
      <c r="W482" s="538"/>
      <c r="X482" s="483"/>
      <c r="Y482" s="480"/>
      <c r="Z482" s="711"/>
      <c r="AA482" s="712"/>
      <c r="AB482" s="712"/>
      <c r="AC482" s="713"/>
      <c r="AD482" s="713"/>
      <c r="AE482" s="713"/>
      <c r="AF482" s="714"/>
      <c r="AG482" s="715"/>
      <c r="AH482" s="714"/>
      <c r="AI482" s="480"/>
      <c r="AJ482" s="483"/>
      <c r="AK482" s="707"/>
      <c r="AL482" s="455"/>
      <c r="AM482" s="455"/>
      <c r="AN482" s="455"/>
      <c r="AO482" s="456"/>
      <c r="AP482" s="364"/>
      <c r="AQ482" s="693"/>
      <c r="AR482" s="363"/>
      <c r="AS482" s="710"/>
    </row>
    <row r="483" spans="1:45" ht="15.75" x14ac:dyDescent="0.25">
      <c r="A483" s="511" t="s">
        <v>825</v>
      </c>
      <c r="B483" s="480"/>
      <c r="C483" s="481"/>
      <c r="D483" s="481"/>
      <c r="E483" s="481"/>
      <c r="F483" s="481"/>
      <c r="G483" s="455"/>
      <c r="H483" s="485"/>
      <c r="I483" s="513"/>
      <c r="J483" s="514"/>
      <c r="K483" s="514"/>
      <c r="L483" s="480"/>
      <c r="M483" s="480"/>
      <c r="N483" s="363"/>
      <c r="O483" s="483"/>
      <c r="P483" s="480"/>
      <c r="Q483" s="480"/>
      <c r="R483" s="480"/>
      <c r="S483" s="480"/>
      <c r="T483" s="480"/>
      <c r="U483" s="483"/>
      <c r="V483" s="483"/>
      <c r="W483" s="502"/>
      <c r="X483" s="483"/>
      <c r="Y483" s="480"/>
      <c r="Z483" s="711"/>
      <c r="AA483" s="712"/>
      <c r="AB483" s="712"/>
      <c r="AC483" s="713"/>
      <c r="AD483" s="713"/>
      <c r="AE483" s="713"/>
      <c r="AF483" s="714"/>
      <c r="AG483" s="715"/>
      <c r="AH483" s="714"/>
      <c r="AI483" s="480"/>
      <c r="AJ483" s="483"/>
      <c r="AK483" s="707"/>
      <c r="AL483" s="455"/>
      <c r="AM483" s="455"/>
      <c r="AN483" s="455"/>
      <c r="AO483" s="456"/>
      <c r="AP483" s="364"/>
      <c r="AQ483" s="693"/>
      <c r="AR483" s="363"/>
      <c r="AS483" s="710"/>
    </row>
    <row r="484" spans="1:45" ht="15.75" x14ac:dyDescent="0.25">
      <c r="A484" s="511"/>
      <c r="B484" s="480"/>
      <c r="C484" s="481"/>
      <c r="D484" s="481"/>
      <c r="E484" s="481"/>
      <c r="F484" s="481"/>
      <c r="G484" s="455"/>
      <c r="H484" s="485"/>
      <c r="I484" s="513"/>
      <c r="J484" s="514"/>
      <c r="K484" s="514"/>
      <c r="L484" s="480"/>
      <c r="M484" s="480"/>
      <c r="N484" s="363"/>
      <c r="O484" s="483"/>
      <c r="P484" s="480"/>
      <c r="Q484" s="480"/>
      <c r="R484" s="480"/>
      <c r="S484" s="480"/>
      <c r="T484" s="480"/>
      <c r="U484" s="483"/>
      <c r="V484" s="483"/>
      <c r="W484" s="502"/>
      <c r="X484" s="483"/>
      <c r="Y484" s="480"/>
      <c r="Z484" s="711"/>
      <c r="AA484" s="712"/>
      <c r="AB484" s="712"/>
      <c r="AC484" s="713"/>
      <c r="AD484" s="713"/>
      <c r="AE484" s="713"/>
      <c r="AF484" s="714"/>
      <c r="AG484" s="715"/>
      <c r="AH484" s="714"/>
      <c r="AI484" s="480"/>
      <c r="AJ484" s="483"/>
      <c r="AK484" s="707"/>
      <c r="AL484" s="455"/>
      <c r="AM484" s="455"/>
      <c r="AN484" s="455"/>
      <c r="AO484" s="456"/>
      <c r="AP484" s="364"/>
      <c r="AQ484" s="693"/>
      <c r="AR484" s="363"/>
      <c r="AS484" s="710"/>
    </row>
    <row r="485" spans="1:45" ht="15.75" x14ac:dyDescent="0.25">
      <c r="A485" s="599" t="s">
        <v>753</v>
      </c>
      <c r="B485" s="517"/>
      <c r="C485" s="481"/>
      <c r="D485" s="481"/>
      <c r="E485" s="481"/>
      <c r="F485" s="481"/>
      <c r="G485" s="455"/>
      <c r="H485" s="485"/>
      <c r="I485" s="513"/>
      <c r="J485" s="514"/>
      <c r="K485" s="514"/>
      <c r="L485" s="483"/>
      <c r="M485" s="483"/>
      <c r="N485" s="488"/>
      <c r="O485" s="480"/>
      <c r="P485" s="480"/>
      <c r="Q485" s="480"/>
      <c r="R485" s="480"/>
      <c r="S485" s="480"/>
      <c r="T485" s="480"/>
      <c r="U485" s="483"/>
      <c r="V485" s="483"/>
      <c r="W485" s="502"/>
      <c r="X485" s="483"/>
      <c r="Y485" s="480"/>
      <c r="Z485" s="711"/>
      <c r="AA485" s="712"/>
      <c r="AB485" s="712"/>
      <c r="AC485" s="713"/>
      <c r="AD485" s="713"/>
      <c r="AE485" s="713"/>
      <c r="AF485" s="714"/>
      <c r="AG485" s="715"/>
      <c r="AH485" s="714"/>
      <c r="AI485" s="480"/>
      <c r="AJ485" s="483"/>
      <c r="AK485" s="707"/>
      <c r="AL485" s="455"/>
      <c r="AM485" s="455"/>
      <c r="AN485" s="455"/>
      <c r="AO485" s="456"/>
      <c r="AP485" s="364"/>
      <c r="AQ485" s="699"/>
      <c r="AR485" s="363"/>
      <c r="AS485" s="710"/>
    </row>
    <row r="486" spans="1:45" ht="15.75" x14ac:dyDescent="0.25">
      <c r="A486" s="511" t="s">
        <v>754</v>
      </c>
      <c r="B486" s="517"/>
      <c r="C486" s="481"/>
      <c r="D486" s="481"/>
      <c r="E486" s="481"/>
      <c r="F486" s="481"/>
      <c r="G486" s="455"/>
      <c r="H486" s="485"/>
      <c r="I486" s="513"/>
      <c r="J486" s="514"/>
      <c r="K486" s="514"/>
      <c r="L486" s="483"/>
      <c r="M486" s="483"/>
      <c r="N486" s="488"/>
      <c r="O486" s="480">
        <v>300</v>
      </c>
      <c r="P486" s="480" t="e">
        <f t="shared" ref="P486:P504" si="157">O486*$Q$9</f>
        <v>#VALUE!</v>
      </c>
      <c r="Q486" s="480" t="e">
        <f t="shared" ref="Q486:Q494" si="158">SUM(O486:P486)</f>
        <v>#VALUE!</v>
      </c>
      <c r="R486" s="550">
        <v>318</v>
      </c>
      <c r="S486" s="480">
        <f>R486*S9</f>
        <v>44.52</v>
      </c>
      <c r="T486" s="480">
        <f>R486+S486-0.02</f>
        <v>362.5</v>
      </c>
      <c r="U486" s="480">
        <f>R486+(R486*R9)</f>
        <v>338.35199999999998</v>
      </c>
      <c r="V486" s="480">
        <f>U486*V9</f>
        <v>50.752799999999993</v>
      </c>
      <c r="W486" s="543">
        <f t="shared" ref="W486:W494" si="159">ROUNDUP(SUM(U486:V486),1)</f>
        <v>389.20000000000005</v>
      </c>
      <c r="X486" s="480">
        <f t="shared" ref="X486:X494" si="160">U486*$Z$11+U486</f>
        <v>365.42015999999995</v>
      </c>
      <c r="Y486" s="480">
        <f>X486*Y7</f>
        <v>54.813023999999992</v>
      </c>
      <c r="Z486" s="711">
        <f t="shared" ref="Z486:Z494" si="161">X486+Y486</f>
        <v>420.23318399999994</v>
      </c>
      <c r="AA486" s="712">
        <f t="shared" ref="AA486:AA494" si="162">X486+(X486*AA$9)</f>
        <v>387.34536959999997</v>
      </c>
      <c r="AB486" s="712">
        <f t="shared" si="155"/>
        <v>58.101805439999993</v>
      </c>
      <c r="AC486" s="713">
        <f t="shared" ref="AC486:AC494" si="163">AA486+AB486</f>
        <v>445.44717503999993</v>
      </c>
      <c r="AD486" s="713">
        <f>AA486*AD9</f>
        <v>406.71263807999998</v>
      </c>
      <c r="AE486" s="713">
        <f>AD486*AF9</f>
        <v>61.006895711999995</v>
      </c>
      <c r="AF486" s="714">
        <f t="shared" ref="AF486:AF494" si="164">AD486+AE486</f>
        <v>467.71953379199999</v>
      </c>
      <c r="AG486" s="715">
        <v>459.1</v>
      </c>
      <c r="AH486" s="714">
        <f>AD486*AH9</f>
        <v>427.048269984</v>
      </c>
      <c r="AI486" s="480">
        <f>AH486*AJ9</f>
        <v>64.057240497599992</v>
      </c>
      <c r="AJ486" s="481">
        <f t="shared" ref="AJ486:AJ494" si="165">SUM(AH486:AI486)</f>
        <v>491.10551048159999</v>
      </c>
      <c r="AK486" s="707">
        <v>482</v>
      </c>
      <c r="AL486" s="455">
        <v>444.28836680927998</v>
      </c>
      <c r="AM486" s="455">
        <f t="shared" ref="AM486:AM504" si="166">AL486*1.06</f>
        <v>470.9456688178368</v>
      </c>
      <c r="AN486" s="455">
        <f t="shared" ref="AN486:AN494" si="167">AL486*AN$12</f>
        <v>66.643255021391994</v>
      </c>
      <c r="AO486" s="456">
        <v>510.9</v>
      </c>
      <c r="AP486" s="364">
        <v>510.9</v>
      </c>
      <c r="AQ486" s="699">
        <f t="shared" ref="AQ486:AQ494" si="168">AM486*1.06</f>
        <v>499.20240894690704</v>
      </c>
      <c r="AR486" s="363">
        <f t="shared" ref="AR486:AR504" si="169">AQ486*1.15</f>
        <v>574.08277028894304</v>
      </c>
      <c r="AS486" s="722">
        <f t="shared" ref="AS486:AS494" si="170">SUM(AM486-AL486)/AL486</f>
        <v>6.000000000000006E-2</v>
      </c>
    </row>
    <row r="487" spans="1:45" ht="15.75" x14ac:dyDescent="0.25">
      <c r="A487" s="511" t="s">
        <v>755</v>
      </c>
      <c r="B487" s="517"/>
      <c r="C487" s="481"/>
      <c r="D487" s="481"/>
      <c r="E487" s="481"/>
      <c r="F487" s="481"/>
      <c r="G487" s="455"/>
      <c r="H487" s="485"/>
      <c r="I487" s="513"/>
      <c r="J487" s="514"/>
      <c r="K487" s="514"/>
      <c r="L487" s="483"/>
      <c r="M487" s="483"/>
      <c r="N487" s="488"/>
      <c r="O487" s="480">
        <v>350</v>
      </c>
      <c r="P487" s="480" t="e">
        <f t="shared" si="157"/>
        <v>#VALUE!</v>
      </c>
      <c r="Q487" s="480" t="e">
        <f t="shared" si="158"/>
        <v>#VALUE!</v>
      </c>
      <c r="R487" s="550">
        <v>371</v>
      </c>
      <c r="S487" s="480">
        <f>R487*S9</f>
        <v>51.940000000000005</v>
      </c>
      <c r="T487" s="480">
        <f>R487+S487-0.04</f>
        <v>422.9</v>
      </c>
      <c r="U487" s="480">
        <f>R487+(R487*R9)</f>
        <v>394.74400000000003</v>
      </c>
      <c r="V487" s="480">
        <f>U487*V9</f>
        <v>59.211600000000004</v>
      </c>
      <c r="W487" s="543">
        <f t="shared" si="159"/>
        <v>454</v>
      </c>
      <c r="X487" s="480">
        <f t="shared" si="160"/>
        <v>426.32352000000003</v>
      </c>
      <c r="Y487" s="480">
        <f>X487*Y7</f>
        <v>63.948528000000003</v>
      </c>
      <c r="Z487" s="711">
        <f t="shared" si="161"/>
        <v>490.27204800000004</v>
      </c>
      <c r="AA487" s="712">
        <f t="shared" si="162"/>
        <v>451.90293120000001</v>
      </c>
      <c r="AB487" s="712">
        <f t="shared" si="155"/>
        <v>67.785439679999996</v>
      </c>
      <c r="AC487" s="713">
        <f t="shared" si="163"/>
        <v>519.68837087999998</v>
      </c>
      <c r="AD487" s="713">
        <f>AA487*AD9</f>
        <v>474.49807776000006</v>
      </c>
      <c r="AE487" s="713">
        <f>AD487*AF9</f>
        <v>71.174711664</v>
      </c>
      <c r="AF487" s="714">
        <f t="shared" si="164"/>
        <v>545.67278942400003</v>
      </c>
      <c r="AG487" s="715">
        <v>535.6</v>
      </c>
      <c r="AH487" s="714">
        <f>AD487*AH9</f>
        <v>498.22298164800009</v>
      </c>
      <c r="AI487" s="480">
        <f>AH487*AJ9</f>
        <v>74.733447247200004</v>
      </c>
      <c r="AJ487" s="481">
        <f t="shared" si="165"/>
        <v>572.95642889520013</v>
      </c>
      <c r="AK487" s="707">
        <v>562.4</v>
      </c>
      <c r="AL487" s="455">
        <v>518.33642794416016</v>
      </c>
      <c r="AM487" s="455">
        <f t="shared" si="166"/>
        <v>549.43661362080979</v>
      </c>
      <c r="AN487" s="455">
        <f t="shared" si="167"/>
        <v>77.750464191624019</v>
      </c>
      <c r="AO487" s="456">
        <v>596.1</v>
      </c>
      <c r="AP487" s="364">
        <v>596.1</v>
      </c>
      <c r="AQ487" s="699">
        <f t="shared" si="168"/>
        <v>582.4028104380584</v>
      </c>
      <c r="AR487" s="363">
        <f t="shared" si="169"/>
        <v>669.76323200376714</v>
      </c>
      <c r="AS487" s="722">
        <f t="shared" si="170"/>
        <v>6.0000000000000039E-2</v>
      </c>
    </row>
    <row r="488" spans="1:45" ht="15.75" x14ac:dyDescent="0.25">
      <c r="A488" s="511" t="s">
        <v>756</v>
      </c>
      <c r="B488" s="517"/>
      <c r="C488" s="481"/>
      <c r="D488" s="481"/>
      <c r="E488" s="481"/>
      <c r="F488" s="481"/>
      <c r="G488" s="455"/>
      <c r="H488" s="485"/>
      <c r="I488" s="513"/>
      <c r="J488" s="514"/>
      <c r="K488" s="514"/>
      <c r="L488" s="483"/>
      <c r="M488" s="483"/>
      <c r="N488" s="488"/>
      <c r="O488" s="480">
        <v>400</v>
      </c>
      <c r="P488" s="480" t="e">
        <f t="shared" si="157"/>
        <v>#VALUE!</v>
      </c>
      <c r="Q488" s="480" t="e">
        <f t="shared" si="158"/>
        <v>#VALUE!</v>
      </c>
      <c r="R488" s="550">
        <v>424</v>
      </c>
      <c r="S488" s="480">
        <f>R488*S9</f>
        <v>59.360000000000007</v>
      </c>
      <c r="T488" s="480">
        <f>R488+S488+0.04</f>
        <v>483.40000000000003</v>
      </c>
      <c r="U488" s="480">
        <f>R488+(R488*R9)</f>
        <v>451.13600000000002</v>
      </c>
      <c r="V488" s="480">
        <f>U488*V9</f>
        <v>67.670400000000001</v>
      </c>
      <c r="W488" s="543">
        <f t="shared" si="159"/>
        <v>518.9</v>
      </c>
      <c r="X488" s="480">
        <f t="shared" si="160"/>
        <v>487.22688000000005</v>
      </c>
      <c r="Y488" s="480">
        <f>X488*Y7</f>
        <v>73.084032000000008</v>
      </c>
      <c r="Z488" s="711">
        <f t="shared" si="161"/>
        <v>560.31091200000003</v>
      </c>
      <c r="AA488" s="712">
        <f t="shared" si="162"/>
        <v>516.46049280000011</v>
      </c>
      <c r="AB488" s="712">
        <f t="shared" si="155"/>
        <v>77.469073920000014</v>
      </c>
      <c r="AC488" s="713">
        <f t="shared" si="163"/>
        <v>593.92956672000014</v>
      </c>
      <c r="AD488" s="713">
        <f>AA488*AD9</f>
        <v>542.2835174400002</v>
      </c>
      <c r="AE488" s="713">
        <f>AD488*AF9</f>
        <v>81.342527616000027</v>
      </c>
      <c r="AF488" s="714">
        <f t="shared" si="164"/>
        <v>623.62604505600018</v>
      </c>
      <c r="AG488" s="715">
        <v>612.1</v>
      </c>
      <c r="AH488" s="714">
        <f>AD488*AH9</f>
        <v>569.39769331200023</v>
      </c>
      <c r="AI488" s="480">
        <f>AH488*AJ9</f>
        <v>85.409653996800031</v>
      </c>
      <c r="AJ488" s="481">
        <f t="shared" si="165"/>
        <v>654.80734730880022</v>
      </c>
      <c r="AK488" s="707">
        <v>642.70000000000005</v>
      </c>
      <c r="AL488" s="455">
        <v>592.38448907904012</v>
      </c>
      <c r="AM488" s="455">
        <f t="shared" si="166"/>
        <v>627.92755842378256</v>
      </c>
      <c r="AN488" s="455">
        <f t="shared" si="167"/>
        <v>88.857673361856016</v>
      </c>
      <c r="AO488" s="456">
        <v>681.2</v>
      </c>
      <c r="AP488" s="364">
        <v>681.2</v>
      </c>
      <c r="AQ488" s="699">
        <f t="shared" si="168"/>
        <v>665.60321192920958</v>
      </c>
      <c r="AR488" s="363">
        <f t="shared" si="169"/>
        <v>765.44369371859091</v>
      </c>
      <c r="AS488" s="722">
        <f t="shared" si="170"/>
        <v>6.0000000000000046E-2</v>
      </c>
    </row>
    <row r="489" spans="1:45" ht="15.75" x14ac:dyDescent="0.25">
      <c r="A489" s="511" t="s">
        <v>757</v>
      </c>
      <c r="B489" s="517"/>
      <c r="C489" s="481"/>
      <c r="D489" s="481"/>
      <c r="E489" s="481"/>
      <c r="F489" s="481"/>
      <c r="G489" s="455"/>
      <c r="H489" s="485"/>
      <c r="I489" s="513"/>
      <c r="J489" s="514"/>
      <c r="K489" s="514"/>
      <c r="L489" s="483"/>
      <c r="M489" s="483"/>
      <c r="N489" s="488"/>
      <c r="O489" s="480">
        <v>100</v>
      </c>
      <c r="P489" s="480" t="e">
        <f t="shared" si="157"/>
        <v>#VALUE!</v>
      </c>
      <c r="Q489" s="480" t="e">
        <f t="shared" si="158"/>
        <v>#VALUE!</v>
      </c>
      <c r="R489" s="550">
        <v>106</v>
      </c>
      <c r="S489" s="480">
        <f>R489*S9</f>
        <v>14.840000000000002</v>
      </c>
      <c r="T489" s="480">
        <f>R489+S489-0.04</f>
        <v>120.8</v>
      </c>
      <c r="U489" s="480">
        <f>R489+(R489*R9)</f>
        <v>112.78400000000001</v>
      </c>
      <c r="V489" s="480">
        <f>U489*V9</f>
        <v>16.9176</v>
      </c>
      <c r="W489" s="543">
        <f t="shared" si="159"/>
        <v>129.79999999999998</v>
      </c>
      <c r="X489" s="480">
        <f t="shared" si="160"/>
        <v>121.80672000000001</v>
      </c>
      <c r="Y489" s="480">
        <f>X489*Y7</f>
        <v>18.271008000000002</v>
      </c>
      <c r="Z489" s="711">
        <f t="shared" si="161"/>
        <v>140.07772800000001</v>
      </c>
      <c r="AA489" s="712">
        <f t="shared" si="162"/>
        <v>129.11512320000003</v>
      </c>
      <c r="AB489" s="712">
        <f t="shared" si="155"/>
        <v>19.367268480000003</v>
      </c>
      <c r="AC489" s="713">
        <f t="shared" si="163"/>
        <v>148.48239168000003</v>
      </c>
      <c r="AD489" s="713">
        <f>AA489*AD9</f>
        <v>135.57087936000005</v>
      </c>
      <c r="AE489" s="713">
        <f>AD489*AF9</f>
        <v>20.335631904000007</v>
      </c>
      <c r="AF489" s="714">
        <f t="shared" si="164"/>
        <v>155.90651126400005</v>
      </c>
      <c r="AG489" s="715">
        <v>153</v>
      </c>
      <c r="AH489" s="714">
        <f>AD489*AH9</f>
        <v>142.34942332800006</v>
      </c>
      <c r="AI489" s="480">
        <f>AH489*AJ9</f>
        <v>21.352413499200008</v>
      </c>
      <c r="AJ489" s="481">
        <f t="shared" si="165"/>
        <v>163.70183682720005</v>
      </c>
      <c r="AK489" s="707">
        <v>160.69999999999999</v>
      </c>
      <c r="AL489" s="455">
        <v>148.09612226976003</v>
      </c>
      <c r="AM489" s="455">
        <f t="shared" si="166"/>
        <v>156.98188960594564</v>
      </c>
      <c r="AN489" s="455">
        <f t="shared" si="167"/>
        <v>22.214418340464004</v>
      </c>
      <c r="AO489" s="456">
        <v>170.3</v>
      </c>
      <c r="AP489" s="364">
        <v>170.3</v>
      </c>
      <c r="AQ489" s="699">
        <f t="shared" si="168"/>
        <v>166.40080298230239</v>
      </c>
      <c r="AR489" s="363">
        <f t="shared" si="169"/>
        <v>191.36092342964773</v>
      </c>
      <c r="AS489" s="722">
        <f t="shared" si="170"/>
        <v>6.0000000000000046E-2</v>
      </c>
    </row>
    <row r="490" spans="1:45" ht="15.75" x14ac:dyDescent="0.25">
      <c r="A490" s="511" t="s">
        <v>758</v>
      </c>
      <c r="B490" s="517"/>
      <c r="C490" s="481"/>
      <c r="D490" s="481"/>
      <c r="E490" s="481"/>
      <c r="F490" s="481"/>
      <c r="G490" s="455"/>
      <c r="H490" s="485"/>
      <c r="I490" s="513"/>
      <c r="J490" s="514"/>
      <c r="K490" s="514"/>
      <c r="L490" s="483"/>
      <c r="M490" s="483"/>
      <c r="N490" s="488"/>
      <c r="O490" s="480">
        <v>600</v>
      </c>
      <c r="P490" s="480" t="e">
        <f t="shared" si="157"/>
        <v>#VALUE!</v>
      </c>
      <c r="Q490" s="480" t="e">
        <f t="shared" si="158"/>
        <v>#VALUE!</v>
      </c>
      <c r="R490" s="550">
        <v>636</v>
      </c>
      <c r="S490" s="480">
        <f>R490*S9</f>
        <v>89.04</v>
      </c>
      <c r="T490" s="480">
        <f>R490+S490-0.04</f>
        <v>725</v>
      </c>
      <c r="U490" s="480">
        <f>R490+(R490*R9)</f>
        <v>676.70399999999995</v>
      </c>
      <c r="V490" s="480">
        <f>U490*V9</f>
        <v>101.50559999999999</v>
      </c>
      <c r="W490" s="543">
        <f t="shared" si="159"/>
        <v>778.30000000000007</v>
      </c>
      <c r="X490" s="480">
        <f t="shared" si="160"/>
        <v>730.84031999999991</v>
      </c>
      <c r="Y490" s="480">
        <f>X490*Y7</f>
        <v>109.62604799999998</v>
      </c>
      <c r="Z490" s="711">
        <f t="shared" si="161"/>
        <v>840.46636799999987</v>
      </c>
      <c r="AA490" s="712">
        <f t="shared" si="162"/>
        <v>774.69073919999994</v>
      </c>
      <c r="AB490" s="712">
        <f t="shared" si="155"/>
        <v>116.20361087999999</v>
      </c>
      <c r="AC490" s="713">
        <f t="shared" si="163"/>
        <v>890.89435007999987</v>
      </c>
      <c r="AD490" s="713">
        <f>AA490*AD9</f>
        <v>813.42527615999995</v>
      </c>
      <c r="AE490" s="713">
        <f>AD490*AF9</f>
        <v>122.01379142399999</v>
      </c>
      <c r="AF490" s="714">
        <f t="shared" si="164"/>
        <v>935.43906758399999</v>
      </c>
      <c r="AG490" s="715">
        <v>918.1</v>
      </c>
      <c r="AH490" s="714">
        <f>AD490*AH9</f>
        <v>854.096539968</v>
      </c>
      <c r="AI490" s="480">
        <f>AH490*AJ9</f>
        <v>128.11448099519998</v>
      </c>
      <c r="AJ490" s="481">
        <f t="shared" si="165"/>
        <v>982.21102096319999</v>
      </c>
      <c r="AK490" s="707">
        <v>964</v>
      </c>
      <c r="AL490" s="455">
        <v>888.57673361855996</v>
      </c>
      <c r="AM490" s="455">
        <f t="shared" si="166"/>
        <v>941.89133763567361</v>
      </c>
      <c r="AN490" s="455">
        <f t="shared" si="167"/>
        <v>133.28651004278399</v>
      </c>
      <c r="AO490" s="456">
        <v>1021.9</v>
      </c>
      <c r="AP490" s="364">
        <v>1021.9</v>
      </c>
      <c r="AQ490" s="699">
        <f t="shared" si="168"/>
        <v>998.40481789381408</v>
      </c>
      <c r="AR490" s="363">
        <f t="shared" si="169"/>
        <v>1148.1655405778861</v>
      </c>
      <c r="AS490" s="722">
        <f t="shared" si="170"/>
        <v>6.000000000000006E-2</v>
      </c>
    </row>
    <row r="491" spans="1:45" ht="15.75" x14ac:dyDescent="0.25">
      <c r="A491" s="511" t="s">
        <v>759</v>
      </c>
      <c r="B491" s="517"/>
      <c r="C491" s="481"/>
      <c r="D491" s="481"/>
      <c r="E491" s="481"/>
      <c r="F491" s="481"/>
      <c r="G491" s="455"/>
      <c r="H491" s="485"/>
      <c r="I491" s="513"/>
      <c r="J491" s="514"/>
      <c r="K491" s="514"/>
      <c r="L491" s="483"/>
      <c r="M491" s="483"/>
      <c r="N491" s="488"/>
      <c r="O491" s="480">
        <v>800</v>
      </c>
      <c r="P491" s="480" t="e">
        <f t="shared" si="157"/>
        <v>#VALUE!</v>
      </c>
      <c r="Q491" s="480" t="e">
        <f t="shared" si="158"/>
        <v>#VALUE!</v>
      </c>
      <c r="R491" s="550">
        <v>848</v>
      </c>
      <c r="S491" s="480">
        <f>R491*S9</f>
        <v>118.72000000000001</v>
      </c>
      <c r="T491" s="480">
        <f>R491+S491-0.02</f>
        <v>966.7</v>
      </c>
      <c r="U491" s="480">
        <f>R491+(R491*R9)</f>
        <v>902.27200000000005</v>
      </c>
      <c r="V491" s="480">
        <f>U491*V9</f>
        <v>135.3408</v>
      </c>
      <c r="W491" s="543">
        <f t="shared" si="159"/>
        <v>1037.6999999999998</v>
      </c>
      <c r="X491" s="480">
        <f t="shared" si="160"/>
        <v>974.4537600000001</v>
      </c>
      <c r="Y491" s="480">
        <f>X491*Y7</f>
        <v>146.16806400000002</v>
      </c>
      <c r="Z491" s="711">
        <f t="shared" si="161"/>
        <v>1120.6218240000001</v>
      </c>
      <c r="AA491" s="712">
        <f t="shared" si="162"/>
        <v>1032.9209856000002</v>
      </c>
      <c r="AB491" s="712">
        <f t="shared" si="155"/>
        <v>154.93814784000003</v>
      </c>
      <c r="AC491" s="713">
        <f t="shared" si="163"/>
        <v>1187.8591334400003</v>
      </c>
      <c r="AD491" s="713">
        <f>AA491*AD9</f>
        <v>1084.5670348800004</v>
      </c>
      <c r="AE491" s="713">
        <f>AD491*AF9</f>
        <v>162.68505523200005</v>
      </c>
      <c r="AF491" s="714">
        <f t="shared" si="164"/>
        <v>1247.2520901120004</v>
      </c>
      <c r="AG491" s="715">
        <v>1224.2</v>
      </c>
      <c r="AH491" s="714">
        <f>AD491*AH9</f>
        <v>1138.7953866240005</v>
      </c>
      <c r="AI491" s="480">
        <f>AH491*AJ9</f>
        <v>170.81930799360006</v>
      </c>
      <c r="AJ491" s="481">
        <f t="shared" si="165"/>
        <v>1309.6146946176004</v>
      </c>
      <c r="AK491" s="707">
        <v>1285.4000000000001</v>
      </c>
      <c r="AL491" s="455">
        <v>1184.7689781580802</v>
      </c>
      <c r="AM491" s="455">
        <f t="shared" si="166"/>
        <v>1255.8551168475651</v>
      </c>
      <c r="AN491" s="455">
        <f t="shared" si="167"/>
        <v>177.71534672371203</v>
      </c>
      <c r="AO491" s="456">
        <v>1362.5</v>
      </c>
      <c r="AP491" s="364">
        <v>1362.5</v>
      </c>
      <c r="AQ491" s="699">
        <f t="shared" si="168"/>
        <v>1331.2064238584192</v>
      </c>
      <c r="AR491" s="363">
        <f t="shared" si="169"/>
        <v>1530.8873874371818</v>
      </c>
      <c r="AS491" s="722">
        <f t="shared" si="170"/>
        <v>6.0000000000000046E-2</v>
      </c>
    </row>
    <row r="492" spans="1:45" ht="15.75" x14ac:dyDescent="0.25">
      <c r="A492" s="511" t="s">
        <v>760</v>
      </c>
      <c r="B492" s="517"/>
      <c r="C492" s="481"/>
      <c r="D492" s="481"/>
      <c r="E492" s="481"/>
      <c r="F492" s="481"/>
      <c r="G492" s="455"/>
      <c r="H492" s="485"/>
      <c r="I492" s="513"/>
      <c r="J492" s="514"/>
      <c r="K492" s="514"/>
      <c r="L492" s="483"/>
      <c r="M492" s="483"/>
      <c r="N492" s="488"/>
      <c r="O492" s="480">
        <v>1000</v>
      </c>
      <c r="P492" s="480" t="e">
        <f t="shared" si="157"/>
        <v>#VALUE!</v>
      </c>
      <c r="Q492" s="480" t="e">
        <f t="shared" si="158"/>
        <v>#VALUE!</v>
      </c>
      <c r="R492" s="550">
        <v>1060</v>
      </c>
      <c r="S492" s="480">
        <f>R492*S9</f>
        <v>148.4</v>
      </c>
      <c r="T492" s="480">
        <f>R492+S492</f>
        <v>1208.4000000000001</v>
      </c>
      <c r="U492" s="480">
        <f>R492+(R492*R9)</f>
        <v>1127.8399999999999</v>
      </c>
      <c r="V492" s="480">
        <f>U492*V9</f>
        <v>169.17599999999999</v>
      </c>
      <c r="W492" s="543">
        <f t="shared" si="159"/>
        <v>1297.0999999999999</v>
      </c>
      <c r="X492" s="480">
        <f t="shared" si="160"/>
        <v>1218.0672</v>
      </c>
      <c r="Y492" s="480">
        <f>X492*Y7</f>
        <v>182.71007999999998</v>
      </c>
      <c r="Z492" s="711">
        <f t="shared" si="161"/>
        <v>1400.77728</v>
      </c>
      <c r="AA492" s="712">
        <f t="shared" si="162"/>
        <v>1291.1512319999999</v>
      </c>
      <c r="AB492" s="712">
        <f t="shared" si="155"/>
        <v>193.67268479999998</v>
      </c>
      <c r="AC492" s="713">
        <f t="shared" si="163"/>
        <v>1484.8239168</v>
      </c>
      <c r="AD492" s="713">
        <f>AA492*AD9</f>
        <v>1355.7087936</v>
      </c>
      <c r="AE492" s="713">
        <f>AD492*AF9</f>
        <v>203.35631903999999</v>
      </c>
      <c r="AF492" s="714">
        <f t="shared" si="164"/>
        <v>1559.0651126400001</v>
      </c>
      <c r="AG492" s="715">
        <v>1530.2</v>
      </c>
      <c r="AH492" s="714">
        <f>AD492*AH9</f>
        <v>1423.4942332800001</v>
      </c>
      <c r="AI492" s="480">
        <f>AH492*AJ9</f>
        <v>213.524134992</v>
      </c>
      <c r="AJ492" s="481">
        <f t="shared" si="165"/>
        <v>1637.0183682720001</v>
      </c>
      <c r="AK492" s="707"/>
      <c r="AL492" s="455">
        <v>1480.9612226976001</v>
      </c>
      <c r="AM492" s="455">
        <f t="shared" si="166"/>
        <v>1569.8188960594562</v>
      </c>
      <c r="AN492" s="455">
        <f t="shared" si="167"/>
        <v>222.14418340464002</v>
      </c>
      <c r="AO492" s="456">
        <v>1703.1</v>
      </c>
      <c r="AP492" s="364">
        <v>1703.1</v>
      </c>
      <c r="AQ492" s="699">
        <f t="shared" si="168"/>
        <v>1664.0080298230237</v>
      </c>
      <c r="AR492" s="363">
        <f t="shared" si="169"/>
        <v>1913.6092342964771</v>
      </c>
      <c r="AS492" s="722">
        <f t="shared" si="170"/>
        <v>6.0000000000000053E-2</v>
      </c>
    </row>
    <row r="493" spans="1:45" ht="15.75" x14ac:dyDescent="0.25">
      <c r="A493" s="511" t="s">
        <v>761</v>
      </c>
      <c r="B493" s="517"/>
      <c r="C493" s="481"/>
      <c r="D493" s="481"/>
      <c r="E493" s="481"/>
      <c r="F493" s="481"/>
      <c r="G493" s="455"/>
      <c r="H493" s="485"/>
      <c r="I493" s="513"/>
      <c r="J493" s="514"/>
      <c r="K493" s="514"/>
      <c r="L493" s="483"/>
      <c r="M493" s="483"/>
      <c r="N493" s="488"/>
      <c r="O493" s="480">
        <v>1000</v>
      </c>
      <c r="P493" s="480" t="e">
        <f t="shared" si="157"/>
        <v>#VALUE!</v>
      </c>
      <c r="Q493" s="480" t="e">
        <f t="shared" si="158"/>
        <v>#VALUE!</v>
      </c>
      <c r="R493" s="550">
        <v>1060</v>
      </c>
      <c r="S493" s="480">
        <f>R493*S9</f>
        <v>148.4</v>
      </c>
      <c r="T493" s="480">
        <f>R493+S493</f>
        <v>1208.4000000000001</v>
      </c>
      <c r="U493" s="480">
        <f>R493+(R493*R9)</f>
        <v>1127.8399999999999</v>
      </c>
      <c r="V493" s="480">
        <f>U493*V9</f>
        <v>169.17599999999999</v>
      </c>
      <c r="W493" s="543">
        <f t="shared" si="159"/>
        <v>1297.0999999999999</v>
      </c>
      <c r="X493" s="480">
        <f t="shared" si="160"/>
        <v>1218.0672</v>
      </c>
      <c r="Y493" s="480">
        <f>X493*Y7</f>
        <v>182.71007999999998</v>
      </c>
      <c r="Z493" s="711">
        <f t="shared" si="161"/>
        <v>1400.77728</v>
      </c>
      <c r="AA493" s="712">
        <f t="shared" si="162"/>
        <v>1291.1512319999999</v>
      </c>
      <c r="AB493" s="712">
        <f t="shared" si="155"/>
        <v>193.67268479999998</v>
      </c>
      <c r="AC493" s="713">
        <f t="shared" si="163"/>
        <v>1484.8239168</v>
      </c>
      <c r="AD493" s="713">
        <f>AA493*AD9</f>
        <v>1355.7087936</v>
      </c>
      <c r="AE493" s="713">
        <f>AD493*AF9</f>
        <v>203.35631903999999</v>
      </c>
      <c r="AF493" s="714">
        <f t="shared" si="164"/>
        <v>1559.0651126400001</v>
      </c>
      <c r="AG493" s="715">
        <v>1530.2</v>
      </c>
      <c r="AH493" s="714">
        <f>AD493*AH9</f>
        <v>1423.4942332800001</v>
      </c>
      <c r="AI493" s="480">
        <f>AH493*AJ9</f>
        <v>213.524134992</v>
      </c>
      <c r="AJ493" s="481">
        <f t="shared" si="165"/>
        <v>1637.0183682720001</v>
      </c>
      <c r="AK493" s="707"/>
      <c r="AL493" s="455">
        <v>1480.9612226976001</v>
      </c>
      <c r="AM493" s="455">
        <f t="shared" si="166"/>
        <v>1569.8188960594562</v>
      </c>
      <c r="AN493" s="455">
        <f t="shared" si="167"/>
        <v>222.14418340464002</v>
      </c>
      <c r="AO493" s="456">
        <v>1703.1</v>
      </c>
      <c r="AP493" s="364">
        <v>1703.1</v>
      </c>
      <c r="AQ493" s="699">
        <f t="shared" si="168"/>
        <v>1664.0080298230237</v>
      </c>
      <c r="AR493" s="363">
        <f t="shared" si="169"/>
        <v>1913.6092342964771</v>
      </c>
      <c r="AS493" s="722">
        <f t="shared" si="170"/>
        <v>6.0000000000000053E-2</v>
      </c>
    </row>
    <row r="494" spans="1:45" ht="15.75" x14ac:dyDescent="0.25">
      <c r="A494" s="511" t="s">
        <v>762</v>
      </c>
      <c r="B494" s="517"/>
      <c r="C494" s="481"/>
      <c r="D494" s="481"/>
      <c r="E494" s="481"/>
      <c r="F494" s="481"/>
      <c r="G494" s="455"/>
      <c r="H494" s="485"/>
      <c r="I494" s="513"/>
      <c r="J494" s="514"/>
      <c r="K494" s="514"/>
      <c r="L494" s="483"/>
      <c r="M494" s="483"/>
      <c r="N494" s="488"/>
      <c r="O494" s="480">
        <v>800</v>
      </c>
      <c r="P494" s="480" t="e">
        <f t="shared" si="157"/>
        <v>#VALUE!</v>
      </c>
      <c r="Q494" s="480" t="e">
        <f t="shared" si="158"/>
        <v>#VALUE!</v>
      </c>
      <c r="R494" s="550">
        <v>848</v>
      </c>
      <c r="S494" s="480">
        <f>R494*S9</f>
        <v>118.72000000000001</v>
      </c>
      <c r="T494" s="480">
        <f>R494+S494-0.02</f>
        <v>966.7</v>
      </c>
      <c r="U494" s="480">
        <f>R494+(R494*R9)</f>
        <v>902.27200000000005</v>
      </c>
      <c r="V494" s="480">
        <f>U494*V9</f>
        <v>135.3408</v>
      </c>
      <c r="W494" s="543">
        <f t="shared" si="159"/>
        <v>1037.6999999999998</v>
      </c>
      <c r="X494" s="480">
        <f t="shared" si="160"/>
        <v>974.4537600000001</v>
      </c>
      <c r="Y494" s="480">
        <f>X494*Y7</f>
        <v>146.16806400000002</v>
      </c>
      <c r="Z494" s="711">
        <f t="shared" si="161"/>
        <v>1120.6218240000001</v>
      </c>
      <c r="AA494" s="712">
        <f t="shared" si="162"/>
        <v>1032.9209856000002</v>
      </c>
      <c r="AB494" s="712">
        <f t="shared" si="155"/>
        <v>154.93814784000003</v>
      </c>
      <c r="AC494" s="713">
        <f t="shared" si="163"/>
        <v>1187.8591334400003</v>
      </c>
      <c r="AD494" s="713">
        <f>AA494*AD9</f>
        <v>1084.5670348800004</v>
      </c>
      <c r="AE494" s="713">
        <f>AD494*AF9</f>
        <v>162.68505523200005</v>
      </c>
      <c r="AF494" s="714">
        <f t="shared" si="164"/>
        <v>1247.2520901120004</v>
      </c>
      <c r="AG494" s="715">
        <v>1224.2</v>
      </c>
      <c r="AH494" s="714">
        <f>AD494*AH9</f>
        <v>1138.7953866240005</v>
      </c>
      <c r="AI494" s="480">
        <f>AH494*AJ9</f>
        <v>170.81930799360006</v>
      </c>
      <c r="AJ494" s="481">
        <f t="shared" si="165"/>
        <v>1309.6146946176004</v>
      </c>
      <c r="AK494" s="707">
        <v>1285.4000000000001</v>
      </c>
      <c r="AL494" s="455">
        <v>1184.7689781580802</v>
      </c>
      <c r="AM494" s="455">
        <f t="shared" si="166"/>
        <v>1255.8551168475651</v>
      </c>
      <c r="AN494" s="455">
        <f t="shared" si="167"/>
        <v>177.71534672371203</v>
      </c>
      <c r="AO494" s="456">
        <v>1362.5</v>
      </c>
      <c r="AP494" s="364">
        <v>1362.5</v>
      </c>
      <c r="AQ494" s="699">
        <f t="shared" si="168"/>
        <v>1331.2064238584192</v>
      </c>
      <c r="AR494" s="363">
        <f t="shared" si="169"/>
        <v>1530.8873874371818</v>
      </c>
      <c r="AS494" s="722">
        <f t="shared" si="170"/>
        <v>6.0000000000000046E-2</v>
      </c>
    </row>
    <row r="495" spans="1:45" ht="15.75" x14ac:dyDescent="0.25">
      <c r="A495" s="511"/>
      <c r="B495" s="517"/>
      <c r="C495" s="481"/>
      <c r="D495" s="481"/>
      <c r="E495" s="481"/>
      <c r="F495" s="481"/>
      <c r="G495" s="455"/>
      <c r="H495" s="485"/>
      <c r="I495" s="513"/>
      <c r="J495" s="514"/>
      <c r="K495" s="514"/>
      <c r="L495" s="483"/>
      <c r="M495" s="483"/>
      <c r="N495" s="488"/>
      <c r="O495" s="480"/>
      <c r="P495" s="480"/>
      <c r="Q495" s="363"/>
      <c r="R495" s="480"/>
      <c r="S495" s="480"/>
      <c r="T495" s="480"/>
      <c r="U495" s="483"/>
      <c r="V495" s="483"/>
      <c r="W495" s="502"/>
      <c r="X495" s="483"/>
      <c r="Y495" s="480"/>
      <c r="Z495" s="711"/>
      <c r="AA495" s="712"/>
      <c r="AB495" s="712"/>
      <c r="AC495" s="713"/>
      <c r="AD495" s="713"/>
      <c r="AE495" s="713"/>
      <c r="AF495" s="714"/>
      <c r="AG495" s="715"/>
      <c r="AH495" s="714"/>
      <c r="AI495" s="480" t="s">
        <v>609</v>
      </c>
      <c r="AJ495" s="483"/>
      <c r="AK495" s="707"/>
      <c r="AL495" s="455"/>
      <c r="AM495" s="455"/>
      <c r="AN495" s="455"/>
      <c r="AO495" s="456"/>
      <c r="AP495" s="364"/>
      <c r="AQ495" s="693"/>
      <c r="AR495" s="363"/>
      <c r="AS495" s="710"/>
    </row>
    <row r="496" spans="1:45" ht="15.75" x14ac:dyDescent="0.25">
      <c r="A496" s="551" t="s">
        <v>886</v>
      </c>
      <c r="B496" s="517"/>
      <c r="C496" s="481"/>
      <c r="D496" s="481"/>
      <c r="E496" s="481"/>
      <c r="F496" s="481"/>
      <c r="G496" s="455"/>
      <c r="H496" s="485"/>
      <c r="I496" s="513"/>
      <c r="J496" s="514"/>
      <c r="K496" s="514"/>
      <c r="L496" s="483"/>
      <c r="M496" s="483"/>
      <c r="N496" s="488"/>
      <c r="O496" s="480">
        <v>67.06</v>
      </c>
      <c r="P496" s="480" t="e">
        <f t="shared" si="157"/>
        <v>#VALUE!</v>
      </c>
      <c r="Q496" s="480" t="e">
        <f>SUM(O496:P496)</f>
        <v>#VALUE!</v>
      </c>
      <c r="R496" s="550">
        <v>71.08</v>
      </c>
      <c r="S496" s="480">
        <f>R496*S9</f>
        <v>9.9512</v>
      </c>
      <c r="T496" s="480">
        <f>R496+S496-0.04</f>
        <v>80.991199999999992</v>
      </c>
      <c r="U496" s="480">
        <f>R496+(R496*R9)</f>
        <v>75.62912</v>
      </c>
      <c r="V496" s="480">
        <f>U496*V9</f>
        <v>11.344367999999999</v>
      </c>
      <c r="W496" s="543">
        <f>ROUNDUP(SUM(U496:V496),1)</f>
        <v>87</v>
      </c>
      <c r="X496" s="480">
        <f>U496*$Z$11+U496</f>
        <v>81.679449599999998</v>
      </c>
      <c r="Y496" s="480">
        <f>X496*Y7</f>
        <v>12.25191744</v>
      </c>
      <c r="Z496" s="711">
        <f>X496+Y496</f>
        <v>93.931367039999998</v>
      </c>
      <c r="AA496" s="712">
        <f>X496+(X496*AA$9)</f>
        <v>86.580216575999998</v>
      </c>
      <c r="AB496" s="712">
        <f t="shared" si="155"/>
        <v>12.987032486399999</v>
      </c>
      <c r="AC496" s="713">
        <f>AA496+AB496</f>
        <v>99.567249062399995</v>
      </c>
      <c r="AD496" s="713">
        <f>AA496*AD9</f>
        <v>90.909227404800006</v>
      </c>
      <c r="AE496" s="713">
        <f>AD496*AF9</f>
        <v>13.63638411072</v>
      </c>
      <c r="AF496" s="714">
        <f>AD496+AE496</f>
        <v>104.54561151552001</v>
      </c>
      <c r="AG496" s="715">
        <v>102.6</v>
      </c>
      <c r="AH496" s="714">
        <f>AD496*AH9</f>
        <v>95.454688775040012</v>
      </c>
      <c r="AI496" s="480">
        <f>AH496*AJ9</f>
        <v>14.318203316256001</v>
      </c>
      <c r="AJ496" s="481">
        <f>SUM(AH496:AI496)</f>
        <v>109.77289209129601</v>
      </c>
      <c r="AK496" s="707">
        <v>107.7</v>
      </c>
      <c r="AL496" s="455">
        <v>99.308229914476811</v>
      </c>
      <c r="AM496" s="455">
        <f t="shared" si="166"/>
        <v>105.26672370934543</v>
      </c>
      <c r="AN496" s="455">
        <f>AL496*AN$12</f>
        <v>14.896234487171521</v>
      </c>
      <c r="AO496" s="456">
        <f>SUM(AL496:AN496)</f>
        <v>219.47118811099375</v>
      </c>
      <c r="AP496" s="364"/>
      <c r="AQ496" s="699">
        <f>AM496*1.06</f>
        <v>111.58272713190615</v>
      </c>
      <c r="AR496" s="363">
        <f t="shared" si="169"/>
        <v>128.32013620169207</v>
      </c>
      <c r="AS496" s="722">
        <f>SUM(AM496-AL496)/AL496</f>
        <v>6.0000000000000074E-2</v>
      </c>
    </row>
    <row r="497" spans="1:45" ht="15.75" x14ac:dyDescent="0.25">
      <c r="A497" s="511" t="s">
        <v>763</v>
      </c>
      <c r="B497" s="517"/>
      <c r="C497" s="481"/>
      <c r="D497" s="481"/>
      <c r="E497" s="481"/>
      <c r="F497" s="481"/>
      <c r="G497" s="455"/>
      <c r="H497" s="485"/>
      <c r="I497" s="513"/>
      <c r="J497" s="514"/>
      <c r="K497" s="514"/>
      <c r="L497" s="483"/>
      <c r="M497" s="483"/>
      <c r="N497" s="488"/>
      <c r="O497" s="480">
        <v>67.06</v>
      </c>
      <c r="P497" s="480" t="e">
        <f t="shared" si="157"/>
        <v>#VALUE!</v>
      </c>
      <c r="Q497" s="480" t="e">
        <f>SUM(O497:P497)</f>
        <v>#VALUE!</v>
      </c>
      <c r="R497" s="550">
        <v>71.08</v>
      </c>
      <c r="S497" s="480">
        <f>R497*S9</f>
        <v>9.9512</v>
      </c>
      <c r="T497" s="480">
        <f>R497+S497-0.04</f>
        <v>80.991199999999992</v>
      </c>
      <c r="U497" s="480">
        <f>R497+(R497*R9)</f>
        <v>75.62912</v>
      </c>
      <c r="V497" s="480">
        <f>U497*V9</f>
        <v>11.344367999999999</v>
      </c>
      <c r="W497" s="543">
        <f>ROUNDUP(SUM(U497:V497),1)</f>
        <v>87</v>
      </c>
      <c r="X497" s="480">
        <f>U497*$Z$11+U497</f>
        <v>81.679449599999998</v>
      </c>
      <c r="Y497" s="480">
        <f>X497*Y7</f>
        <v>12.25191744</v>
      </c>
      <c r="Z497" s="711">
        <f>X497+Y497</f>
        <v>93.931367039999998</v>
      </c>
      <c r="AA497" s="712">
        <f>X497+(X497*AA$9)</f>
        <v>86.580216575999998</v>
      </c>
      <c r="AB497" s="712">
        <f t="shared" si="155"/>
        <v>12.987032486399999</v>
      </c>
      <c r="AC497" s="713">
        <f>AA497+AB497</f>
        <v>99.567249062399995</v>
      </c>
      <c r="AD497" s="713">
        <f>AA497*AD9</f>
        <v>90.909227404800006</v>
      </c>
      <c r="AE497" s="713">
        <f>AD497*AF9</f>
        <v>13.63638411072</v>
      </c>
      <c r="AF497" s="714">
        <f>AD497+AE497</f>
        <v>104.54561151552001</v>
      </c>
      <c r="AG497" s="715">
        <v>102.6</v>
      </c>
      <c r="AH497" s="714">
        <f>AD497*AH9</f>
        <v>95.454688775040012</v>
      </c>
      <c r="AI497" s="480">
        <f>AH497*AJ9</f>
        <v>14.318203316256001</v>
      </c>
      <c r="AJ497" s="481">
        <f>SUM(AH497:AI497)</f>
        <v>109.77289209129601</v>
      </c>
      <c r="AK497" s="707">
        <v>107.7</v>
      </c>
      <c r="AL497" s="455">
        <v>99.308229914476811</v>
      </c>
      <c r="AM497" s="455">
        <f t="shared" si="166"/>
        <v>105.26672370934543</v>
      </c>
      <c r="AN497" s="455">
        <f>AL497*AN$12</f>
        <v>14.896234487171521</v>
      </c>
      <c r="AO497" s="456">
        <f>SUM(AL497:AN497)</f>
        <v>219.47118811099375</v>
      </c>
      <c r="AP497" s="364"/>
      <c r="AQ497" s="699">
        <f>AM497*1.06</f>
        <v>111.58272713190615</v>
      </c>
      <c r="AR497" s="363">
        <f t="shared" si="169"/>
        <v>128.32013620169207</v>
      </c>
      <c r="AS497" s="722">
        <f>SUM(AM497-AL497)/AL497</f>
        <v>6.0000000000000074E-2</v>
      </c>
    </row>
    <row r="498" spans="1:45" ht="15.75" x14ac:dyDescent="0.25">
      <c r="A498" s="511" t="s">
        <v>764</v>
      </c>
      <c r="B498" s="517"/>
      <c r="C498" s="481"/>
      <c r="D498" s="481"/>
      <c r="E498" s="481"/>
      <c r="F498" s="481"/>
      <c r="G498" s="455"/>
      <c r="H498" s="485"/>
      <c r="I498" s="513"/>
      <c r="J498" s="514"/>
      <c r="K498" s="514"/>
      <c r="L498" s="483"/>
      <c r="M498" s="483"/>
      <c r="N498" s="488"/>
      <c r="O498" s="480">
        <v>67.06</v>
      </c>
      <c r="P498" s="480" t="e">
        <f t="shared" si="157"/>
        <v>#VALUE!</v>
      </c>
      <c r="Q498" s="480" t="e">
        <f>SUM(O498:P498)</f>
        <v>#VALUE!</v>
      </c>
      <c r="R498" s="550">
        <v>71.08</v>
      </c>
      <c r="S498" s="480">
        <f>R498*S9</f>
        <v>9.9512</v>
      </c>
      <c r="T498" s="480">
        <f>R498+S498-0.04</f>
        <v>80.991199999999992</v>
      </c>
      <c r="U498" s="480">
        <f>R498+(R498*R9)</f>
        <v>75.62912</v>
      </c>
      <c r="V498" s="480">
        <f>U498*V9</f>
        <v>11.344367999999999</v>
      </c>
      <c r="W498" s="543">
        <f>ROUNDUP(SUM(U498:V498),1)</f>
        <v>87</v>
      </c>
      <c r="X498" s="480">
        <f>U498*$Z$11+U498</f>
        <v>81.679449599999998</v>
      </c>
      <c r="Y498" s="480">
        <f>X498*Y7</f>
        <v>12.25191744</v>
      </c>
      <c r="Z498" s="711">
        <f>X498+Y498</f>
        <v>93.931367039999998</v>
      </c>
      <c r="AA498" s="712">
        <f>X498+(X498*AA$9)</f>
        <v>86.580216575999998</v>
      </c>
      <c r="AB498" s="712">
        <f t="shared" si="155"/>
        <v>12.987032486399999</v>
      </c>
      <c r="AC498" s="713">
        <f>AA498+AB498</f>
        <v>99.567249062399995</v>
      </c>
      <c r="AD498" s="713">
        <f>AA498*AD9</f>
        <v>90.909227404800006</v>
      </c>
      <c r="AE498" s="713">
        <f>AD498*AF9</f>
        <v>13.63638411072</v>
      </c>
      <c r="AF498" s="714">
        <f>AD498+AE498</f>
        <v>104.54561151552001</v>
      </c>
      <c r="AG498" s="715">
        <v>102.6</v>
      </c>
      <c r="AH498" s="714">
        <f>AD498*AH9</f>
        <v>95.454688775040012</v>
      </c>
      <c r="AI498" s="480">
        <f>AH498*AJ9</f>
        <v>14.318203316256001</v>
      </c>
      <c r="AJ498" s="481">
        <f>SUM(AH498:AI498)</f>
        <v>109.77289209129601</v>
      </c>
      <c r="AK498" s="707">
        <v>107.7</v>
      </c>
      <c r="AL498" s="455">
        <v>99.308229914476811</v>
      </c>
      <c r="AM498" s="455">
        <f t="shared" si="166"/>
        <v>105.26672370934543</v>
      </c>
      <c r="AN498" s="455">
        <f>AL498*AN$12</f>
        <v>14.896234487171521</v>
      </c>
      <c r="AO498" s="456">
        <f>SUM(AL498:AN498)</f>
        <v>219.47118811099375</v>
      </c>
      <c r="AP498" s="364"/>
      <c r="AQ498" s="699">
        <f>AM498*1.06</f>
        <v>111.58272713190615</v>
      </c>
      <c r="AR498" s="363">
        <f t="shared" si="169"/>
        <v>128.32013620169207</v>
      </c>
      <c r="AS498" s="722">
        <f>SUM(AM498-AL498)/AL498</f>
        <v>6.0000000000000074E-2</v>
      </c>
    </row>
    <row r="499" spans="1:45" ht="15.75" x14ac:dyDescent="0.25">
      <c r="A499" s="511" t="s">
        <v>765</v>
      </c>
      <c r="B499" s="517"/>
      <c r="C499" s="481"/>
      <c r="D499" s="481"/>
      <c r="E499" s="481"/>
      <c r="F499" s="481"/>
      <c r="G499" s="455"/>
      <c r="H499" s="485"/>
      <c r="I499" s="513"/>
      <c r="J499" s="514"/>
      <c r="K499" s="514"/>
      <c r="L499" s="483"/>
      <c r="M499" s="483"/>
      <c r="N499" s="488"/>
      <c r="O499" s="480">
        <v>59.61</v>
      </c>
      <c r="P499" s="480" t="e">
        <f t="shared" si="157"/>
        <v>#VALUE!</v>
      </c>
      <c r="Q499" s="480" t="e">
        <f>SUM(O499:P499)</f>
        <v>#VALUE!</v>
      </c>
      <c r="R499" s="550">
        <v>63.19</v>
      </c>
      <c r="S499" s="480">
        <f>R499*S9</f>
        <v>8.8466000000000005</v>
      </c>
      <c r="T499" s="480">
        <f>R499+S499-0.03</f>
        <v>72.006599999999992</v>
      </c>
      <c r="U499" s="480">
        <f>R499+(R499*R9)</f>
        <v>67.234160000000003</v>
      </c>
      <c r="V499" s="480">
        <f>U499*V9</f>
        <v>10.085124</v>
      </c>
      <c r="W499" s="543">
        <f>ROUNDUP(SUM(U499:V499),1)</f>
        <v>77.399999999999991</v>
      </c>
      <c r="X499" s="480">
        <f>U499*$Z$11+U499</f>
        <v>72.612892799999997</v>
      </c>
      <c r="Y499" s="480">
        <f>X499*Y7</f>
        <v>10.89193392</v>
      </c>
      <c r="Z499" s="711">
        <f>X499+Y499</f>
        <v>83.504826719999997</v>
      </c>
      <c r="AA499" s="712">
        <f>X499+(X499*AA$9)</f>
        <v>76.969666367999992</v>
      </c>
      <c r="AB499" s="712">
        <f t="shared" si="155"/>
        <v>11.545449955199999</v>
      </c>
      <c r="AC499" s="713">
        <f>AA499+AB499</f>
        <v>88.51511632319999</v>
      </c>
      <c r="AD499" s="713">
        <f>AA499*AD9</f>
        <v>80.818149686399991</v>
      </c>
      <c r="AE499" s="713">
        <f>AD499*AF9</f>
        <v>12.122722452959998</v>
      </c>
      <c r="AF499" s="714">
        <f>AD499+AE499</f>
        <v>92.940872139359982</v>
      </c>
      <c r="AG499" s="715">
        <v>91.2</v>
      </c>
      <c r="AH499" s="714">
        <f>AD499*AH9</f>
        <v>84.859057170719993</v>
      </c>
      <c r="AI499" s="480">
        <f>AH499*AJ9</f>
        <v>12.728858575607999</v>
      </c>
      <c r="AJ499" s="481">
        <f>SUM(AH499:AI499)</f>
        <v>97.587915746327994</v>
      </c>
      <c r="AK499" s="707">
        <v>95.8</v>
      </c>
      <c r="AL499" s="455">
        <v>88.284848737982415</v>
      </c>
      <c r="AM499" s="455">
        <f t="shared" si="166"/>
        <v>93.581939662261362</v>
      </c>
      <c r="AN499" s="455">
        <f>AL499*AN$12</f>
        <v>13.242727310697362</v>
      </c>
      <c r="AO499" s="456">
        <v>101.5</v>
      </c>
      <c r="AP499" s="364">
        <v>101.5</v>
      </c>
      <c r="AQ499" s="699">
        <f>AM499*1.06</f>
        <v>99.196856041997052</v>
      </c>
      <c r="AR499" s="363">
        <f t="shared" si="169"/>
        <v>114.07638444829659</v>
      </c>
      <c r="AS499" s="722">
        <f>SUM(AM499-AL499)/AL499</f>
        <v>6.0000000000000026E-2</v>
      </c>
    </row>
    <row r="500" spans="1:45" ht="15.75" x14ac:dyDescent="0.25">
      <c r="A500" s="511"/>
      <c r="B500" s="517"/>
      <c r="C500" s="481"/>
      <c r="D500" s="481"/>
      <c r="E500" s="481"/>
      <c r="F500" s="481"/>
      <c r="G500" s="455"/>
      <c r="H500" s="485"/>
      <c r="I500" s="513"/>
      <c r="J500" s="514"/>
      <c r="K500" s="514"/>
      <c r="L500" s="483"/>
      <c r="M500" s="483"/>
      <c r="N500" s="488"/>
      <c r="O500" s="480"/>
      <c r="P500" s="480"/>
      <c r="Q500" s="363"/>
      <c r="R500" s="480"/>
      <c r="S500" s="480"/>
      <c r="T500" s="480"/>
      <c r="U500" s="483"/>
      <c r="V500" s="483"/>
      <c r="W500" s="502"/>
      <c r="X500" s="483"/>
      <c r="Y500" s="480"/>
      <c r="Z500" s="711"/>
      <c r="AA500" s="712"/>
      <c r="AB500" s="712"/>
      <c r="AC500" s="713"/>
      <c r="AD500" s="713"/>
      <c r="AE500" s="713"/>
      <c r="AF500" s="714"/>
      <c r="AG500" s="715"/>
      <c r="AH500" s="714"/>
      <c r="AI500" s="480"/>
      <c r="AJ500" s="483"/>
      <c r="AK500" s="707"/>
      <c r="AL500" s="455"/>
      <c r="AM500" s="455"/>
      <c r="AN500" s="455"/>
      <c r="AO500" s="456"/>
      <c r="AP500" s="364"/>
      <c r="AQ500" s="693"/>
      <c r="AR500" s="363"/>
      <c r="AS500" s="710"/>
    </row>
    <row r="501" spans="1:45" ht="15.75" x14ac:dyDescent="0.25">
      <c r="A501" s="551" t="s">
        <v>887</v>
      </c>
      <c r="B501" s="517"/>
      <c r="C501" s="481"/>
      <c r="D501" s="481"/>
      <c r="E501" s="481"/>
      <c r="F501" s="481"/>
      <c r="G501" s="455"/>
      <c r="H501" s="485"/>
      <c r="I501" s="513"/>
      <c r="J501" s="514"/>
      <c r="K501" s="514"/>
      <c r="L501" s="483"/>
      <c r="M501" s="483"/>
      <c r="N501" s="488"/>
      <c r="O501" s="480">
        <v>67.06</v>
      </c>
      <c r="P501" s="480" t="e">
        <f t="shared" si="157"/>
        <v>#VALUE!</v>
      </c>
      <c r="Q501" s="480" t="e">
        <f>SUM(O501:P501)</f>
        <v>#VALUE!</v>
      </c>
      <c r="R501" s="550">
        <v>71.08</v>
      </c>
      <c r="S501" s="480">
        <f>R501*S9</f>
        <v>9.9512</v>
      </c>
      <c r="T501" s="480">
        <f>R501+S501-0.04</f>
        <v>80.991199999999992</v>
      </c>
      <c r="U501" s="480">
        <f>R501+(R501*R9)</f>
        <v>75.62912</v>
      </c>
      <c r="V501" s="480">
        <f>U501*V9</f>
        <v>11.344367999999999</v>
      </c>
      <c r="W501" s="543">
        <f>ROUNDUP(SUM(U501:V501),1)</f>
        <v>87</v>
      </c>
      <c r="X501" s="480">
        <f>U501*$Z$11+U501</f>
        <v>81.679449599999998</v>
      </c>
      <c r="Y501" s="480">
        <f>X501*Y7</f>
        <v>12.25191744</v>
      </c>
      <c r="Z501" s="711">
        <f>X501+Y501</f>
        <v>93.931367039999998</v>
      </c>
      <c r="AA501" s="712">
        <f>X501+(X501*AA$9)</f>
        <v>86.580216575999998</v>
      </c>
      <c r="AB501" s="712">
        <f t="shared" si="155"/>
        <v>12.987032486399999</v>
      </c>
      <c r="AC501" s="713">
        <f>AA501+AB501</f>
        <v>99.567249062399995</v>
      </c>
      <c r="AD501" s="713">
        <f>AA501*AD9</f>
        <v>90.909227404800006</v>
      </c>
      <c r="AE501" s="713">
        <f>AD501*AF9</f>
        <v>13.63638411072</v>
      </c>
      <c r="AF501" s="714">
        <f>AD501+AE501</f>
        <v>104.54561151552001</v>
      </c>
      <c r="AG501" s="715">
        <v>102.6</v>
      </c>
      <c r="AH501" s="714">
        <f>AD501*AH9</f>
        <v>95.454688775040012</v>
      </c>
      <c r="AI501" s="480">
        <f>AH501*AJ9</f>
        <v>14.318203316256001</v>
      </c>
      <c r="AJ501" s="481">
        <f>SUM(AH501:AI501)</f>
        <v>109.77289209129601</v>
      </c>
      <c r="AK501" s="707">
        <v>107.7</v>
      </c>
      <c r="AL501" s="455">
        <v>99.308229914476811</v>
      </c>
      <c r="AM501" s="455">
        <f t="shared" si="166"/>
        <v>105.26672370934543</v>
      </c>
      <c r="AN501" s="455">
        <f>AL501*AN$12</f>
        <v>14.896234487171521</v>
      </c>
      <c r="AO501" s="456">
        <f>SUM(AL501:AN501)</f>
        <v>219.47118811099375</v>
      </c>
      <c r="AP501" s="364"/>
      <c r="AQ501" s="699">
        <f>AM501*1.06</f>
        <v>111.58272713190615</v>
      </c>
      <c r="AR501" s="363">
        <f t="shared" si="169"/>
        <v>128.32013620169207</v>
      </c>
      <c r="AS501" s="722">
        <f>SUM(AM501-AL501)/AL501</f>
        <v>6.0000000000000074E-2</v>
      </c>
    </row>
    <row r="502" spans="1:45" ht="15.75" x14ac:dyDescent="0.25">
      <c r="A502" s="511" t="s">
        <v>766</v>
      </c>
      <c r="B502" s="517"/>
      <c r="C502" s="481"/>
      <c r="D502" s="481"/>
      <c r="E502" s="481"/>
      <c r="F502" s="481"/>
      <c r="G502" s="455"/>
      <c r="H502" s="485"/>
      <c r="I502" s="513"/>
      <c r="J502" s="514"/>
      <c r="K502" s="514"/>
      <c r="L502" s="483"/>
      <c r="M502" s="483"/>
      <c r="N502" s="488"/>
      <c r="O502" s="480">
        <v>67.06</v>
      </c>
      <c r="P502" s="480" t="e">
        <f t="shared" si="157"/>
        <v>#VALUE!</v>
      </c>
      <c r="Q502" s="480" t="e">
        <f>SUM(O502:P502)</f>
        <v>#VALUE!</v>
      </c>
      <c r="R502" s="550">
        <v>71.08</v>
      </c>
      <c r="S502" s="480">
        <f>R502*S9</f>
        <v>9.9512</v>
      </c>
      <c r="T502" s="480">
        <f>R502+S502-0.04</f>
        <v>80.991199999999992</v>
      </c>
      <c r="U502" s="480">
        <f>R502+(R502*R9)</f>
        <v>75.62912</v>
      </c>
      <c r="V502" s="480">
        <f>U502*V9</f>
        <v>11.344367999999999</v>
      </c>
      <c r="W502" s="543">
        <f>ROUNDUP(SUM(U502:V502),1)</f>
        <v>87</v>
      </c>
      <c r="X502" s="480">
        <f>U502*$Z$11+U502</f>
        <v>81.679449599999998</v>
      </c>
      <c r="Y502" s="480">
        <f>X502*Y7</f>
        <v>12.25191744</v>
      </c>
      <c r="Z502" s="711">
        <f>X502+Y502</f>
        <v>93.931367039999998</v>
      </c>
      <c r="AA502" s="712">
        <f>X502+(X502*AA$9)</f>
        <v>86.580216575999998</v>
      </c>
      <c r="AB502" s="712">
        <f t="shared" si="155"/>
        <v>12.987032486399999</v>
      </c>
      <c r="AC502" s="713">
        <f>AA502+AB502</f>
        <v>99.567249062399995</v>
      </c>
      <c r="AD502" s="713">
        <f>AA502*AD9</f>
        <v>90.909227404800006</v>
      </c>
      <c r="AE502" s="713">
        <f>AD502*AF9</f>
        <v>13.63638411072</v>
      </c>
      <c r="AF502" s="714">
        <f>AD502+AE502</f>
        <v>104.54561151552001</v>
      </c>
      <c r="AG502" s="715">
        <v>102.6</v>
      </c>
      <c r="AH502" s="714">
        <f>AD502*AH9</f>
        <v>95.454688775040012</v>
      </c>
      <c r="AI502" s="480">
        <f>AH502*AJ9</f>
        <v>14.318203316256001</v>
      </c>
      <c r="AJ502" s="481">
        <f>SUM(AH502:AI502)</f>
        <v>109.77289209129601</v>
      </c>
      <c r="AK502" s="707">
        <v>107.7</v>
      </c>
      <c r="AL502" s="455">
        <v>99.308229914476811</v>
      </c>
      <c r="AM502" s="455">
        <f t="shared" si="166"/>
        <v>105.26672370934543</v>
      </c>
      <c r="AN502" s="455">
        <f>AL502*AN$12</f>
        <v>14.896234487171521</v>
      </c>
      <c r="AO502" s="456">
        <f>SUM(AL502:AN502)</f>
        <v>219.47118811099375</v>
      </c>
      <c r="AP502" s="364"/>
      <c r="AQ502" s="699">
        <f>AM502*1.06</f>
        <v>111.58272713190615</v>
      </c>
      <c r="AR502" s="363">
        <f t="shared" si="169"/>
        <v>128.32013620169207</v>
      </c>
      <c r="AS502" s="722">
        <f>SUM(AM502-AL502)/AL502</f>
        <v>6.0000000000000074E-2</v>
      </c>
    </row>
    <row r="503" spans="1:45" ht="15.75" x14ac:dyDescent="0.25">
      <c r="A503" s="511" t="s">
        <v>767</v>
      </c>
      <c r="B503" s="517"/>
      <c r="C503" s="481"/>
      <c r="D503" s="481"/>
      <c r="E503" s="481"/>
      <c r="F503" s="481"/>
      <c r="G503" s="455"/>
      <c r="H503" s="485"/>
      <c r="I503" s="513"/>
      <c r="J503" s="514"/>
      <c r="K503" s="514"/>
      <c r="L503" s="483"/>
      <c r="M503" s="483"/>
      <c r="N503" s="488"/>
      <c r="O503" s="480">
        <v>67.06</v>
      </c>
      <c r="P503" s="480" t="e">
        <f t="shared" si="157"/>
        <v>#VALUE!</v>
      </c>
      <c r="Q503" s="480" t="e">
        <f>SUM(O503:P503)</f>
        <v>#VALUE!</v>
      </c>
      <c r="R503" s="550">
        <v>71.08</v>
      </c>
      <c r="S503" s="480">
        <f>R503*S9</f>
        <v>9.9512</v>
      </c>
      <c r="T503" s="480">
        <f>R503+S503-0.04</f>
        <v>80.991199999999992</v>
      </c>
      <c r="U503" s="480">
        <f>R503+(R503*R9)</f>
        <v>75.62912</v>
      </c>
      <c r="V503" s="480">
        <f>U503*V9</f>
        <v>11.344367999999999</v>
      </c>
      <c r="W503" s="543">
        <f>ROUNDUP(SUM(U503:V503),1)</f>
        <v>87</v>
      </c>
      <c r="X503" s="480">
        <f>U503*$Z$11+U503</f>
        <v>81.679449599999998</v>
      </c>
      <c r="Y503" s="480">
        <f>X503*Y7</f>
        <v>12.25191744</v>
      </c>
      <c r="Z503" s="711">
        <f>X503+Y503</f>
        <v>93.931367039999998</v>
      </c>
      <c r="AA503" s="712">
        <f>X503+(X503*AA$9)</f>
        <v>86.580216575999998</v>
      </c>
      <c r="AB503" s="712">
        <f t="shared" si="155"/>
        <v>12.987032486399999</v>
      </c>
      <c r="AC503" s="713">
        <f>AA503+AB503</f>
        <v>99.567249062399995</v>
      </c>
      <c r="AD503" s="713">
        <f>AA503*AD9</f>
        <v>90.909227404800006</v>
      </c>
      <c r="AE503" s="713">
        <f>AD503*AF9</f>
        <v>13.63638411072</v>
      </c>
      <c r="AF503" s="714">
        <f>AD503+AE503</f>
        <v>104.54561151552001</v>
      </c>
      <c r="AG503" s="715">
        <v>102.6</v>
      </c>
      <c r="AH503" s="714">
        <f>AD503*AH9</f>
        <v>95.454688775040012</v>
      </c>
      <c r="AI503" s="480">
        <f>AH503*AJ9</f>
        <v>14.318203316256001</v>
      </c>
      <c r="AJ503" s="481">
        <f>SUM(AH503:AI503)</f>
        <v>109.77289209129601</v>
      </c>
      <c r="AK503" s="707">
        <v>107.7</v>
      </c>
      <c r="AL503" s="455">
        <v>99.308229914476811</v>
      </c>
      <c r="AM503" s="455">
        <f t="shared" si="166"/>
        <v>105.26672370934543</v>
      </c>
      <c r="AN503" s="455">
        <f>AL503*AN$12</f>
        <v>14.896234487171521</v>
      </c>
      <c r="AO503" s="456">
        <f>SUM(AL503:AN503)</f>
        <v>219.47118811099375</v>
      </c>
      <c r="AP503" s="364"/>
      <c r="AQ503" s="699">
        <f>AM503*1.06</f>
        <v>111.58272713190615</v>
      </c>
      <c r="AR503" s="363">
        <f t="shared" si="169"/>
        <v>128.32013620169207</v>
      </c>
      <c r="AS503" s="722">
        <f>SUM(AM503-AL503)/AL503</f>
        <v>6.0000000000000074E-2</v>
      </c>
    </row>
    <row r="504" spans="1:45" ht="15.75" x14ac:dyDescent="0.25">
      <c r="A504" s="511" t="s">
        <v>768</v>
      </c>
      <c r="B504" s="517"/>
      <c r="C504" s="481"/>
      <c r="D504" s="481"/>
      <c r="E504" s="481"/>
      <c r="F504" s="481"/>
      <c r="G504" s="455"/>
      <c r="H504" s="485"/>
      <c r="I504" s="513"/>
      <c r="J504" s="514"/>
      <c r="K504" s="514"/>
      <c r="L504" s="483"/>
      <c r="M504" s="483"/>
      <c r="N504" s="488"/>
      <c r="O504" s="480">
        <v>26.83</v>
      </c>
      <c r="P504" s="480" t="e">
        <f t="shared" si="157"/>
        <v>#VALUE!</v>
      </c>
      <c r="Q504" s="480" t="e">
        <f>SUM(O504:P504)</f>
        <v>#VALUE!</v>
      </c>
      <c r="R504" s="550">
        <v>28.44</v>
      </c>
      <c r="S504" s="480">
        <f>R504*S9</f>
        <v>3.9816000000000007</v>
      </c>
      <c r="T504" s="480">
        <f>R504+S504-0.02</f>
        <v>32.401600000000002</v>
      </c>
      <c r="U504" s="480">
        <f>R504+(R504*R9)</f>
        <v>30.260160000000003</v>
      </c>
      <c r="V504" s="480">
        <f>U504*V9</f>
        <v>4.5390240000000004</v>
      </c>
      <c r="W504" s="543">
        <f>ROUNDUP(SUM(U504:V504),1)</f>
        <v>34.800000000000004</v>
      </c>
      <c r="X504" s="480">
        <f>U504*$Z$11+U504</f>
        <v>32.680972800000006</v>
      </c>
      <c r="Y504" s="480">
        <f>X504*Y7</f>
        <v>4.9021459200000006</v>
      </c>
      <c r="Z504" s="711">
        <f>X504+Y504</f>
        <v>37.583118720000009</v>
      </c>
      <c r="AA504" s="712">
        <f>X504+(X504*AA$9)</f>
        <v>34.64183116800001</v>
      </c>
      <c r="AB504" s="712">
        <f t="shared" si="155"/>
        <v>5.1962746752000015</v>
      </c>
      <c r="AC504" s="713">
        <f>AA504+AB504</f>
        <v>39.838105843200012</v>
      </c>
      <c r="AD504" s="713">
        <f>AA504*AD9</f>
        <v>36.373922726400011</v>
      </c>
      <c r="AE504" s="713">
        <f>AD504*AF9</f>
        <v>5.4560884089600012</v>
      </c>
      <c r="AF504" s="714">
        <f>AD504+AE504</f>
        <v>41.83001113536001</v>
      </c>
      <c r="AG504" s="715">
        <v>41.1</v>
      </c>
      <c r="AH504" s="714">
        <f>AD504*AH9</f>
        <v>38.19261886272001</v>
      </c>
      <c r="AI504" s="480">
        <f>AH504*AJ9</f>
        <v>5.728892829408001</v>
      </c>
      <c r="AJ504" s="481">
        <f>SUM(AH504:AI504)</f>
        <v>43.921511692128014</v>
      </c>
      <c r="AK504" s="707">
        <v>43.1</v>
      </c>
      <c r="AL504" s="455">
        <v>39.73446903162241</v>
      </c>
      <c r="AM504" s="455">
        <f t="shared" si="166"/>
        <v>42.118537173519755</v>
      </c>
      <c r="AN504" s="455">
        <f>AL504*AN$12</f>
        <v>5.9601703547433615</v>
      </c>
      <c r="AO504" s="456">
        <v>45.7</v>
      </c>
      <c r="AP504" s="364">
        <v>45.7</v>
      </c>
      <c r="AQ504" s="699">
        <f>AM504*1.06</f>
        <v>44.645649403930939</v>
      </c>
      <c r="AR504" s="363">
        <f t="shared" si="169"/>
        <v>51.342496814520572</v>
      </c>
      <c r="AS504" s="722">
        <f>SUM(AM504-AL504)/AL504</f>
        <v>0.06</v>
      </c>
    </row>
    <row r="505" spans="1:45" ht="15.75" x14ac:dyDescent="0.25">
      <c r="A505" s="734"/>
      <c r="B505" s="566"/>
      <c r="C505" s="471"/>
      <c r="D505" s="471"/>
      <c r="E505" s="471"/>
      <c r="F505" s="471"/>
      <c r="G505" s="472"/>
      <c r="H505" s="473"/>
      <c r="I505" s="567"/>
      <c r="J505" s="568"/>
      <c r="K505" s="515"/>
      <c r="L505" s="476"/>
      <c r="M505" s="476"/>
      <c r="N505" s="477"/>
      <c r="O505" s="470"/>
      <c r="P505" s="470"/>
      <c r="Q505" s="470"/>
      <c r="R505" s="480"/>
      <c r="S505" s="480"/>
      <c r="T505" s="480"/>
      <c r="U505" s="483"/>
      <c r="V505" s="483"/>
      <c r="W505" s="502"/>
      <c r="X505" s="483"/>
      <c r="Y505" s="480"/>
      <c r="Z505" s="711"/>
      <c r="AA505" s="712"/>
      <c r="AB505" s="712"/>
      <c r="AC505" s="713"/>
      <c r="AD505" s="713"/>
      <c r="AE505" s="713"/>
      <c r="AF505" s="714"/>
      <c r="AG505" s="715"/>
      <c r="AH505" s="714"/>
      <c r="AI505" s="480"/>
      <c r="AJ505" s="483"/>
      <c r="AK505" s="707"/>
      <c r="AL505" s="455"/>
      <c r="AM505" s="455"/>
      <c r="AN505" s="455"/>
      <c r="AO505" s="456"/>
      <c r="AP505" s="364"/>
      <c r="AQ505" s="693"/>
      <c r="AR505" s="363"/>
      <c r="AS505" s="710"/>
    </row>
    <row r="506" spans="1:45" ht="15.75" x14ac:dyDescent="0.25">
      <c r="A506" s="734"/>
      <c r="B506" s="566"/>
      <c r="C506" s="471"/>
      <c r="D506" s="471"/>
      <c r="E506" s="471"/>
      <c r="F506" s="471"/>
      <c r="G506" s="472"/>
      <c r="H506" s="473"/>
      <c r="I506" s="567"/>
      <c r="J506" s="568"/>
      <c r="K506" s="515"/>
      <c r="L506" s="476"/>
      <c r="M506" s="476"/>
      <c r="N506" s="477"/>
      <c r="O506" s="470"/>
      <c r="P506" s="470"/>
      <c r="Q506" s="470"/>
      <c r="R506" s="480"/>
      <c r="S506" s="480"/>
      <c r="T506" s="480"/>
      <c r="U506" s="483"/>
      <c r="V506" s="483"/>
      <c r="W506" s="502"/>
      <c r="X506" s="483"/>
      <c r="Y506" s="480"/>
      <c r="Z506" s="711"/>
      <c r="AA506" s="712"/>
      <c r="AB506" s="712"/>
      <c r="AC506" s="713"/>
      <c r="AD506" s="713"/>
      <c r="AE506" s="713"/>
      <c r="AF506" s="714"/>
      <c r="AG506" s="715"/>
      <c r="AH506" s="714"/>
      <c r="AI506" s="480"/>
      <c r="AJ506" s="483"/>
      <c r="AK506" s="707"/>
      <c r="AL506" s="455"/>
      <c r="AM506" s="455"/>
      <c r="AN506" s="455"/>
      <c r="AO506" s="456"/>
      <c r="AP506" s="364"/>
      <c r="AQ506" s="693"/>
      <c r="AR506" s="363"/>
      <c r="AS506" s="710"/>
    </row>
    <row r="507" spans="1:45" ht="15.75" x14ac:dyDescent="0.25">
      <c r="A507" s="499" t="s">
        <v>414</v>
      </c>
      <c r="B507" s="517"/>
      <c r="C507" s="481"/>
      <c r="D507" s="481"/>
      <c r="E507" s="481"/>
      <c r="F507" s="481"/>
      <c r="G507" s="455"/>
      <c r="H507" s="485"/>
      <c r="I507" s="513"/>
      <c r="J507" s="514"/>
      <c r="K507" s="515"/>
      <c r="L507" s="483"/>
      <c r="M507" s="483"/>
      <c r="N507" s="488"/>
      <c r="O507" s="480"/>
      <c r="P507" s="480"/>
      <c r="Q507" s="480"/>
      <c r="R507" s="480"/>
      <c r="S507" s="480"/>
      <c r="T507" s="480"/>
      <c r="U507" s="483"/>
      <c r="V507" s="483"/>
      <c r="W507" s="502"/>
      <c r="X507" s="483"/>
      <c r="Y507" s="480"/>
      <c r="Z507" s="711"/>
      <c r="AA507" s="712"/>
      <c r="AB507" s="712"/>
      <c r="AC507" s="713"/>
      <c r="AD507" s="713"/>
      <c r="AE507" s="713"/>
      <c r="AF507" s="714"/>
      <c r="AG507" s="715"/>
      <c r="AH507" s="714"/>
      <c r="AI507" s="480"/>
      <c r="AJ507" s="483"/>
      <c r="AK507" s="707"/>
      <c r="AL507" s="455"/>
      <c r="AM507" s="455"/>
      <c r="AN507" s="455"/>
      <c r="AO507" s="456"/>
      <c r="AP507" s="364"/>
      <c r="AQ507" s="693"/>
      <c r="AR507" s="363"/>
      <c r="AS507" s="710"/>
    </row>
    <row r="508" spans="1:45" ht="15.75" x14ac:dyDescent="0.25">
      <c r="A508" s="479" t="s">
        <v>769</v>
      </c>
      <c r="B508" s="517"/>
      <c r="C508" s="481"/>
      <c r="D508" s="481"/>
      <c r="E508" s="481"/>
      <c r="F508" s="481"/>
      <c r="G508" s="455"/>
      <c r="H508" s="485"/>
      <c r="I508" s="513"/>
      <c r="J508" s="514"/>
      <c r="K508" s="515"/>
      <c r="L508" s="483"/>
      <c r="M508" s="483"/>
      <c r="N508" s="488"/>
      <c r="O508" s="480"/>
      <c r="P508" s="480"/>
      <c r="Q508" s="480"/>
      <c r="R508" s="480"/>
      <c r="S508" s="480"/>
      <c r="T508" s="480"/>
      <c r="U508" s="483"/>
      <c r="V508" s="483"/>
      <c r="W508" s="502"/>
      <c r="X508" s="483"/>
      <c r="Y508" s="480"/>
      <c r="Z508" s="711"/>
      <c r="AA508" s="712"/>
      <c r="AB508" s="712"/>
      <c r="AC508" s="713"/>
      <c r="AD508" s="713"/>
      <c r="AE508" s="713"/>
      <c r="AF508" s="714"/>
      <c r="AG508" s="715"/>
      <c r="AH508" s="714"/>
      <c r="AI508" s="480"/>
      <c r="AJ508" s="483"/>
      <c r="AK508" s="707"/>
      <c r="AL508" s="455"/>
      <c r="AM508" s="455"/>
      <c r="AN508" s="455"/>
      <c r="AO508" s="456"/>
      <c r="AP508" s="364"/>
      <c r="AQ508" s="693"/>
      <c r="AR508" s="363"/>
      <c r="AS508" s="710"/>
    </row>
    <row r="509" spans="1:45" ht="15.75" x14ac:dyDescent="0.25">
      <c r="A509" s="505" t="s">
        <v>415</v>
      </c>
      <c r="B509" s="517"/>
      <c r="C509" s="481"/>
      <c r="D509" s="481"/>
      <c r="E509" s="481"/>
      <c r="F509" s="481"/>
      <c r="G509" s="455"/>
      <c r="H509" s="485"/>
      <c r="I509" s="513"/>
      <c r="J509" s="514"/>
      <c r="K509" s="515"/>
      <c r="L509" s="483"/>
      <c r="M509" s="483"/>
      <c r="N509" s="488"/>
      <c r="O509" s="480"/>
      <c r="P509" s="480"/>
      <c r="Q509" s="480"/>
      <c r="R509" s="480"/>
      <c r="S509" s="480"/>
      <c r="T509" s="480"/>
      <c r="U509" s="483"/>
      <c r="V509" s="483"/>
      <c r="W509" s="502"/>
      <c r="X509" s="483"/>
      <c r="Y509" s="480"/>
      <c r="Z509" s="711"/>
      <c r="AA509" s="712"/>
      <c r="AB509" s="712"/>
      <c r="AC509" s="713"/>
      <c r="AD509" s="713"/>
      <c r="AE509" s="713"/>
      <c r="AF509" s="714"/>
      <c r="AG509" s="715"/>
      <c r="AH509" s="714"/>
      <c r="AI509" s="480"/>
      <c r="AJ509" s="483"/>
      <c r="AK509" s="707"/>
      <c r="AL509" s="455"/>
      <c r="AM509" s="455"/>
      <c r="AN509" s="455"/>
      <c r="AO509" s="456"/>
      <c r="AP509" s="364"/>
      <c r="AQ509" s="693"/>
      <c r="AR509" s="363"/>
      <c r="AS509" s="710"/>
    </row>
    <row r="510" spans="1:45" ht="15.75" x14ac:dyDescent="0.25">
      <c r="A510" s="551" t="s">
        <v>416</v>
      </c>
      <c r="B510" s="517"/>
      <c r="C510" s="481"/>
      <c r="D510" s="481"/>
      <c r="E510" s="481"/>
      <c r="F510" s="481"/>
      <c r="G510" s="455"/>
      <c r="H510" s="485"/>
      <c r="I510" s="513"/>
      <c r="J510" s="514"/>
      <c r="K510" s="515"/>
      <c r="L510" s="483"/>
      <c r="M510" s="483"/>
      <c r="N510" s="488"/>
      <c r="O510" s="480"/>
      <c r="P510" s="480"/>
      <c r="Q510" s="480"/>
      <c r="R510" s="480"/>
      <c r="S510" s="480"/>
      <c r="T510" s="480"/>
      <c r="U510" s="483"/>
      <c r="V510" s="483"/>
      <c r="W510" s="502"/>
      <c r="X510" s="483"/>
      <c r="Y510" s="480"/>
      <c r="Z510" s="711"/>
      <c r="AA510" s="712"/>
      <c r="AB510" s="712"/>
      <c r="AC510" s="713"/>
      <c r="AD510" s="713"/>
      <c r="AE510" s="713"/>
      <c r="AF510" s="714"/>
      <c r="AG510" s="715"/>
      <c r="AH510" s="714"/>
      <c r="AI510" s="480"/>
      <c r="AJ510" s="483"/>
      <c r="AK510" s="707"/>
      <c r="AL510" s="455"/>
      <c r="AM510" s="455"/>
      <c r="AN510" s="455"/>
      <c r="AO510" s="456"/>
      <c r="AP510" s="364"/>
      <c r="AQ510" s="693"/>
      <c r="AR510" s="363"/>
      <c r="AS510" s="710"/>
    </row>
    <row r="511" spans="1:45" ht="15.75" x14ac:dyDescent="0.25">
      <c r="A511" s="511" t="s">
        <v>417</v>
      </c>
      <c r="B511" s="480">
        <v>4.57</v>
      </c>
      <c r="C511" s="481" t="e">
        <f>+B511+B511*$G$9</f>
        <v>#VALUE!</v>
      </c>
      <c r="D511" s="481">
        <v>5.26</v>
      </c>
      <c r="E511" s="481">
        <f>+D511*$F$11</f>
        <v>0</v>
      </c>
      <c r="F511" s="481">
        <f>SUM(D511:E511)</f>
        <v>5.26</v>
      </c>
      <c r="G511" s="455">
        <f>CEILING(F511,0.1)</f>
        <v>5.3000000000000007</v>
      </c>
      <c r="H511" s="485">
        <f>+D511+D511*$I$9</f>
        <v>5.26</v>
      </c>
      <c r="I511" s="513">
        <f>+H511*$I$8</f>
        <v>0</v>
      </c>
      <c r="J511" s="514">
        <f>SUM(H511:I511)</f>
        <v>5.26</v>
      </c>
      <c r="K511" s="515">
        <f>_xlfn.FLOOR.PRECISE(+H511+I511,0.1)+0.1</f>
        <v>5.3</v>
      </c>
      <c r="L511" s="480">
        <f>H511+H511*$M$9</f>
        <v>5.26</v>
      </c>
      <c r="M511" s="480">
        <f>L511*$M$8</f>
        <v>0</v>
      </c>
      <c r="N511" s="363">
        <f>L511+M511</f>
        <v>5.26</v>
      </c>
      <c r="O511" s="480">
        <v>8.77</v>
      </c>
      <c r="P511" s="480" t="e">
        <f>O511*$Q$9</f>
        <v>#VALUE!</v>
      </c>
      <c r="Q511" s="480" t="e">
        <f>SUM(O511:P511)</f>
        <v>#VALUE!</v>
      </c>
      <c r="R511" s="550">
        <v>9.3000000000000007</v>
      </c>
      <c r="S511" s="480">
        <f>R511*S9</f>
        <v>1.3020000000000003</v>
      </c>
      <c r="T511" s="480">
        <f>R511+S511</f>
        <v>10.602</v>
      </c>
      <c r="U511" s="480">
        <f>R511+(R511*R9)</f>
        <v>9.8952000000000009</v>
      </c>
      <c r="V511" s="480">
        <f>U511*V9</f>
        <v>1.48428</v>
      </c>
      <c r="W511" s="543">
        <f>ROUNDUP(SUM(U511:V511),1)</f>
        <v>11.4</v>
      </c>
      <c r="X511" s="480">
        <f>U511*$Z$11+U511</f>
        <v>10.686816</v>
      </c>
      <c r="Y511" s="480">
        <f>X511*Y7</f>
        <v>1.6030224</v>
      </c>
      <c r="Z511" s="711">
        <f>X511+Y511+0.04</f>
        <v>12.3298384</v>
      </c>
      <c r="AA511" s="712">
        <f>X511+(X511*AA$9)</f>
        <v>11.32802496</v>
      </c>
      <c r="AB511" s="712">
        <f t="shared" si="155"/>
        <v>1.6992037440000001</v>
      </c>
      <c r="AC511" s="713">
        <f>AA511+AB511</f>
        <v>13.027228704000001</v>
      </c>
      <c r="AD511" s="713">
        <f>AA511*AD9</f>
        <v>11.894426208</v>
      </c>
      <c r="AE511" s="713">
        <f>AD511*AF9</f>
        <v>1.7841639311999999</v>
      </c>
      <c r="AF511" s="714">
        <f>AD511+AE511</f>
        <v>13.678590139200001</v>
      </c>
      <c r="AG511" s="715">
        <v>13.4</v>
      </c>
      <c r="AH511" s="714">
        <f>AD511*AH9</f>
        <v>12.489147518400001</v>
      </c>
      <c r="AI511" s="480">
        <f>AH511*AJ9</f>
        <v>1.8733721277600002</v>
      </c>
      <c r="AJ511" s="481">
        <f>SUM(AH511:AI511)</f>
        <v>14.362519646160001</v>
      </c>
      <c r="AK511" s="707"/>
      <c r="AL511" s="455">
        <v>12.993339029328002</v>
      </c>
      <c r="AM511" s="455">
        <f>AL511*1.06</f>
        <v>13.772939371087682</v>
      </c>
      <c r="AN511" s="455">
        <f>AL511*AN$12</f>
        <v>1.9490008543992001</v>
      </c>
      <c r="AO511" s="456">
        <v>14.9</v>
      </c>
      <c r="AP511" s="364">
        <v>14.9</v>
      </c>
      <c r="AQ511" s="699">
        <f>AM511*1.06</f>
        <v>14.599315733352944</v>
      </c>
      <c r="AR511" s="363">
        <f>AQ511*1.15</f>
        <v>16.789213093355883</v>
      </c>
      <c r="AS511" s="722">
        <f>SUM(AM511-AL511)/AL511</f>
        <v>6.0000000000000019E-2</v>
      </c>
    </row>
    <row r="512" spans="1:45" ht="15.75" x14ac:dyDescent="0.25">
      <c r="A512" s="479" t="s">
        <v>418</v>
      </c>
      <c r="B512" s="480">
        <v>3.05</v>
      </c>
      <c r="C512" s="481" t="e">
        <f>+B512+B512*$G$9</f>
        <v>#VALUE!</v>
      </c>
      <c r="D512" s="481">
        <v>3.51</v>
      </c>
      <c r="E512" s="481">
        <f>+D512*$F$11</f>
        <v>0</v>
      </c>
      <c r="F512" s="481">
        <f>SUM(D512:E512)</f>
        <v>3.51</v>
      </c>
      <c r="G512" s="455">
        <f>+F512</f>
        <v>3.51</v>
      </c>
      <c r="H512" s="485">
        <f>+D512+D512*$I$9</f>
        <v>3.51</v>
      </c>
      <c r="I512" s="513">
        <f>+H512*$I$8</f>
        <v>0</v>
      </c>
      <c r="J512" s="514">
        <f>SUM(H512:I512)</f>
        <v>3.51</v>
      </c>
      <c r="K512" s="515">
        <f>_xlfn.FLOOR.PRECISE(+H512+I512,0.1)</f>
        <v>3.5</v>
      </c>
      <c r="L512" s="480">
        <f>H512+H512*$M$9</f>
        <v>3.51</v>
      </c>
      <c r="M512" s="480">
        <f>L512*$M$8</f>
        <v>0</v>
      </c>
      <c r="N512" s="363">
        <f>L512+M512</f>
        <v>3.51</v>
      </c>
      <c r="O512" s="480">
        <v>4.3899999999999997</v>
      </c>
      <c r="P512" s="480" t="e">
        <f>O512*$Q$9</f>
        <v>#VALUE!</v>
      </c>
      <c r="Q512" s="480" t="e">
        <f>SUM(O512:P512)</f>
        <v>#VALUE!</v>
      </c>
      <c r="R512" s="550">
        <v>4.6500000000000004</v>
      </c>
      <c r="S512" s="480">
        <f>R512*S9</f>
        <v>0.65100000000000013</v>
      </c>
      <c r="T512" s="480">
        <f>R512+S512</f>
        <v>5.3010000000000002</v>
      </c>
      <c r="U512" s="480">
        <f>R512+(R512*R9)</f>
        <v>4.9476000000000004</v>
      </c>
      <c r="V512" s="480">
        <f>U512*V9</f>
        <v>0.74214000000000002</v>
      </c>
      <c r="W512" s="543">
        <f>ROUNDUP(SUM(U512:V512),1)</f>
        <v>5.6999999999999993</v>
      </c>
      <c r="X512" s="480">
        <f>U512*$Z$11+U512</f>
        <v>5.3434080000000002</v>
      </c>
      <c r="Y512" s="480">
        <f>X512*Y7</f>
        <v>0.80151119999999998</v>
      </c>
      <c r="Z512" s="711">
        <f>X512+Y512-0.03</f>
        <v>6.1149192000000001</v>
      </c>
      <c r="AA512" s="712">
        <f>X512+(X512*AA$9)</f>
        <v>5.6640124800000002</v>
      </c>
      <c r="AB512" s="712">
        <f t="shared" si="155"/>
        <v>0.84960187200000004</v>
      </c>
      <c r="AC512" s="713">
        <f>AA512+AB512</f>
        <v>6.5136143520000003</v>
      </c>
      <c r="AD512" s="713">
        <f>AA512*AD9</f>
        <v>5.9472131040000002</v>
      </c>
      <c r="AE512" s="713">
        <f>AD512*AF9</f>
        <v>0.89208196559999997</v>
      </c>
      <c r="AF512" s="714">
        <f>AD512+AE512</f>
        <v>6.8392950696000003</v>
      </c>
      <c r="AG512" s="715">
        <v>6.7</v>
      </c>
      <c r="AH512" s="714">
        <f>AD512*AH9</f>
        <v>6.2445737592000006</v>
      </c>
      <c r="AI512" s="480">
        <f>AH512*AJ9</f>
        <v>0.93668606388000009</v>
      </c>
      <c r="AJ512" s="481">
        <f>SUM(AH512:AI512)</f>
        <v>7.1812598230800004</v>
      </c>
      <c r="AK512" s="707">
        <v>7.1</v>
      </c>
      <c r="AL512" s="455">
        <v>6.496669514664001</v>
      </c>
      <c r="AM512" s="455">
        <f>AL512*1.06</f>
        <v>6.8864696855438412</v>
      </c>
      <c r="AN512" s="455">
        <f>AL512*AN$12</f>
        <v>0.97450042719960006</v>
      </c>
      <c r="AO512" s="456">
        <v>7.5</v>
      </c>
      <c r="AP512" s="364">
        <v>7.5</v>
      </c>
      <c r="AQ512" s="699">
        <f>AM512*1.06</f>
        <v>7.2996578666764718</v>
      </c>
      <c r="AR512" s="363">
        <f>AQ512*1.15</f>
        <v>8.3946065466779416</v>
      </c>
      <c r="AS512" s="722">
        <f>SUM(AM512-AL512)/AL512</f>
        <v>6.0000000000000019E-2</v>
      </c>
    </row>
    <row r="513" spans="1:45" ht="15.75" x14ac:dyDescent="0.25">
      <c r="A513" s="479"/>
      <c r="B513" s="480"/>
      <c r="C513" s="481"/>
      <c r="D513" s="481"/>
      <c r="E513" s="481"/>
      <c r="F513" s="481"/>
      <c r="G513" s="455"/>
      <c r="H513" s="485"/>
      <c r="I513" s="513"/>
      <c r="J513" s="514"/>
      <c r="K513" s="515"/>
      <c r="L513" s="483"/>
      <c r="M513" s="483"/>
      <c r="N513" s="488"/>
      <c r="O513" s="480"/>
      <c r="P513" s="480"/>
      <c r="Q513" s="480"/>
      <c r="R513" s="480"/>
      <c r="S513" s="480"/>
      <c r="T513" s="480"/>
      <c r="U513" s="483"/>
      <c r="V513" s="483"/>
      <c r="W513" s="502"/>
      <c r="X513" s="483"/>
      <c r="Y513" s="480"/>
      <c r="Z513" s="711"/>
      <c r="AA513" s="712"/>
      <c r="AB513" s="712"/>
      <c r="AC513" s="713"/>
      <c r="AD513" s="713"/>
      <c r="AE513" s="713"/>
      <c r="AF513" s="714"/>
      <c r="AG513" s="715"/>
      <c r="AH513" s="714"/>
      <c r="AI513" s="480"/>
      <c r="AJ513" s="483"/>
      <c r="AK513" s="707"/>
      <c r="AL513" s="455"/>
      <c r="AM513" s="455"/>
      <c r="AN513" s="455"/>
      <c r="AO513" s="456"/>
      <c r="AP513" s="364"/>
      <c r="AQ513" s="699"/>
      <c r="AR513" s="363"/>
      <c r="AS513" s="710"/>
    </row>
    <row r="514" spans="1:45" ht="15.75" x14ac:dyDescent="0.25">
      <c r="A514" s="505" t="s">
        <v>419</v>
      </c>
      <c r="B514" s="480"/>
      <c r="C514" s="481"/>
      <c r="D514" s="481"/>
      <c r="E514" s="481"/>
      <c r="F514" s="481"/>
      <c r="G514" s="455"/>
      <c r="H514" s="485"/>
      <c r="I514" s="513"/>
      <c r="J514" s="514"/>
      <c r="K514" s="515"/>
      <c r="L514" s="483"/>
      <c r="M514" s="483"/>
      <c r="N514" s="488"/>
      <c r="O514" s="480"/>
      <c r="P514" s="480"/>
      <c r="Q514" s="480"/>
      <c r="R514" s="480"/>
      <c r="S514" s="480"/>
      <c r="T514" s="480"/>
      <c r="U514" s="483"/>
      <c r="V514" s="483"/>
      <c r="W514" s="502"/>
      <c r="X514" s="483"/>
      <c r="Y514" s="480"/>
      <c r="Z514" s="711"/>
      <c r="AA514" s="712"/>
      <c r="AB514" s="712"/>
      <c r="AC514" s="713"/>
      <c r="AD514" s="713"/>
      <c r="AE514" s="713"/>
      <c r="AF514" s="714"/>
      <c r="AG514" s="715"/>
      <c r="AH514" s="714"/>
      <c r="AI514" s="480"/>
      <c r="AJ514" s="483"/>
      <c r="AK514" s="707"/>
      <c r="AL514" s="455"/>
      <c r="AM514" s="455"/>
      <c r="AN514" s="455"/>
      <c r="AO514" s="456"/>
      <c r="AP514" s="364"/>
      <c r="AQ514" s="699"/>
      <c r="AR514" s="363"/>
      <c r="AS514" s="710"/>
    </row>
    <row r="515" spans="1:45" ht="15.75" x14ac:dyDescent="0.25">
      <c r="A515" s="511" t="s">
        <v>420</v>
      </c>
      <c r="B515" s="480">
        <v>83.8</v>
      </c>
      <c r="C515" s="481" t="e">
        <f>+B515+B515*$G$9</f>
        <v>#VALUE!</v>
      </c>
      <c r="D515" s="481">
        <v>95.09</v>
      </c>
      <c r="E515" s="481">
        <f>+D515*$F$11</f>
        <v>0</v>
      </c>
      <c r="F515" s="481">
        <f>SUM(D515:E515)</f>
        <v>95.09</v>
      </c>
      <c r="G515" s="455">
        <f>+F515</f>
        <v>95.09</v>
      </c>
      <c r="H515" s="485">
        <f>+D515+D515*$I$9</f>
        <v>95.09</v>
      </c>
      <c r="I515" s="513">
        <f>+H515*$I$8</f>
        <v>0</v>
      </c>
      <c r="J515" s="514">
        <f>SUM(H515:I515)</f>
        <v>95.09</v>
      </c>
      <c r="K515" s="515">
        <f>_xlfn.FLOOR.PRECISE(+H515+I515,0.1)</f>
        <v>95</v>
      </c>
      <c r="L515" s="480">
        <f>H515+H515*$M$9</f>
        <v>95.09</v>
      </c>
      <c r="M515" s="480">
        <f>L515*$M$8</f>
        <v>0</v>
      </c>
      <c r="N515" s="363">
        <f>L515+M515</f>
        <v>95.09</v>
      </c>
      <c r="O515" s="480">
        <f>L515+L515*$P$9</f>
        <v>108.40260000000001</v>
      </c>
      <c r="P515" s="480" t="e">
        <f>O515*$Q$9</f>
        <v>#VALUE!</v>
      </c>
      <c r="Q515" s="480" t="e">
        <f>SUM(O515:P515)</f>
        <v>#VALUE!</v>
      </c>
      <c r="R515" s="550">
        <v>120.05</v>
      </c>
      <c r="S515" s="480">
        <f>R515*S9</f>
        <v>16.807000000000002</v>
      </c>
      <c r="T515" s="480">
        <f>R515+S515+0.04</f>
        <v>136.89699999999999</v>
      </c>
      <c r="U515" s="480">
        <f>R515+(R515*R9)</f>
        <v>127.7332</v>
      </c>
      <c r="V515" s="480">
        <f>U515*V9</f>
        <v>19.159979999999997</v>
      </c>
      <c r="W515" s="543">
        <f>ROUNDUP(SUM(U515:V515),1)</f>
        <v>146.9</v>
      </c>
      <c r="X515" s="480">
        <f>U515*$Z$11+U515</f>
        <v>137.95185599999999</v>
      </c>
      <c r="Y515" s="480">
        <f>X515*Y7</f>
        <v>20.692778399999998</v>
      </c>
      <c r="Z515" s="711">
        <f>X515+Y515-0.01</f>
        <v>158.63463440000001</v>
      </c>
      <c r="AA515" s="712">
        <f>X515+(X515*AA$9)</f>
        <v>146.22896735999998</v>
      </c>
      <c r="AB515" s="712">
        <f t="shared" si="155"/>
        <v>21.934345103999998</v>
      </c>
      <c r="AC515" s="713">
        <f>AA515+AB515</f>
        <v>168.16331246399997</v>
      </c>
      <c r="AD515" s="713">
        <f>AA515*AD9</f>
        <v>153.540415728</v>
      </c>
      <c r="AE515" s="713">
        <f>AD515*AF9</f>
        <v>23.0310623592</v>
      </c>
      <c r="AF515" s="714">
        <f>AD515+AE515</f>
        <v>176.57147808720001</v>
      </c>
      <c r="AG515" s="715">
        <v>173.3</v>
      </c>
      <c r="AH515" s="714">
        <f>AD515*AH9</f>
        <v>161.21743651439999</v>
      </c>
      <c r="AI515" s="480">
        <f>AH515*AJ9</f>
        <v>24.182615477159999</v>
      </c>
      <c r="AJ515" s="480">
        <f>SUM(AH515:AI515)</f>
        <v>185.40005199155999</v>
      </c>
      <c r="AK515" s="707">
        <v>182</v>
      </c>
      <c r="AL515" s="455">
        <v>167.72584413664802</v>
      </c>
      <c r="AM515" s="455">
        <f>AL515*1.06</f>
        <v>177.78939478484691</v>
      </c>
      <c r="AN515" s="455">
        <f>AL515*AN$12</f>
        <v>25.158876620497203</v>
      </c>
      <c r="AO515" s="456">
        <v>192.9</v>
      </c>
      <c r="AP515" s="364">
        <v>192.9</v>
      </c>
      <c r="AQ515" s="699">
        <f>AM515*1.06</f>
        <v>188.45675847193772</v>
      </c>
      <c r="AR515" s="363">
        <f>AQ515*1.15</f>
        <v>216.72527224272835</v>
      </c>
      <c r="AS515" s="722">
        <f>SUM(AM515-AL515)/AL515</f>
        <v>6.0000000000000019E-2</v>
      </c>
    </row>
    <row r="516" spans="1:45" ht="15.75" x14ac:dyDescent="0.25">
      <c r="A516" s="479" t="s">
        <v>421</v>
      </c>
      <c r="B516" s="480">
        <v>67.040000000000006</v>
      </c>
      <c r="C516" s="481" t="e">
        <f>+B516+B516*$G$9</f>
        <v>#VALUE!</v>
      </c>
      <c r="D516" s="481">
        <v>76.05</v>
      </c>
      <c r="E516" s="481">
        <f>+D516*$F$11</f>
        <v>0</v>
      </c>
      <c r="F516" s="481">
        <f>SUM(D516:E516)</f>
        <v>76.05</v>
      </c>
      <c r="G516" s="455">
        <f>CEILING(F516,0.1)</f>
        <v>76.100000000000009</v>
      </c>
      <c r="H516" s="485">
        <f>+D516+D516*$I$9</f>
        <v>76.05</v>
      </c>
      <c r="I516" s="513">
        <f>+H516*$I$8</f>
        <v>0</v>
      </c>
      <c r="J516" s="514">
        <f>SUM(H516:I516)</f>
        <v>76.05</v>
      </c>
      <c r="K516" s="515">
        <f>_xlfn.FLOOR.PRECISE(+H516+I516,0.1)+0.1</f>
        <v>76.099999999999994</v>
      </c>
      <c r="L516" s="480">
        <f>H516+H516*$M$9</f>
        <v>76.05</v>
      </c>
      <c r="M516" s="480">
        <f>L516*$M$8</f>
        <v>0</v>
      </c>
      <c r="N516" s="363">
        <f>L516+M516</f>
        <v>76.05</v>
      </c>
      <c r="O516" s="480">
        <f>L516+L516*$P$9</f>
        <v>86.697000000000003</v>
      </c>
      <c r="P516" s="480" t="e">
        <f>O516*$Q$9</f>
        <v>#VALUE!</v>
      </c>
      <c r="Q516" s="480" t="e">
        <f>SUM(O516:P516)</f>
        <v>#VALUE!</v>
      </c>
      <c r="R516" s="550">
        <v>96.01</v>
      </c>
      <c r="S516" s="480">
        <f>R516*S9</f>
        <v>13.441400000000002</v>
      </c>
      <c r="T516" s="480">
        <f>R516+S516-0.05</f>
        <v>109.40140000000001</v>
      </c>
      <c r="U516" s="480">
        <f>R516+(R516*R9)</f>
        <v>102.15464</v>
      </c>
      <c r="V516" s="480">
        <f>U516*V9</f>
        <v>15.323195999999999</v>
      </c>
      <c r="W516" s="543">
        <f>ROUNDUP(SUM(U516:V516),1)</f>
        <v>117.5</v>
      </c>
      <c r="X516" s="480">
        <f>U516*$Z$11+U516</f>
        <v>110.3270112</v>
      </c>
      <c r="Y516" s="480">
        <f>X516*Y7</f>
        <v>16.549051679999998</v>
      </c>
      <c r="Z516" s="711">
        <f>X516+Y516+0.02</f>
        <v>126.89606288</v>
      </c>
      <c r="AA516" s="712">
        <f>X516+(X516*AA$9)</f>
        <v>116.946631872</v>
      </c>
      <c r="AB516" s="712">
        <f t="shared" si="155"/>
        <v>17.5419947808</v>
      </c>
      <c r="AC516" s="713">
        <f>AA516+AB516</f>
        <v>134.48862665280001</v>
      </c>
      <c r="AD516" s="713">
        <f>AA516*AD9</f>
        <v>122.7939634656</v>
      </c>
      <c r="AE516" s="713">
        <f>AD516*AF9</f>
        <v>18.419094519839998</v>
      </c>
      <c r="AF516" s="714">
        <f>AD516+AE516</f>
        <v>141.21305798544</v>
      </c>
      <c r="AG516" s="715">
        <v>138.6</v>
      </c>
      <c r="AH516" s="714">
        <f>AD516*AH9</f>
        <v>128.93366163888001</v>
      </c>
      <c r="AI516" s="480">
        <f>AH516*AJ9</f>
        <v>19.340049245832002</v>
      </c>
      <c r="AJ516" s="480">
        <f>SUM(AH516:AI516)</f>
        <v>148.27371088471202</v>
      </c>
      <c r="AK516" s="707">
        <v>145.5</v>
      </c>
      <c r="AL516" s="455">
        <v>134.13876131244965</v>
      </c>
      <c r="AM516" s="455">
        <f>AL516*1.06</f>
        <v>142.18708699119662</v>
      </c>
      <c r="AN516" s="455">
        <f>AL516*AN$12</f>
        <v>20.120814196867446</v>
      </c>
      <c r="AO516" s="456">
        <v>154.30000000000001</v>
      </c>
      <c r="AP516" s="364">
        <v>154.30000000000001</v>
      </c>
      <c r="AQ516" s="699">
        <f>AM516*1.06</f>
        <v>150.71831221066842</v>
      </c>
      <c r="AR516" s="363">
        <f>AQ516*1.15</f>
        <v>173.32605904226867</v>
      </c>
      <c r="AS516" s="722">
        <f>SUM(AM516-AL516)/AL516</f>
        <v>5.9999999999999984E-2</v>
      </c>
    </row>
    <row r="517" spans="1:45" ht="15.75" x14ac:dyDescent="0.25">
      <c r="A517" s="479"/>
      <c r="B517" s="480"/>
      <c r="C517" s="481"/>
      <c r="D517" s="481"/>
      <c r="E517" s="481"/>
      <c r="F517" s="481"/>
      <c r="G517" s="455"/>
      <c r="H517" s="485"/>
      <c r="I517" s="513"/>
      <c r="J517" s="514"/>
      <c r="K517" s="515"/>
      <c r="L517" s="483"/>
      <c r="M517" s="483"/>
      <c r="N517" s="488"/>
      <c r="O517" s="480"/>
      <c r="P517" s="480"/>
      <c r="Q517" s="480"/>
      <c r="R517" s="480"/>
      <c r="S517" s="480"/>
      <c r="T517" s="480"/>
      <c r="U517" s="483"/>
      <c r="V517" s="483"/>
      <c r="W517" s="502"/>
      <c r="X517" s="483"/>
      <c r="Y517" s="480"/>
      <c r="Z517" s="711"/>
      <c r="AA517" s="712"/>
      <c r="AB517" s="712"/>
      <c r="AC517" s="713"/>
      <c r="AD517" s="713"/>
      <c r="AE517" s="713"/>
      <c r="AF517" s="714"/>
      <c r="AG517" s="715"/>
      <c r="AH517" s="714"/>
      <c r="AI517" s="480"/>
      <c r="AJ517" s="483"/>
      <c r="AK517" s="707"/>
      <c r="AL517" s="455"/>
      <c r="AM517" s="455"/>
      <c r="AN517" s="455"/>
      <c r="AO517" s="456"/>
      <c r="AP517" s="364"/>
      <c r="AQ517" s="699"/>
      <c r="AR517" s="363"/>
      <c r="AS517" s="710"/>
    </row>
    <row r="518" spans="1:45" ht="15.75" x14ac:dyDescent="0.25">
      <c r="A518" s="505" t="s">
        <v>422</v>
      </c>
      <c r="B518" s="480"/>
      <c r="C518" s="481"/>
      <c r="D518" s="481"/>
      <c r="E518" s="481"/>
      <c r="F518" s="481"/>
      <c r="G518" s="455"/>
      <c r="H518" s="485"/>
      <c r="I518" s="513"/>
      <c r="J518" s="514"/>
      <c r="K518" s="515"/>
      <c r="L518" s="483"/>
      <c r="M518" s="483"/>
      <c r="N518" s="488"/>
      <c r="O518" s="480"/>
      <c r="P518" s="480"/>
      <c r="Q518" s="480"/>
      <c r="R518" s="480"/>
      <c r="S518" s="480"/>
      <c r="T518" s="480"/>
      <c r="U518" s="483"/>
      <c r="V518" s="483"/>
      <c r="W518" s="502"/>
      <c r="X518" s="483"/>
      <c r="Y518" s="480"/>
      <c r="Z518" s="711"/>
      <c r="AA518" s="712"/>
      <c r="AB518" s="712"/>
      <c r="AC518" s="713"/>
      <c r="AD518" s="713"/>
      <c r="AE518" s="713"/>
      <c r="AF518" s="714"/>
      <c r="AG518" s="715"/>
      <c r="AH518" s="714"/>
      <c r="AI518" s="480"/>
      <c r="AJ518" s="483"/>
      <c r="AK518" s="707"/>
      <c r="AL518" s="455"/>
      <c r="AM518" s="455"/>
      <c r="AN518" s="455"/>
      <c r="AO518" s="456"/>
      <c r="AP518" s="364"/>
      <c r="AQ518" s="699"/>
      <c r="AR518" s="363"/>
      <c r="AS518" s="710"/>
    </row>
    <row r="519" spans="1:45" ht="15.75" x14ac:dyDescent="0.25">
      <c r="A519" s="600" t="s">
        <v>423</v>
      </c>
      <c r="B519" s="480">
        <v>182.85</v>
      </c>
      <c r="C519" s="481" t="e">
        <f>+B519+B519*$G$9</f>
        <v>#VALUE!</v>
      </c>
      <c r="D519" s="481">
        <v>207.4</v>
      </c>
      <c r="E519" s="481"/>
      <c r="F519" s="481">
        <f>SUM(D519:E519)</f>
        <v>207.4</v>
      </c>
      <c r="G519" s="455">
        <f>CEILING(F519,0.1)</f>
        <v>207.4</v>
      </c>
      <c r="H519" s="485">
        <f>+D519+D519*$I$9</f>
        <v>207.4</v>
      </c>
      <c r="I519" s="513"/>
      <c r="J519" s="514">
        <f>SUM(H519:I519)</f>
        <v>207.4</v>
      </c>
      <c r="K519" s="515">
        <f>_xlfn.FLOOR.PRECISE(+H519+I519,0.1)</f>
        <v>207.4</v>
      </c>
      <c r="L519" s="480">
        <f>H519+H519*$M$9</f>
        <v>207.4</v>
      </c>
      <c r="M519" s="480" t="s">
        <v>609</v>
      </c>
      <c r="N519" s="363">
        <f>L519</f>
        <v>207.4</v>
      </c>
      <c r="O519" s="480">
        <v>250</v>
      </c>
      <c r="P519" s="480" t="s">
        <v>609</v>
      </c>
      <c r="Q519" s="480">
        <f>SUM(O519:P519)</f>
        <v>250</v>
      </c>
      <c r="R519" s="550">
        <v>265</v>
      </c>
      <c r="S519" s="480">
        <f>R519*S9</f>
        <v>37.1</v>
      </c>
      <c r="T519" s="480">
        <f>R519+S519</f>
        <v>302.10000000000002</v>
      </c>
      <c r="U519" s="480">
        <f>R519+(R519*R9)</f>
        <v>281.95999999999998</v>
      </c>
      <c r="V519" s="480">
        <f>U519*V9</f>
        <v>42.293999999999997</v>
      </c>
      <c r="W519" s="543">
        <f>ROUNDUP(SUM(U519:V519),1)</f>
        <v>324.3</v>
      </c>
      <c r="X519" s="480">
        <f>U519*$Z$11+U519</f>
        <v>304.51679999999999</v>
      </c>
      <c r="Y519" s="480">
        <f>X519*Y7</f>
        <v>45.677519999999994</v>
      </c>
      <c r="Z519" s="711">
        <f>X519+Y519</f>
        <v>350.19432</v>
      </c>
      <c r="AA519" s="712">
        <f>X519+(X519*AA$9)</f>
        <v>322.78780799999998</v>
      </c>
      <c r="AB519" s="712">
        <f t="shared" si="155"/>
        <v>48.418171199999996</v>
      </c>
      <c r="AC519" s="713">
        <f>AA519+AB519</f>
        <v>371.2059792</v>
      </c>
      <c r="AD519" s="713">
        <f>AA519*AD9</f>
        <v>338.92719840000001</v>
      </c>
      <c r="AE519" s="713">
        <f>AD519*AF9</f>
        <v>50.839079759999997</v>
      </c>
      <c r="AF519" s="714">
        <f>AD519+AE519</f>
        <v>389.76627816000001</v>
      </c>
      <c r="AG519" s="715">
        <v>382.6</v>
      </c>
      <c r="AH519" s="714">
        <f>AD519*AH9</f>
        <v>355.87355832000003</v>
      </c>
      <c r="AI519" s="480" t="s">
        <v>609</v>
      </c>
      <c r="AJ519" s="480">
        <f>SUM(AH519:AI519)</f>
        <v>355.87355832000003</v>
      </c>
      <c r="AK519" s="707">
        <v>401.7</v>
      </c>
      <c r="AL519" s="455">
        <v>370.24030567440002</v>
      </c>
      <c r="AM519" s="455">
        <f>AL519*1.06</f>
        <v>392.45472401486404</v>
      </c>
      <c r="AN519" s="455" t="s">
        <v>609</v>
      </c>
      <c r="AO519" s="456">
        <v>370.2</v>
      </c>
      <c r="AP519" s="364">
        <v>370.2</v>
      </c>
      <c r="AQ519" s="699">
        <f>AM519*1.06</f>
        <v>416.00200745575592</v>
      </c>
      <c r="AR519" s="363">
        <f>AQ519*1.15</f>
        <v>478.40230857411927</v>
      </c>
      <c r="AS519" s="722">
        <f>SUM(AM519-AL519)/AL519</f>
        <v>6.0000000000000053E-2</v>
      </c>
    </row>
    <row r="520" spans="1:45" ht="15.75" x14ac:dyDescent="0.25">
      <c r="A520" s="600"/>
      <c r="B520" s="480"/>
      <c r="C520" s="481"/>
      <c r="D520" s="481"/>
      <c r="E520" s="481"/>
      <c r="F520" s="481"/>
      <c r="G520" s="455"/>
      <c r="H520" s="485"/>
      <c r="I520" s="513"/>
      <c r="J520" s="514"/>
      <c r="K520" s="515"/>
      <c r="L520" s="483"/>
      <c r="M520" s="483"/>
      <c r="N520" s="488"/>
      <c r="O520" s="480"/>
      <c r="P520" s="480"/>
      <c r="Q520" s="480"/>
      <c r="R520" s="480"/>
      <c r="S520" s="480"/>
      <c r="T520" s="480"/>
      <c r="U520" s="483"/>
      <c r="V520" s="483"/>
      <c r="W520" s="502"/>
      <c r="X520" s="483"/>
      <c r="Y520" s="480"/>
      <c r="Z520" s="711"/>
      <c r="AA520" s="712"/>
      <c r="AB520" s="712"/>
      <c r="AC520" s="713"/>
      <c r="AD520" s="713"/>
      <c r="AE520" s="713"/>
      <c r="AF520" s="714"/>
      <c r="AG520" s="715"/>
      <c r="AH520" s="714"/>
      <c r="AI520" s="480"/>
      <c r="AJ520" s="483"/>
      <c r="AK520" s="707"/>
      <c r="AL520" s="455"/>
      <c r="AM520" s="455"/>
      <c r="AN520" s="455"/>
      <c r="AO520" s="456"/>
      <c r="AP520" s="364"/>
      <c r="AQ520" s="699"/>
      <c r="AR520" s="363"/>
      <c r="AS520" s="710"/>
    </row>
    <row r="521" spans="1:45" ht="15.75" x14ac:dyDescent="0.25">
      <c r="A521" s="600" t="s">
        <v>770</v>
      </c>
      <c r="B521" s="480"/>
      <c r="C521" s="481"/>
      <c r="D521" s="481"/>
      <c r="E521" s="481"/>
      <c r="F521" s="481"/>
      <c r="G521" s="455"/>
      <c r="H521" s="485"/>
      <c r="I521" s="513"/>
      <c r="J521" s="514"/>
      <c r="K521" s="515"/>
      <c r="L521" s="483"/>
      <c r="M521" s="483"/>
      <c r="N521" s="488"/>
      <c r="O521" s="480">
        <v>291.27</v>
      </c>
      <c r="P521" s="480" t="e">
        <f>O521*$Q$9</f>
        <v>#VALUE!</v>
      </c>
      <c r="Q521" s="480" t="e">
        <f>SUM(O521:P521)</f>
        <v>#VALUE!</v>
      </c>
      <c r="R521" s="550">
        <v>308.75</v>
      </c>
      <c r="S521" s="480">
        <f>R521*S9</f>
        <v>43.225000000000001</v>
      </c>
      <c r="T521" s="480">
        <f>R521+S521+0.03</f>
        <v>352.005</v>
      </c>
      <c r="U521" s="480">
        <f>R521+(R521*R9)</f>
        <v>328.51</v>
      </c>
      <c r="V521" s="480">
        <f>U521*V9</f>
        <v>49.276499999999999</v>
      </c>
      <c r="W521" s="543">
        <f>ROUNDUP(SUM(U521:V521),1)</f>
        <v>377.8</v>
      </c>
      <c r="X521" s="480">
        <f>U521*$Z$11+U521</f>
        <v>354.79079999999999</v>
      </c>
      <c r="Y521" s="480">
        <f>X521*Y7</f>
        <v>53.218619999999994</v>
      </c>
      <c r="Z521" s="711">
        <f>X521+Y521</f>
        <v>408.00941999999998</v>
      </c>
      <c r="AA521" s="712">
        <f>X521+(X521*AA$9)</f>
        <v>376.07824799999997</v>
      </c>
      <c r="AB521" s="712">
        <f t="shared" si="155"/>
        <v>56.411737199999997</v>
      </c>
      <c r="AC521" s="713">
        <f>AA521+AB521</f>
        <v>432.48998519999998</v>
      </c>
      <c r="AD521" s="713">
        <f>AA521*AD9</f>
        <v>394.88216039999998</v>
      </c>
      <c r="AE521" s="713">
        <f>AD521*AF9</f>
        <v>59.232324059999996</v>
      </c>
      <c r="AF521" s="714">
        <f>AD521+AE521</f>
        <v>454.11448445999997</v>
      </c>
      <c r="AG521" s="715">
        <v>445.7</v>
      </c>
      <c r="AH521" s="714">
        <f>AD521*AH9</f>
        <v>414.62626841999997</v>
      </c>
      <c r="AI521" s="480">
        <f>AH521*AJ9</f>
        <v>62.193940262999995</v>
      </c>
      <c r="AJ521" s="480">
        <f>SUM(AH521:AI521)</f>
        <v>476.82020868299998</v>
      </c>
      <c r="AK521" s="707">
        <v>468</v>
      </c>
      <c r="AL521" s="455">
        <v>431.36488444140002</v>
      </c>
      <c r="AM521" s="455">
        <f>AL521*1.06</f>
        <v>457.24677750788402</v>
      </c>
      <c r="AN521" s="455">
        <f>AL521*AN$12</f>
        <v>64.704732666210006</v>
      </c>
      <c r="AO521" s="456">
        <v>496.1</v>
      </c>
      <c r="AP521" s="364">
        <v>496.1</v>
      </c>
      <c r="AQ521" s="699">
        <f>AM521*1.06</f>
        <v>484.68158415835711</v>
      </c>
      <c r="AR521" s="363">
        <f>AQ521*1.15</f>
        <v>557.38382178211066</v>
      </c>
      <c r="AS521" s="722">
        <f>SUM(AM521-AL521)/AL521</f>
        <v>5.9999999999999991E-2</v>
      </c>
    </row>
    <row r="522" spans="1:45" ht="15.75" x14ac:dyDescent="0.25">
      <c r="A522" s="599" t="s">
        <v>424</v>
      </c>
      <c r="B522" s="480"/>
      <c r="C522" s="481"/>
      <c r="D522" s="481"/>
      <c r="E522" s="481"/>
      <c r="F522" s="481"/>
      <c r="G522" s="455"/>
      <c r="H522" s="485"/>
      <c r="I522" s="513"/>
      <c r="J522" s="514"/>
      <c r="K522" s="515"/>
      <c r="L522" s="483"/>
      <c r="M522" s="483"/>
      <c r="N522" s="488"/>
      <c r="O522" s="480"/>
      <c r="P522" s="480"/>
      <c r="Q522" s="480"/>
      <c r="R522" s="480"/>
      <c r="S522" s="480"/>
      <c r="T522" s="480"/>
      <c r="U522" s="483"/>
      <c r="V522" s="483"/>
      <c r="W522" s="502"/>
      <c r="X522" s="483"/>
      <c r="Y522" s="480"/>
      <c r="Z522" s="711"/>
      <c r="AA522" s="712"/>
      <c r="AB522" s="712"/>
      <c r="AC522" s="713"/>
      <c r="AD522" s="713"/>
      <c r="AE522" s="713"/>
      <c r="AF522" s="714"/>
      <c r="AG522" s="715"/>
      <c r="AH522" s="714"/>
      <c r="AI522" s="480"/>
      <c r="AJ522" s="483"/>
      <c r="AK522" s="707"/>
      <c r="AL522" s="455"/>
      <c r="AM522" s="455"/>
      <c r="AN522" s="455"/>
      <c r="AO522" s="456"/>
      <c r="AP522" s="364"/>
      <c r="AQ522" s="699"/>
      <c r="AR522" s="363"/>
      <c r="AS522" s="710"/>
    </row>
    <row r="523" spans="1:45" ht="15.75" x14ac:dyDescent="0.25">
      <c r="A523" s="511" t="s">
        <v>425</v>
      </c>
      <c r="B523" s="480">
        <v>304.75</v>
      </c>
      <c r="C523" s="481" t="e">
        <f>+B523+B523*$G$9</f>
        <v>#VALUE!</v>
      </c>
      <c r="D523" s="481">
        <v>345.7</v>
      </c>
      <c r="E523" s="481">
        <f>+D523*$F$11</f>
        <v>0</v>
      </c>
      <c r="F523" s="481">
        <f>SUM(D523:E523)</f>
        <v>345.7</v>
      </c>
      <c r="G523" s="455">
        <f>CEILING(F523,0.1)</f>
        <v>345.70000000000005</v>
      </c>
      <c r="H523" s="485">
        <f>+D523+D523*$I$9</f>
        <v>345.7</v>
      </c>
      <c r="I523" s="513">
        <f>+H523*$I$8</f>
        <v>0</v>
      </c>
      <c r="J523" s="514">
        <f>SUM(H523:I523)</f>
        <v>345.7</v>
      </c>
      <c r="K523" s="515">
        <f>_xlfn.FLOOR.PRECISE(+H523+I523,0.1)</f>
        <v>345.70000000000005</v>
      </c>
      <c r="L523" s="480">
        <f>H523+H523*$M$9</f>
        <v>345.7</v>
      </c>
      <c r="M523" s="480">
        <f>L523*$M$8</f>
        <v>0</v>
      </c>
      <c r="N523" s="363">
        <f>L523+M523</f>
        <v>345.7</v>
      </c>
      <c r="O523" s="480">
        <f>L523+L523*$P$9</f>
        <v>394.09800000000001</v>
      </c>
      <c r="P523" s="480" t="e">
        <f>O523*$Q$9</f>
        <v>#VALUE!</v>
      </c>
      <c r="Q523" s="480" t="e">
        <f>SUM(O523:P523)</f>
        <v>#VALUE!</v>
      </c>
      <c r="R523" s="550">
        <v>436.44</v>
      </c>
      <c r="S523" s="480">
        <f>R523*S9</f>
        <v>61.101600000000005</v>
      </c>
      <c r="T523" s="480">
        <f>R523+S523-0.04</f>
        <v>497.5016</v>
      </c>
      <c r="U523" s="480">
        <f>R523+(R523*R9)</f>
        <v>464.37216000000001</v>
      </c>
      <c r="V523" s="480">
        <f>U523*V9</f>
        <v>69.655823999999996</v>
      </c>
      <c r="W523" s="543">
        <f>ROUNDUP(SUM(U523:V523),1)</f>
        <v>534.1</v>
      </c>
      <c r="X523" s="480">
        <f>U523*$Z$11+U523</f>
        <v>501.5219328</v>
      </c>
      <c r="Y523" s="480">
        <f>X523*Y7</f>
        <v>75.228289919999995</v>
      </c>
      <c r="Z523" s="711">
        <f>X523+Y523+0.03</f>
        <v>576.78022271999998</v>
      </c>
      <c r="AA523" s="712">
        <f>X523+(X523*AA$9)</f>
        <v>531.61324876799995</v>
      </c>
      <c r="AB523" s="712">
        <f t="shared" si="155"/>
        <v>79.741987315199992</v>
      </c>
      <c r="AC523" s="713">
        <f>AA523+AB523</f>
        <v>611.3552360832</v>
      </c>
      <c r="AD523" s="713">
        <f>AA523*AD9</f>
        <v>558.1939112064</v>
      </c>
      <c r="AE523" s="713">
        <f>AD523*AF9</f>
        <v>83.729086680959995</v>
      </c>
      <c r="AF523" s="714">
        <f>AD523+AE523</f>
        <v>641.92299788736</v>
      </c>
      <c r="AG523" s="715">
        <v>630</v>
      </c>
      <c r="AH523" s="714">
        <f>AD523*AH9</f>
        <v>586.10360676672008</v>
      </c>
      <c r="AI523" s="480">
        <f>AH523*AJ9</f>
        <v>87.915541015008003</v>
      </c>
      <c r="AJ523" s="480">
        <f>SUM(AH523:AI523)</f>
        <v>674.01914778172807</v>
      </c>
      <c r="AK523" s="707">
        <v>661.5</v>
      </c>
      <c r="AL523" s="455">
        <v>609.76482644730254</v>
      </c>
      <c r="AM523" s="455">
        <f>AL523*1.06</f>
        <v>646.35071603414076</v>
      </c>
      <c r="AN523" s="455">
        <f>AL523*AN$12</f>
        <v>91.464723967095381</v>
      </c>
      <c r="AO523" s="456">
        <v>701.2</v>
      </c>
      <c r="AP523" s="364">
        <v>701.2</v>
      </c>
      <c r="AQ523" s="699">
        <f>AM523*1.06</f>
        <v>685.13175899618921</v>
      </c>
      <c r="AR523" s="363">
        <f>AQ523*1.15</f>
        <v>787.90152284561748</v>
      </c>
      <c r="AS523" s="722">
        <f>SUM(AM523-AL523)/AL523</f>
        <v>6.0000000000000109E-2</v>
      </c>
    </row>
    <row r="524" spans="1:45" ht="15.75" x14ac:dyDescent="0.25">
      <c r="A524" s="511" t="s">
        <v>426</v>
      </c>
      <c r="B524" s="480">
        <v>350.45</v>
      </c>
      <c r="C524" s="481" t="e">
        <f>+B524+B524*$G$9</f>
        <v>#VALUE!</v>
      </c>
      <c r="D524" s="481">
        <v>397.54</v>
      </c>
      <c r="E524" s="481">
        <f>+D524*$F$11</f>
        <v>0</v>
      </c>
      <c r="F524" s="481">
        <f>SUM(D524:E524)</f>
        <v>397.54</v>
      </c>
      <c r="G524" s="455">
        <f>CEILING(F524,0.1)</f>
        <v>397.6</v>
      </c>
      <c r="H524" s="485">
        <f>+D524+D524*$I$9</f>
        <v>397.54</v>
      </c>
      <c r="I524" s="513">
        <f>+H524*$I$8</f>
        <v>0</v>
      </c>
      <c r="J524" s="514">
        <f>SUM(H524:I524)</f>
        <v>397.54</v>
      </c>
      <c r="K524" s="515">
        <f>_xlfn.FLOOR.PRECISE(+H524+I524,0.1)+0.1</f>
        <v>397.6</v>
      </c>
      <c r="L524" s="480">
        <f>H524+H524*$M$9</f>
        <v>397.54</v>
      </c>
      <c r="M524" s="480">
        <f>L524*$M$8</f>
        <v>0</v>
      </c>
      <c r="N524" s="363">
        <f>L524+M524</f>
        <v>397.54</v>
      </c>
      <c r="O524" s="480">
        <f>L524+L524*$P$9</f>
        <v>453.19560000000001</v>
      </c>
      <c r="P524" s="480" t="e">
        <f>O524*$Q$9</f>
        <v>#VALUE!</v>
      </c>
      <c r="Q524" s="480" t="e">
        <f>SUM(O524:P524)</f>
        <v>#VALUE!</v>
      </c>
      <c r="R524" s="550">
        <v>501.89</v>
      </c>
      <c r="S524" s="480">
        <f>R524*S9</f>
        <v>70.264600000000002</v>
      </c>
      <c r="T524" s="480">
        <f>R524+S524-0.05</f>
        <v>572.1046</v>
      </c>
      <c r="U524" s="480">
        <f>R524+(R524*R9)</f>
        <v>534.01095999999995</v>
      </c>
      <c r="V524" s="480">
        <f>U524*V9</f>
        <v>80.101643999999993</v>
      </c>
      <c r="W524" s="543">
        <f>ROUNDUP(SUM(U524:V524),1)</f>
        <v>614.20000000000005</v>
      </c>
      <c r="X524" s="480">
        <f>U524*$Z$11+U524</f>
        <v>576.7318368</v>
      </c>
      <c r="Y524" s="480">
        <f>X524*Y7</f>
        <v>86.509775519999991</v>
      </c>
      <c r="Z524" s="711">
        <f>X524+Y524+0.04</f>
        <v>663.28161231999991</v>
      </c>
      <c r="AA524" s="712">
        <f>X524+(X524*AA$9)</f>
        <v>611.335747008</v>
      </c>
      <c r="AB524" s="712">
        <f t="shared" si="155"/>
        <v>91.700362051200003</v>
      </c>
      <c r="AC524" s="713">
        <f>AA524+AB524</f>
        <v>703.03610905920004</v>
      </c>
      <c r="AD524" s="713">
        <f>AA524*AD9</f>
        <v>641.90253435839998</v>
      </c>
      <c r="AE524" s="713">
        <f>AD524*AF9</f>
        <v>96.285380153759988</v>
      </c>
      <c r="AF524" s="714">
        <f>AD524+AE524</f>
        <v>738.18791451215998</v>
      </c>
      <c r="AG524" s="715">
        <v>724.5</v>
      </c>
      <c r="AH524" s="714">
        <f>AD524*AH9</f>
        <v>673.99766107632001</v>
      </c>
      <c r="AI524" s="480">
        <f>AH524*AJ9</f>
        <v>101.099649161448</v>
      </c>
      <c r="AJ524" s="480">
        <f>SUM(AH524:AI524)</f>
        <v>775.09731023776806</v>
      </c>
      <c r="AK524" s="707">
        <v>760.7</v>
      </c>
      <c r="AL524" s="455">
        <v>701.20719628273457</v>
      </c>
      <c r="AM524" s="455">
        <f>AL524*1.06</f>
        <v>743.27962805969867</v>
      </c>
      <c r="AN524" s="455">
        <f>AL524*AN$12</f>
        <v>105.18107944241018</v>
      </c>
      <c r="AO524" s="456">
        <v>806.4</v>
      </c>
      <c r="AP524" s="364">
        <v>806.4</v>
      </c>
      <c r="AQ524" s="699">
        <f>AM524*1.06</f>
        <v>787.87640574328066</v>
      </c>
      <c r="AR524" s="363">
        <f>AQ524*1.15</f>
        <v>906.0578666047727</v>
      </c>
      <c r="AS524" s="722">
        <f>SUM(AM524-AL524)/AL524</f>
        <v>6.0000000000000032E-2</v>
      </c>
    </row>
    <row r="525" spans="1:45" ht="15.75" x14ac:dyDescent="0.25">
      <c r="A525" s="511" t="s">
        <v>427</v>
      </c>
      <c r="B525" s="480">
        <v>426.64</v>
      </c>
      <c r="C525" s="481" t="e">
        <f>+B525+B525*$G$9</f>
        <v>#VALUE!</v>
      </c>
      <c r="D525" s="481">
        <v>483.95</v>
      </c>
      <c r="E525" s="481">
        <f>+D525*$F$11</f>
        <v>0</v>
      </c>
      <c r="F525" s="481">
        <f>SUM(D525:E525)</f>
        <v>483.95</v>
      </c>
      <c r="G525" s="455">
        <f>+F525</f>
        <v>483.95</v>
      </c>
      <c r="H525" s="485">
        <f>+D525+D525*$I$9</f>
        <v>483.95</v>
      </c>
      <c r="I525" s="513">
        <f>+H525*$I$8</f>
        <v>0</v>
      </c>
      <c r="J525" s="514">
        <f>SUM(H525:I525)</f>
        <v>483.95</v>
      </c>
      <c r="K525" s="515">
        <f>_xlfn.FLOOR.PRECISE(+H525+I525,0.1)</f>
        <v>483.90000000000003</v>
      </c>
      <c r="L525" s="480">
        <f>H525+H525*$M$9</f>
        <v>483.95</v>
      </c>
      <c r="M525" s="480">
        <f>L525*$M$8</f>
        <v>0</v>
      </c>
      <c r="N525" s="363">
        <f>L525+M525</f>
        <v>483.95</v>
      </c>
      <c r="O525" s="480">
        <f>L525+L525*$P$9</f>
        <v>551.70299999999997</v>
      </c>
      <c r="P525" s="480" t="e">
        <f>O525*$Q$9</f>
        <v>#VALUE!</v>
      </c>
      <c r="Q525" s="480" t="e">
        <f>SUM(O525:P525)</f>
        <v>#VALUE!</v>
      </c>
      <c r="R525" s="550">
        <v>610.98</v>
      </c>
      <c r="S525" s="480">
        <f>R525*S9</f>
        <v>85.537200000000013</v>
      </c>
      <c r="T525" s="480">
        <f>R525+S525-0.01</f>
        <v>696.50720000000001</v>
      </c>
      <c r="U525" s="480">
        <f>R525+(R525*R9)</f>
        <v>650.08271999999999</v>
      </c>
      <c r="V525" s="480">
        <f>U525*V9</f>
        <v>97.512407999999994</v>
      </c>
      <c r="W525" s="543">
        <f>ROUNDUP(SUM(U525:V525),1)</f>
        <v>747.6</v>
      </c>
      <c r="X525" s="480">
        <f>U525*$Z$11+U525</f>
        <v>702.08933760000002</v>
      </c>
      <c r="Y525" s="480">
        <f>X525*Y7</f>
        <v>105.31340064</v>
      </c>
      <c r="Z525" s="711">
        <f>X525+Y525</f>
        <v>807.40273823999996</v>
      </c>
      <c r="AA525" s="712">
        <f>X525+(X525*AA$9)</f>
        <v>744.21469785600004</v>
      </c>
      <c r="AB525" s="712">
        <f t="shared" si="155"/>
        <v>111.6322046784</v>
      </c>
      <c r="AC525" s="713">
        <f>AA525+AB525</f>
        <v>855.84690253439999</v>
      </c>
      <c r="AD525" s="713">
        <f>AA525*AD9</f>
        <v>781.42543274880006</v>
      </c>
      <c r="AE525" s="713">
        <f>AD525*AF9</f>
        <v>117.21381491232</v>
      </c>
      <c r="AF525" s="714">
        <f>AD525+AE525</f>
        <v>898.63924766112007</v>
      </c>
      <c r="AG525" s="715">
        <v>882</v>
      </c>
      <c r="AH525" s="714">
        <f>AD525*AH9</f>
        <v>820.49670438624014</v>
      </c>
      <c r="AI525" s="480">
        <f>AH525*AJ9</f>
        <v>123.07450565793602</v>
      </c>
      <c r="AJ525" s="480">
        <f>SUM(AH525:AI525)</f>
        <v>943.57121004417615</v>
      </c>
      <c r="AK525" s="707"/>
      <c r="AL525" s="455">
        <v>853.62046022998084</v>
      </c>
      <c r="AM525" s="455">
        <f>AL525*1.06</f>
        <v>904.83768784377969</v>
      </c>
      <c r="AN525" s="455">
        <f>AL525*AN$12</f>
        <v>128.04306903449711</v>
      </c>
      <c r="AO525" s="456">
        <v>981.7</v>
      </c>
      <c r="AP525" s="364">
        <v>981.7</v>
      </c>
      <c r="AQ525" s="699">
        <f>AM525*1.06</f>
        <v>959.12794911440653</v>
      </c>
      <c r="AR525" s="363">
        <f>AQ525*1.15</f>
        <v>1102.9971414815675</v>
      </c>
      <c r="AS525" s="722">
        <f>SUM(AM525-AL525)/AL525</f>
        <v>6.0000000000000005E-2</v>
      </c>
    </row>
    <row r="526" spans="1:45" ht="15.75" x14ac:dyDescent="0.25">
      <c r="A526" s="511" t="s">
        <v>428</v>
      </c>
      <c r="B526" s="480">
        <v>106.67</v>
      </c>
      <c r="C526" s="481" t="e">
        <f>+B526+B526*$G$9</f>
        <v>#VALUE!</v>
      </c>
      <c r="D526" s="481">
        <v>121.05</v>
      </c>
      <c r="E526" s="481">
        <f>+D526*$F$11</f>
        <v>0</v>
      </c>
      <c r="F526" s="481">
        <f>SUM(D526:E526)</f>
        <v>121.05</v>
      </c>
      <c r="G526" s="455">
        <f>CEILING(F526,0.1)</f>
        <v>121.10000000000001</v>
      </c>
      <c r="H526" s="485">
        <f>+D526+D526*$I$9</f>
        <v>121.05</v>
      </c>
      <c r="I526" s="513">
        <f>+H526*$I$8</f>
        <v>0</v>
      </c>
      <c r="J526" s="514">
        <f>SUM(H526:I526)</f>
        <v>121.05</v>
      </c>
      <c r="K526" s="515">
        <f>_xlfn.FLOOR.PRECISE(+H526+I526,0.1)+0.1</f>
        <v>121.1</v>
      </c>
      <c r="L526" s="480">
        <f>H526+H526*$M$9</f>
        <v>121.05</v>
      </c>
      <c r="M526" s="480">
        <f>L526*$M$8</f>
        <v>0</v>
      </c>
      <c r="N526" s="363">
        <f>L526+M526</f>
        <v>121.05</v>
      </c>
      <c r="O526" s="480">
        <f>L526+L526*$P$9</f>
        <v>137.99700000000001</v>
      </c>
      <c r="P526" s="480" t="e">
        <f>O526*$Q$9</f>
        <v>#VALUE!</v>
      </c>
      <c r="Q526" s="480" t="e">
        <f>SUM(O526:P526)</f>
        <v>#VALUE!</v>
      </c>
      <c r="R526" s="550">
        <v>152.82</v>
      </c>
      <c r="S526" s="480">
        <f>R526*S9</f>
        <v>21.3948</v>
      </c>
      <c r="T526" s="480">
        <f>R526+S526-0.02</f>
        <v>174.19479999999999</v>
      </c>
      <c r="U526" s="480">
        <f>R526+(R526*R9)</f>
        <v>162.60048</v>
      </c>
      <c r="V526" s="480">
        <f>U526*V9</f>
        <v>24.390072</v>
      </c>
      <c r="W526" s="543">
        <f>ROUNDUP(SUM(U526:V526),1)</f>
        <v>187</v>
      </c>
      <c r="X526" s="480">
        <f>U526*$Z$11+U526</f>
        <v>175.60851840000001</v>
      </c>
      <c r="Y526" s="480">
        <f>X526*Y7</f>
        <v>26.341277760000001</v>
      </c>
      <c r="Z526" s="711">
        <f>X526+Y526-0.01</f>
        <v>201.93979616000001</v>
      </c>
      <c r="AA526" s="712">
        <f>X526+(X526*AA$9)</f>
        <v>186.14502950400001</v>
      </c>
      <c r="AB526" s="712">
        <f>AA526*AB$12</f>
        <v>27.9217544256</v>
      </c>
      <c r="AC526" s="713">
        <f>AA526+AB526</f>
        <v>214.06678392960001</v>
      </c>
      <c r="AD526" s="713">
        <f>AA526*AD9</f>
        <v>195.45228097920003</v>
      </c>
      <c r="AE526" s="713">
        <f>AD526*AF9</f>
        <v>29.317842146880004</v>
      </c>
      <c r="AF526" s="714">
        <f>AD526+AE526</f>
        <v>224.77012312608002</v>
      </c>
      <c r="AG526" s="715">
        <v>220.6</v>
      </c>
      <c r="AH526" s="714">
        <f>AD526*AH9</f>
        <v>205.22489502816003</v>
      </c>
      <c r="AI526" s="480">
        <f>AH526*AJ9</f>
        <v>30.783734254224004</v>
      </c>
      <c r="AJ526" s="480">
        <f>SUM(AH526:AI526)</f>
        <v>236.00862928238405</v>
      </c>
      <c r="AK526" s="707">
        <v>231.6</v>
      </c>
      <c r="AL526" s="455">
        <v>213.50990004966721</v>
      </c>
      <c r="AM526" s="455">
        <f>AL526*1.06</f>
        <v>226.32049405264726</v>
      </c>
      <c r="AN526" s="455">
        <f>AL526*AN$12</f>
        <v>32.026485007450077</v>
      </c>
      <c r="AO526" s="456">
        <v>245.5</v>
      </c>
      <c r="AP526" s="364">
        <v>245.5</v>
      </c>
      <c r="AQ526" s="699">
        <f>AM526*1.06</f>
        <v>239.8997236958061</v>
      </c>
      <c r="AR526" s="363">
        <f>AQ526*1.15</f>
        <v>275.88468225017698</v>
      </c>
      <c r="AS526" s="722">
        <f>SUM(AM526-AL526)/AL526</f>
        <v>6.0000000000000102E-2</v>
      </c>
    </row>
    <row r="527" spans="1:45" ht="15.75" x14ac:dyDescent="0.25">
      <c r="A527" s="511" t="s">
        <v>744</v>
      </c>
      <c r="B527" s="480"/>
      <c r="C527" s="481"/>
      <c r="D527" s="481"/>
      <c r="E527" s="481"/>
      <c r="F527" s="481"/>
      <c r="G527" s="455"/>
      <c r="H527" s="485"/>
      <c r="I527" s="513"/>
      <c r="J527" s="514"/>
      <c r="K527" s="515"/>
      <c r="L527" s="483"/>
      <c r="M527" s="483"/>
      <c r="N527" s="488"/>
      <c r="O527" s="480"/>
      <c r="P527" s="480"/>
      <c r="Q527" s="480"/>
      <c r="R527" s="480"/>
      <c r="S527" s="480"/>
      <c r="T527" s="480"/>
      <c r="U527" s="483"/>
      <c r="V527" s="483"/>
      <c r="W527" s="502"/>
      <c r="X527" s="483"/>
      <c r="Y527" s="480"/>
      <c r="Z527" s="711"/>
      <c r="AA527" s="712"/>
      <c r="AB527" s="712"/>
      <c r="AC527" s="713"/>
      <c r="AD527" s="713"/>
      <c r="AE527" s="713"/>
      <c r="AF527" s="714"/>
      <c r="AG527" s="715"/>
      <c r="AH527" s="714"/>
      <c r="AI527" s="480"/>
      <c r="AJ527" s="483"/>
      <c r="AK527" s="707"/>
      <c r="AL527" s="455"/>
      <c r="AM527" s="455"/>
      <c r="AN527" s="455"/>
      <c r="AO527" s="456"/>
      <c r="AP527" s="364"/>
      <c r="AQ527" s="693"/>
      <c r="AR527" s="363"/>
      <c r="AS527" s="710"/>
    </row>
    <row r="528" spans="1:45" ht="15.75" x14ac:dyDescent="0.25">
      <c r="A528" s="479"/>
      <c r="B528" s="480"/>
      <c r="C528" s="481"/>
      <c r="D528" s="481"/>
      <c r="E528" s="481"/>
      <c r="F528" s="481"/>
      <c r="G528" s="455"/>
      <c r="H528" s="485"/>
      <c r="I528" s="513"/>
      <c r="J528" s="514"/>
      <c r="K528" s="515"/>
      <c r="L528" s="483"/>
      <c r="M528" s="483"/>
      <c r="N528" s="488"/>
      <c r="O528" s="480"/>
      <c r="P528" s="480"/>
      <c r="Q528" s="480"/>
      <c r="R528" s="480"/>
      <c r="S528" s="480"/>
      <c r="T528" s="480"/>
      <c r="U528" s="483"/>
      <c r="V528" s="483"/>
      <c r="W528" s="502"/>
      <c r="X528" s="483"/>
      <c r="Y528" s="480"/>
      <c r="Z528" s="711"/>
      <c r="AA528" s="712"/>
      <c r="AB528" s="712"/>
      <c r="AC528" s="713"/>
      <c r="AD528" s="713"/>
      <c r="AE528" s="713"/>
      <c r="AF528" s="714"/>
      <c r="AG528" s="715"/>
      <c r="AH528" s="714"/>
      <c r="AI528" s="480"/>
      <c r="AJ528" s="483"/>
      <c r="AK528" s="707"/>
      <c r="AL528" s="455"/>
      <c r="AM528" s="455"/>
      <c r="AN528" s="455"/>
      <c r="AO528" s="456"/>
      <c r="AP528" s="364"/>
      <c r="AQ528" s="693"/>
      <c r="AR528" s="363"/>
      <c r="AS528" s="710"/>
    </row>
    <row r="529" spans="1:45" ht="15.75" x14ac:dyDescent="0.25">
      <c r="A529" s="599" t="s">
        <v>783</v>
      </c>
      <c r="B529" s="480"/>
      <c r="C529" s="481"/>
      <c r="D529" s="481"/>
      <c r="E529" s="481"/>
      <c r="F529" s="481"/>
      <c r="G529" s="455"/>
      <c r="H529" s="485"/>
      <c r="I529" s="513"/>
      <c r="J529" s="514"/>
      <c r="K529" s="515"/>
      <c r="L529" s="483"/>
      <c r="M529" s="483"/>
      <c r="N529" s="488"/>
      <c r="O529" s="480"/>
      <c r="P529" s="480"/>
      <c r="Q529" s="480"/>
      <c r="R529" s="480"/>
      <c r="S529" s="480"/>
      <c r="T529" s="480"/>
      <c r="U529" s="483"/>
      <c r="V529" s="483"/>
      <c r="W529" s="502"/>
      <c r="X529" s="483"/>
      <c r="Y529" s="480"/>
      <c r="Z529" s="711"/>
      <c r="AA529" s="712"/>
      <c r="AB529" s="712"/>
      <c r="AC529" s="713"/>
      <c r="AD529" s="713"/>
      <c r="AE529" s="713"/>
      <c r="AF529" s="714"/>
      <c r="AG529" s="715"/>
      <c r="AH529" s="714"/>
      <c r="AI529" s="480"/>
      <c r="AJ529" s="483"/>
      <c r="AK529" s="707"/>
      <c r="AL529" s="455"/>
      <c r="AM529" s="455"/>
      <c r="AN529" s="455"/>
      <c r="AO529" s="456"/>
      <c r="AP529" s="364"/>
      <c r="AQ529" s="693"/>
      <c r="AR529" s="363"/>
      <c r="AS529" s="710"/>
    </row>
    <row r="530" spans="1:45" ht="15.75" x14ac:dyDescent="0.25">
      <c r="A530" s="511" t="s">
        <v>425</v>
      </c>
      <c r="B530" s="480"/>
      <c r="C530" s="481"/>
      <c r="D530" s="481"/>
      <c r="E530" s="481"/>
      <c r="F530" s="542"/>
      <c r="G530" s="542"/>
      <c r="H530" s="485"/>
      <c r="I530" s="513"/>
      <c r="J530" s="514"/>
      <c r="K530" s="515"/>
      <c r="L530" s="483"/>
      <c r="M530" s="483"/>
      <c r="N530" s="488"/>
      <c r="O530" s="480"/>
      <c r="P530" s="480"/>
      <c r="Q530" s="480"/>
      <c r="R530" s="480"/>
      <c r="S530" s="480"/>
      <c r="T530" s="480"/>
      <c r="U530" s="483"/>
      <c r="V530" s="483"/>
      <c r="W530" s="502"/>
      <c r="X530" s="483"/>
      <c r="Y530" s="480"/>
      <c r="Z530" s="711"/>
      <c r="AA530" s="712"/>
      <c r="AB530" s="712"/>
      <c r="AC530" s="713"/>
      <c r="AD530" s="713"/>
      <c r="AE530" s="713"/>
      <c r="AF530" s="714"/>
      <c r="AG530" s="715"/>
      <c r="AH530" s="714"/>
      <c r="AI530" s="480"/>
      <c r="AJ530" s="483"/>
      <c r="AK530" s="707"/>
      <c r="AL530" s="455"/>
      <c r="AM530" s="455"/>
      <c r="AN530" s="455"/>
      <c r="AO530" s="456"/>
      <c r="AP530" s="364"/>
      <c r="AQ530" s="693"/>
      <c r="AR530" s="363"/>
      <c r="AS530" s="710"/>
    </row>
    <row r="531" spans="1:45" ht="15.75" x14ac:dyDescent="0.25">
      <c r="A531" s="511" t="s">
        <v>426</v>
      </c>
      <c r="B531" s="480"/>
      <c r="C531" s="481"/>
      <c r="D531" s="481"/>
      <c r="E531" s="481"/>
      <c r="F531" s="542"/>
      <c r="G531" s="542"/>
      <c r="H531" s="485"/>
      <c r="I531" s="513"/>
      <c r="J531" s="514"/>
      <c r="K531" s="515"/>
      <c r="L531" s="483"/>
      <c r="M531" s="483"/>
      <c r="N531" s="488"/>
      <c r="O531" s="483"/>
      <c r="P531" s="483"/>
      <c r="Q531" s="483"/>
      <c r="R531" s="483"/>
      <c r="S531" s="480"/>
      <c r="T531" s="480"/>
      <c r="U531" s="483"/>
      <c r="V531" s="483"/>
      <c r="W531" s="502"/>
      <c r="X531" s="483"/>
      <c r="Y531" s="480"/>
      <c r="Z531" s="711"/>
      <c r="AA531" s="712"/>
      <c r="AB531" s="712"/>
      <c r="AC531" s="713"/>
      <c r="AD531" s="713"/>
      <c r="AE531" s="713"/>
      <c r="AF531" s="714"/>
      <c r="AG531" s="715"/>
      <c r="AH531" s="714"/>
      <c r="AI531" s="480"/>
      <c r="AJ531" s="483"/>
      <c r="AK531" s="707"/>
      <c r="AL531" s="455"/>
      <c r="AM531" s="455"/>
      <c r="AN531" s="455"/>
      <c r="AO531" s="456"/>
      <c r="AP531" s="364"/>
      <c r="AQ531" s="693"/>
      <c r="AR531" s="363"/>
      <c r="AS531" s="710"/>
    </row>
    <row r="532" spans="1:45" ht="15.75" x14ac:dyDescent="0.25">
      <c r="A532" s="511" t="s">
        <v>427</v>
      </c>
      <c r="B532" s="480"/>
      <c r="C532" s="481"/>
      <c r="D532" s="481"/>
      <c r="E532" s="481"/>
      <c r="F532" s="481"/>
      <c r="G532" s="455"/>
      <c r="H532" s="485"/>
      <c r="I532" s="513"/>
      <c r="J532" s="514"/>
      <c r="K532" s="515"/>
      <c r="L532" s="483"/>
      <c r="M532" s="483"/>
      <c r="N532" s="488"/>
      <c r="O532" s="483"/>
      <c r="P532" s="483"/>
      <c r="Q532" s="483"/>
      <c r="R532" s="483"/>
      <c r="S532" s="480"/>
      <c r="T532" s="480"/>
      <c r="U532" s="483"/>
      <c r="V532" s="483"/>
      <c r="W532" s="502"/>
      <c r="X532" s="483"/>
      <c r="Y532" s="480"/>
      <c r="Z532" s="711"/>
      <c r="AA532" s="712"/>
      <c r="AB532" s="712"/>
      <c r="AC532" s="713"/>
      <c r="AD532" s="713"/>
      <c r="AE532" s="713"/>
      <c r="AF532" s="714"/>
      <c r="AG532" s="715"/>
      <c r="AH532" s="714"/>
      <c r="AI532" s="480"/>
      <c r="AJ532" s="483"/>
      <c r="AK532" s="707"/>
      <c r="AL532" s="455"/>
      <c r="AM532" s="455"/>
      <c r="AN532" s="455"/>
      <c r="AO532" s="456"/>
      <c r="AP532" s="364"/>
      <c r="AQ532" s="693"/>
      <c r="AR532" s="363"/>
      <c r="AS532" s="710"/>
    </row>
    <row r="533" spans="1:45" ht="15.75" x14ac:dyDescent="0.25">
      <c r="A533" s="511" t="s">
        <v>428</v>
      </c>
      <c r="B533" s="480"/>
      <c r="C533" s="481"/>
      <c r="D533" s="481"/>
      <c r="E533" s="481"/>
      <c r="F533" s="483"/>
      <c r="G533" s="483"/>
      <c r="H533" s="483"/>
      <c r="I533" s="483"/>
      <c r="J533" s="483"/>
      <c r="K533" s="515"/>
      <c r="L533" s="483"/>
      <c r="M533" s="483"/>
      <c r="N533" s="488"/>
      <c r="O533" s="480"/>
      <c r="P533" s="480"/>
      <c r="Q533" s="480"/>
      <c r="R533" s="480"/>
      <c r="S533" s="480"/>
      <c r="T533" s="480"/>
      <c r="U533" s="483"/>
      <c r="V533" s="483"/>
      <c r="W533" s="502"/>
      <c r="X533" s="483"/>
      <c r="Y533" s="480"/>
      <c r="Z533" s="711"/>
      <c r="AA533" s="712"/>
      <c r="AB533" s="712"/>
      <c r="AC533" s="713"/>
      <c r="AD533" s="713"/>
      <c r="AE533" s="713"/>
      <c r="AF533" s="714"/>
      <c r="AG533" s="715"/>
      <c r="AH533" s="714"/>
      <c r="AI533" s="480"/>
      <c r="AJ533" s="483"/>
      <c r="AK533" s="707"/>
      <c r="AL533" s="455"/>
      <c r="AM533" s="455"/>
      <c r="AN533" s="455"/>
      <c r="AO533" s="456"/>
      <c r="AP533" s="364"/>
      <c r="AQ533" s="693"/>
      <c r="AR533" s="363"/>
      <c r="AS533" s="710"/>
    </row>
    <row r="534" spans="1:45" ht="15.75" x14ac:dyDescent="0.25">
      <c r="A534" s="511" t="s">
        <v>744</v>
      </c>
      <c r="B534" s="480"/>
      <c r="C534" s="481"/>
      <c r="D534" s="481"/>
      <c r="E534" s="481"/>
      <c r="F534" s="483"/>
      <c r="G534" s="483"/>
      <c r="H534" s="483"/>
      <c r="I534" s="483"/>
      <c r="J534" s="483"/>
      <c r="K534" s="515"/>
      <c r="L534" s="483"/>
      <c r="M534" s="483"/>
      <c r="N534" s="488"/>
      <c r="O534" s="480"/>
      <c r="P534" s="480"/>
      <c r="Q534" s="480"/>
      <c r="R534" s="480"/>
      <c r="S534" s="480"/>
      <c r="T534" s="480"/>
      <c r="U534" s="483"/>
      <c r="V534" s="483"/>
      <c r="W534" s="502"/>
      <c r="X534" s="483"/>
      <c r="Y534" s="480"/>
      <c r="Z534" s="711"/>
      <c r="AA534" s="712"/>
      <c r="AB534" s="712"/>
      <c r="AC534" s="713"/>
      <c r="AD534" s="713"/>
      <c r="AE534" s="713"/>
      <c r="AF534" s="714"/>
      <c r="AG534" s="715"/>
      <c r="AH534" s="714"/>
      <c r="AI534" s="480"/>
      <c r="AJ534" s="483"/>
      <c r="AK534" s="707"/>
      <c r="AL534" s="455"/>
      <c r="AM534" s="455"/>
      <c r="AN534" s="455"/>
      <c r="AO534" s="456"/>
      <c r="AP534" s="364"/>
      <c r="AQ534" s="693"/>
      <c r="AR534" s="363"/>
      <c r="AS534" s="710"/>
    </row>
    <row r="535" spans="1:45" ht="15.75" x14ac:dyDescent="0.25">
      <c r="A535" s="511"/>
      <c r="B535" s="480"/>
      <c r="C535" s="481"/>
      <c r="D535" s="481"/>
      <c r="E535" s="481"/>
      <c r="F535" s="483"/>
      <c r="G535" s="483"/>
      <c r="H535" s="483"/>
      <c r="I535" s="483"/>
      <c r="J535" s="483"/>
      <c r="K535" s="515"/>
      <c r="L535" s="483"/>
      <c r="M535" s="483"/>
      <c r="N535" s="488"/>
      <c r="O535" s="480"/>
      <c r="P535" s="480"/>
      <c r="Q535" s="480"/>
      <c r="R535" s="480"/>
      <c r="S535" s="480"/>
      <c r="T535" s="480"/>
      <c r="U535" s="483"/>
      <c r="V535" s="483"/>
      <c r="W535" s="502"/>
      <c r="X535" s="483"/>
      <c r="Y535" s="480"/>
      <c r="Z535" s="711"/>
      <c r="AA535" s="712"/>
      <c r="AB535" s="712"/>
      <c r="AC535" s="713"/>
      <c r="AD535" s="713"/>
      <c r="AE535" s="713"/>
      <c r="AF535" s="714"/>
      <c r="AG535" s="715"/>
      <c r="AH535" s="714"/>
      <c r="AI535" s="480"/>
      <c r="AJ535" s="483"/>
      <c r="AK535" s="707"/>
      <c r="AL535" s="455"/>
      <c r="AM535" s="455"/>
      <c r="AN535" s="455"/>
      <c r="AO535" s="456"/>
      <c r="AP535" s="364"/>
      <c r="AQ535" s="693"/>
      <c r="AR535" s="363"/>
      <c r="AS535" s="710"/>
    </row>
    <row r="536" spans="1:45" ht="15.75" x14ac:dyDescent="0.25">
      <c r="A536" s="505" t="s">
        <v>430</v>
      </c>
      <c r="B536" s="480"/>
      <c r="C536" s="481"/>
      <c r="D536" s="481"/>
      <c r="E536" s="481"/>
      <c r="F536" s="481"/>
      <c r="G536" s="455"/>
      <c r="H536" s="485"/>
      <c r="I536" s="513"/>
      <c r="J536" s="514"/>
      <c r="K536" s="515"/>
      <c r="L536" s="483"/>
      <c r="M536" s="483"/>
      <c r="N536" s="488"/>
      <c r="O536" s="480"/>
      <c r="P536" s="480"/>
      <c r="Q536" s="480"/>
      <c r="R536" s="480"/>
      <c r="S536" s="480"/>
      <c r="T536" s="480"/>
      <c r="U536" s="483"/>
      <c r="V536" s="483"/>
      <c r="W536" s="502"/>
      <c r="X536" s="483"/>
      <c r="Y536" s="480"/>
      <c r="Z536" s="711"/>
      <c r="AA536" s="712"/>
      <c r="AB536" s="712"/>
      <c r="AC536" s="713"/>
      <c r="AD536" s="713"/>
      <c r="AE536" s="713"/>
      <c r="AF536" s="714"/>
      <c r="AG536" s="715"/>
      <c r="AH536" s="714"/>
      <c r="AI536" s="480"/>
      <c r="AJ536" s="483"/>
      <c r="AK536" s="707"/>
      <c r="AL536" s="455"/>
      <c r="AM536" s="455"/>
      <c r="AN536" s="455"/>
      <c r="AO536" s="456"/>
      <c r="AP536" s="364"/>
      <c r="AQ536" s="693"/>
      <c r="AR536" s="363"/>
      <c r="AS536" s="710"/>
    </row>
    <row r="537" spans="1:45" ht="15.75" x14ac:dyDescent="0.25">
      <c r="A537" s="600" t="s">
        <v>423</v>
      </c>
      <c r="B537" s="480">
        <v>199.65</v>
      </c>
      <c r="C537" s="481" t="e">
        <f>+B537+B537*$G$9</f>
        <v>#VALUE!</v>
      </c>
      <c r="D537" s="481">
        <v>226.5</v>
      </c>
      <c r="E537" s="481"/>
      <c r="F537" s="481">
        <f>SUM(D537:E537)</f>
        <v>226.5</v>
      </c>
      <c r="G537" s="455">
        <f>CEILING(F537,0.1)</f>
        <v>226.5</v>
      </c>
      <c r="H537" s="485">
        <f>+D537+D537*$I$9</f>
        <v>226.5</v>
      </c>
      <c r="I537" s="513"/>
      <c r="J537" s="514">
        <f>SUM(H537:I537)</f>
        <v>226.5</v>
      </c>
      <c r="K537" s="515">
        <f>_xlfn.FLOOR.PRECISE(+H537+I537,0.1)+0.1</f>
        <v>226.6</v>
      </c>
      <c r="L537" s="480">
        <f>H537+H537*$M$9</f>
        <v>226.5</v>
      </c>
      <c r="M537" s="480" t="s">
        <v>609</v>
      </c>
      <c r="N537" s="363">
        <f>L537</f>
        <v>226.5</v>
      </c>
      <c r="O537" s="480">
        <f>L537+L537*$P$9</f>
        <v>258.20999999999998</v>
      </c>
      <c r="P537" s="480"/>
      <c r="Q537" s="480">
        <f>SUM(O537:P537)</f>
        <v>258.20999999999998</v>
      </c>
      <c r="R537" s="550">
        <v>285.95</v>
      </c>
      <c r="S537" s="480">
        <f>R537*S9</f>
        <v>40.033000000000001</v>
      </c>
      <c r="T537" s="480">
        <f>R537+S537-0.05</f>
        <v>325.93299999999999</v>
      </c>
      <c r="U537" s="480">
        <f>R537+(R537*R9)</f>
        <v>304.25079999999997</v>
      </c>
      <c r="V537" s="480">
        <f>U537*V9</f>
        <v>45.637619999999991</v>
      </c>
      <c r="W537" s="543">
        <f>ROUNDUP(SUM(U537:V537),1)</f>
        <v>349.90000000000003</v>
      </c>
      <c r="X537" s="480">
        <f>U537*$Z$11+U537</f>
        <v>328.59086399999995</v>
      </c>
      <c r="Y537" s="480">
        <f>X537*Y7</f>
        <v>49.288629599999993</v>
      </c>
      <c r="Z537" s="711">
        <f>X537+Y537+0.02</f>
        <v>377.89949359999991</v>
      </c>
      <c r="AA537" s="712">
        <f>X537+(X537*AA$9)</f>
        <v>348.30631583999997</v>
      </c>
      <c r="AB537" s="712">
        <f>AA537*AB$12</f>
        <v>52.245947375999997</v>
      </c>
      <c r="AC537" s="713">
        <f>AA537+AB537</f>
        <v>400.55226321599997</v>
      </c>
      <c r="AD537" s="713">
        <f>AA537*AD9</f>
        <v>365.72163163199997</v>
      </c>
      <c r="AE537" s="713">
        <f>AD537*AF9</f>
        <v>54.858244744799997</v>
      </c>
      <c r="AF537" s="714">
        <f>AD537+AE537</f>
        <v>420.57987637679997</v>
      </c>
      <c r="AG537" s="715">
        <v>412.8</v>
      </c>
      <c r="AH537" s="714">
        <f>AD537*AH9</f>
        <v>384.00771321359997</v>
      </c>
      <c r="AI537" s="480" t="s">
        <v>609</v>
      </c>
      <c r="AJ537" s="481">
        <f>SUM(AH537:AI537)</f>
        <v>384.00771321359997</v>
      </c>
      <c r="AK537" s="707">
        <v>433.4</v>
      </c>
      <c r="AL537" s="455">
        <v>399.51024682111205</v>
      </c>
      <c r="AM537" s="455">
        <f>AL537*1.06</f>
        <v>423.4808616303788</v>
      </c>
      <c r="AN537" s="455"/>
      <c r="AO537" s="456">
        <v>399.5</v>
      </c>
      <c r="AP537" s="364">
        <v>399.5</v>
      </c>
      <c r="AQ537" s="699">
        <f>AM537*1.06</f>
        <v>448.88971332820154</v>
      </c>
      <c r="AR537" s="363">
        <f>AQ537*1.15</f>
        <v>516.22317032743172</v>
      </c>
      <c r="AS537" s="722">
        <f>SUM(AM537-AL537)/AL537</f>
        <v>6.0000000000000067E-2</v>
      </c>
    </row>
    <row r="538" spans="1:45" ht="15.75" x14ac:dyDescent="0.25">
      <c r="A538" s="600" t="s">
        <v>771</v>
      </c>
      <c r="B538" s="480"/>
      <c r="C538" s="481"/>
      <c r="D538" s="481"/>
      <c r="E538" s="481"/>
      <c r="F538" s="481"/>
      <c r="G538" s="455"/>
      <c r="H538" s="485"/>
      <c r="I538" s="513"/>
      <c r="J538" s="514"/>
      <c r="K538" s="515"/>
      <c r="L538" s="483"/>
      <c r="M538" s="483"/>
      <c r="N538" s="488"/>
      <c r="O538" s="480">
        <v>194.25</v>
      </c>
      <c r="P538" s="480" t="e">
        <f>O538*$Q$9</f>
        <v>#VALUE!</v>
      </c>
      <c r="Q538" s="480" t="e">
        <f>SUM(O538:P538)</f>
        <v>#VALUE!</v>
      </c>
      <c r="R538" s="550">
        <v>205.91</v>
      </c>
      <c r="S538" s="480">
        <f>R538*S9</f>
        <v>28.827400000000001</v>
      </c>
      <c r="T538" s="480">
        <f>R538+S538-0.03</f>
        <v>234.70740000000001</v>
      </c>
      <c r="U538" s="480">
        <f>R538+(R538*R9)</f>
        <v>219.08823999999998</v>
      </c>
      <c r="V538" s="480">
        <f>U538*V9</f>
        <v>32.863235999999993</v>
      </c>
      <c r="W538" s="543">
        <f>ROUNDUP(SUM(U538:V538),1)</f>
        <v>252</v>
      </c>
      <c r="X538" s="480">
        <f>U538*$Z$11+U538</f>
        <v>236.61529919999998</v>
      </c>
      <c r="Y538" s="480">
        <f>X538*Y7</f>
        <v>35.492294879999996</v>
      </c>
      <c r="Z538" s="711">
        <f>X538+Y538+0.03</f>
        <v>272.13759407999993</v>
      </c>
      <c r="AA538" s="712">
        <f>X538+(X538*AA$9)</f>
        <v>250.81221715199999</v>
      </c>
      <c r="AB538" s="712">
        <f>AA538*AB$12</f>
        <v>37.621832572799995</v>
      </c>
      <c r="AC538" s="713">
        <f>AA538+AB538</f>
        <v>288.43404972479999</v>
      </c>
      <c r="AD538" s="713">
        <f>AA538*AD9</f>
        <v>263.35282800959999</v>
      </c>
      <c r="AE538" s="713">
        <f>AD538*AF9</f>
        <v>39.502924201439995</v>
      </c>
      <c r="AF538" s="714">
        <f>AD538+AE538</f>
        <v>302.85575221104</v>
      </c>
      <c r="AG538" s="715">
        <v>297.3</v>
      </c>
      <c r="AH538" s="714">
        <f>AD538*AH9</f>
        <v>276.52046941008001</v>
      </c>
      <c r="AI538" s="480">
        <f>AH538*AJ9</f>
        <v>41.478070411512</v>
      </c>
      <c r="AJ538" s="481">
        <f>SUM(AH538:AI538)</f>
        <v>317.99853982159203</v>
      </c>
      <c r="AK538" s="707">
        <v>312.10000000000002</v>
      </c>
      <c r="AL538" s="455">
        <v>287.68370317515365</v>
      </c>
      <c r="AM538" s="455">
        <f>AL538*1.06</f>
        <v>304.94472536566286</v>
      </c>
      <c r="AN538" s="455">
        <f>AL538*AN12</f>
        <v>43.152555476273044</v>
      </c>
      <c r="AO538" s="456">
        <v>330.8</v>
      </c>
      <c r="AP538" s="364">
        <v>330.8</v>
      </c>
      <c r="AQ538" s="699">
        <f>AM538*1.06</f>
        <v>323.24140888760263</v>
      </c>
      <c r="AR538" s="363">
        <f>AQ538*1.15</f>
        <v>371.72762022074301</v>
      </c>
      <c r="AS538" s="722">
        <f>SUM(AM538-AL538)/AL538</f>
        <v>5.9999999999999963E-2</v>
      </c>
    </row>
    <row r="539" spans="1:45" ht="15.75" x14ac:dyDescent="0.25">
      <c r="A539" s="600"/>
      <c r="B539" s="480"/>
      <c r="C539" s="481"/>
      <c r="D539" s="481"/>
      <c r="E539" s="481"/>
      <c r="F539" s="481"/>
      <c r="G539" s="455"/>
      <c r="H539" s="485"/>
      <c r="I539" s="513"/>
      <c r="J539" s="514"/>
      <c r="K539" s="515"/>
      <c r="L539" s="483"/>
      <c r="M539" s="483"/>
      <c r="N539" s="488"/>
      <c r="O539" s="480"/>
      <c r="P539" s="480"/>
      <c r="Q539" s="480"/>
      <c r="R539" s="480"/>
      <c r="S539" s="480"/>
      <c r="T539" s="480"/>
      <c r="U539" s="483"/>
      <c r="V539" s="483"/>
      <c r="W539" s="502"/>
      <c r="X539" s="483"/>
      <c r="Y539" s="480"/>
      <c r="Z539" s="711"/>
      <c r="AA539" s="712"/>
      <c r="AB539" s="712"/>
      <c r="AC539" s="713"/>
      <c r="AD539" s="713"/>
      <c r="AE539" s="713"/>
      <c r="AF539" s="714"/>
      <c r="AG539" s="715"/>
      <c r="AH539" s="714"/>
      <c r="AI539" s="480"/>
      <c r="AJ539" s="483"/>
      <c r="AK539" s="707"/>
      <c r="AL539" s="455"/>
      <c r="AM539" s="455"/>
      <c r="AN539" s="455"/>
      <c r="AO539" s="456"/>
      <c r="AP539" s="364"/>
      <c r="AQ539" s="693"/>
      <c r="AR539" s="363"/>
      <c r="AS539" s="710"/>
    </row>
    <row r="540" spans="1:45" ht="15.75" x14ac:dyDescent="0.25">
      <c r="A540" s="599" t="s">
        <v>424</v>
      </c>
      <c r="B540" s="480"/>
      <c r="C540" s="481"/>
      <c r="D540" s="481"/>
      <c r="E540" s="481"/>
      <c r="F540" s="481"/>
      <c r="G540" s="455"/>
      <c r="H540" s="485"/>
      <c r="I540" s="513"/>
      <c r="J540" s="514"/>
      <c r="K540" s="515"/>
      <c r="L540" s="483"/>
      <c r="M540" s="483"/>
      <c r="N540" s="488"/>
      <c r="O540" s="480"/>
      <c r="P540" s="480"/>
      <c r="Q540" s="480"/>
      <c r="R540" s="480"/>
      <c r="S540" s="480"/>
      <c r="T540" s="480"/>
      <c r="U540" s="483"/>
      <c r="V540" s="483"/>
      <c r="W540" s="502"/>
      <c r="X540" s="483"/>
      <c r="Y540" s="480"/>
      <c r="Z540" s="711"/>
      <c r="AA540" s="712"/>
      <c r="AB540" s="712"/>
      <c r="AC540" s="713"/>
      <c r="AD540" s="713"/>
      <c r="AE540" s="713"/>
      <c r="AF540" s="714"/>
      <c r="AG540" s="715"/>
      <c r="AH540" s="714"/>
      <c r="AI540" s="480"/>
      <c r="AJ540" s="483"/>
      <c r="AK540" s="707"/>
      <c r="AL540" s="455"/>
      <c r="AM540" s="455"/>
      <c r="AN540" s="455"/>
      <c r="AO540" s="456"/>
      <c r="AP540" s="364"/>
      <c r="AQ540" s="693"/>
      <c r="AR540" s="363"/>
      <c r="AS540" s="710"/>
    </row>
    <row r="541" spans="1:45" ht="15.75" x14ac:dyDescent="0.25">
      <c r="A541" s="511" t="s">
        <v>673</v>
      </c>
      <c r="B541" s="480"/>
      <c r="C541" s="481"/>
      <c r="D541" s="481">
        <v>81.58</v>
      </c>
      <c r="E541" s="481">
        <f>+D541*$F$11</f>
        <v>0</v>
      </c>
      <c r="F541" s="481">
        <f>SUM(D541:E541)</f>
        <v>81.58</v>
      </c>
      <c r="G541" s="455">
        <f>+F541</f>
        <v>81.58</v>
      </c>
      <c r="H541" s="485">
        <f>+D541+D541*$I$9</f>
        <v>81.58</v>
      </c>
      <c r="I541" s="513">
        <f>+H541*$I$8</f>
        <v>0</v>
      </c>
      <c r="J541" s="514">
        <f>SUM(H541:I541)</f>
        <v>81.58</v>
      </c>
      <c r="K541" s="515">
        <f>_xlfn.FLOOR.PRECISE(+H541+I541,0.1)+0.1</f>
        <v>81.599999999999994</v>
      </c>
      <c r="L541" s="480">
        <f>H541+H541*$M$9</f>
        <v>81.58</v>
      </c>
      <c r="M541" s="480">
        <f>L541*$M$8</f>
        <v>0</v>
      </c>
      <c r="N541" s="363">
        <f>L541+M541</f>
        <v>81.58</v>
      </c>
      <c r="O541" s="480">
        <f>L541+L541*$P$9</f>
        <v>93.001199999999997</v>
      </c>
      <c r="P541" s="480" t="e">
        <f>O541*$Q$9</f>
        <v>#VALUE!</v>
      </c>
      <c r="Q541" s="480" t="e">
        <f>SUM(O541:P541)-0.01</f>
        <v>#VALUE!</v>
      </c>
      <c r="R541" s="550">
        <v>102.99</v>
      </c>
      <c r="S541" s="480">
        <f>R541*S9</f>
        <v>14.418600000000001</v>
      </c>
      <c r="T541" s="480">
        <f>R541+S541-0.01</f>
        <v>117.39859999999999</v>
      </c>
      <c r="U541" s="480">
        <f>R541+(R541*R9)</f>
        <v>109.58135999999999</v>
      </c>
      <c r="V541" s="480">
        <f>U541*V9</f>
        <v>16.437203999999998</v>
      </c>
      <c r="W541" s="543">
        <f>ROUNDUP(SUM(U541:V541),1)</f>
        <v>126.1</v>
      </c>
      <c r="X541" s="480">
        <f>U541*$Z$11+U541</f>
        <v>118.34786879999999</v>
      </c>
      <c r="Y541" s="480">
        <f>X541*Y7</f>
        <v>17.752180319999997</v>
      </c>
      <c r="Z541" s="711">
        <f>X541+Y541+0.02</f>
        <v>136.12004912</v>
      </c>
      <c r="AA541" s="712">
        <f>X541+(X541*AA$9)</f>
        <v>125.44874092799998</v>
      </c>
      <c r="AB541" s="712">
        <f>AA541*AB$12</f>
        <v>18.817311139199997</v>
      </c>
      <c r="AC541" s="713">
        <f>AA541+AB541</f>
        <v>144.26605206719998</v>
      </c>
      <c r="AD541" s="713">
        <f>AA541*AD9</f>
        <v>131.72117797439998</v>
      </c>
      <c r="AE541" s="713">
        <f>AD541*AF9</f>
        <v>19.758176696159996</v>
      </c>
      <c r="AF541" s="714">
        <f>AD541+AE541</f>
        <v>151.47935467055999</v>
      </c>
      <c r="AG541" s="715">
        <v>148.69999999999999</v>
      </c>
      <c r="AH541" s="714">
        <f>AD541*AH9</f>
        <v>138.30723687311999</v>
      </c>
      <c r="AI541" s="480">
        <f>AH541*AJ9</f>
        <v>20.746085530967999</v>
      </c>
      <c r="AJ541" s="481">
        <f>SUM(AH541:AI541)</f>
        <v>159.05332240408799</v>
      </c>
      <c r="AK541" s="707">
        <v>156.1</v>
      </c>
      <c r="AL541" s="455">
        <v>143.89075125059037</v>
      </c>
      <c r="AM541" s="455">
        <f>AL541*1.06</f>
        <v>152.52419632562581</v>
      </c>
      <c r="AN541" s="455">
        <f>AL541*AN12</f>
        <v>21.583612687588555</v>
      </c>
      <c r="AO541" s="456">
        <v>165.5</v>
      </c>
      <c r="AP541" s="364">
        <v>165.5</v>
      </c>
      <c r="AQ541" s="699">
        <f>AM541*1.06</f>
        <v>161.67564810516336</v>
      </c>
      <c r="AR541" s="363">
        <f>AQ541*1.15</f>
        <v>185.92699532093786</v>
      </c>
      <c r="AS541" s="722">
        <f>SUM(AM541-AL541)/AL541</f>
        <v>6.0000000000000116E-2</v>
      </c>
    </row>
    <row r="542" spans="1:45" ht="15.75" x14ac:dyDescent="0.25">
      <c r="A542" s="511" t="s">
        <v>744</v>
      </c>
      <c r="B542" s="480"/>
      <c r="C542" s="481"/>
      <c r="D542" s="481"/>
      <c r="E542" s="481"/>
      <c r="F542" s="481"/>
      <c r="G542" s="455"/>
      <c r="H542" s="485"/>
      <c r="I542" s="513"/>
      <c r="J542" s="514"/>
      <c r="K542" s="515"/>
      <c r="L542" s="483"/>
      <c r="M542" s="483"/>
      <c r="N542" s="488"/>
      <c r="O542" s="480"/>
      <c r="P542" s="480"/>
      <c r="Q542" s="480"/>
      <c r="R542" s="480"/>
      <c r="S542" s="480"/>
      <c r="T542" s="480"/>
      <c r="U542" s="483"/>
      <c r="V542" s="483"/>
      <c r="W542" s="502"/>
      <c r="X542" s="483"/>
      <c r="Y542" s="480"/>
      <c r="Z542" s="711"/>
      <c r="AA542" s="712"/>
      <c r="AB542" s="712"/>
      <c r="AC542" s="713"/>
      <c r="AD542" s="713"/>
      <c r="AE542" s="713"/>
      <c r="AF542" s="714"/>
      <c r="AG542" s="715"/>
      <c r="AH542" s="714"/>
      <c r="AI542" s="480"/>
      <c r="AJ542" s="483"/>
      <c r="AK542" s="707"/>
      <c r="AL542" s="455"/>
      <c r="AM542" s="455"/>
      <c r="AN542" s="455"/>
      <c r="AO542" s="456"/>
      <c r="AP542" s="364"/>
      <c r="AQ542" s="693"/>
      <c r="AR542" s="363"/>
      <c r="AS542" s="710"/>
    </row>
    <row r="543" spans="1:45" ht="15.75" x14ac:dyDescent="0.25">
      <c r="A543" s="479"/>
      <c r="B543" s="480"/>
      <c r="C543" s="481"/>
      <c r="D543" s="481"/>
      <c r="E543" s="481"/>
      <c r="F543" s="481"/>
      <c r="G543" s="455"/>
      <c r="H543" s="485"/>
      <c r="I543" s="513"/>
      <c r="J543" s="514"/>
      <c r="K543" s="515"/>
      <c r="L543" s="483"/>
      <c r="M543" s="483"/>
      <c r="N543" s="488"/>
      <c r="O543" s="480"/>
      <c r="P543" s="480"/>
      <c r="Q543" s="480"/>
      <c r="R543" s="480"/>
      <c r="S543" s="480"/>
      <c r="T543" s="480"/>
      <c r="U543" s="483"/>
      <c r="V543" s="483"/>
      <c r="W543" s="502"/>
      <c r="X543" s="483"/>
      <c r="Y543" s="480"/>
      <c r="Z543" s="711"/>
      <c r="AA543" s="712"/>
      <c r="AB543" s="712"/>
      <c r="AC543" s="713"/>
      <c r="AD543" s="713"/>
      <c r="AE543" s="713"/>
      <c r="AF543" s="714"/>
      <c r="AG543" s="715"/>
      <c r="AH543" s="714"/>
      <c r="AI543" s="480"/>
      <c r="AJ543" s="483"/>
      <c r="AK543" s="707"/>
      <c r="AL543" s="455"/>
      <c r="AM543" s="455"/>
      <c r="AN543" s="455"/>
      <c r="AO543" s="456"/>
      <c r="AP543" s="364"/>
      <c r="AQ543" s="693"/>
      <c r="AR543" s="363"/>
      <c r="AS543" s="710"/>
    </row>
    <row r="544" spans="1:45" ht="15.75" x14ac:dyDescent="0.25">
      <c r="A544" s="599" t="s">
        <v>782</v>
      </c>
      <c r="B544" s="480"/>
      <c r="C544" s="481"/>
      <c r="D544" s="481"/>
      <c r="E544" s="481"/>
      <c r="F544" s="481"/>
      <c r="G544" s="455"/>
      <c r="H544" s="485"/>
      <c r="I544" s="513"/>
      <c r="J544" s="514"/>
      <c r="K544" s="515"/>
      <c r="L544" s="483"/>
      <c r="M544" s="483"/>
      <c r="N544" s="488"/>
      <c r="O544" s="392"/>
      <c r="P544" s="392"/>
      <c r="Q544" s="542"/>
      <c r="R544" s="542"/>
      <c r="S544" s="480"/>
      <c r="T544" s="480"/>
      <c r="U544" s="483"/>
      <c r="V544" s="483"/>
      <c r="W544" s="502"/>
      <c r="X544" s="483"/>
      <c r="Y544" s="480"/>
      <c r="Z544" s="711"/>
      <c r="AA544" s="712"/>
      <c r="AB544" s="712"/>
      <c r="AC544" s="713"/>
      <c r="AD544" s="713"/>
      <c r="AE544" s="713"/>
      <c r="AF544" s="714"/>
      <c r="AG544" s="715"/>
      <c r="AH544" s="714"/>
      <c r="AI544" s="480"/>
      <c r="AJ544" s="483"/>
      <c r="AK544" s="707"/>
      <c r="AL544" s="455"/>
      <c r="AM544" s="455"/>
      <c r="AN544" s="455"/>
      <c r="AO544" s="456"/>
      <c r="AP544" s="364"/>
      <c r="AQ544" s="693"/>
      <c r="AR544" s="363"/>
      <c r="AS544" s="710"/>
    </row>
    <row r="545" spans="1:45" ht="15.75" x14ac:dyDescent="0.25">
      <c r="A545" s="511" t="s">
        <v>673</v>
      </c>
      <c r="B545" s="480"/>
      <c r="C545" s="481"/>
      <c r="D545" s="481"/>
      <c r="E545" s="481"/>
      <c r="F545" s="481"/>
      <c r="G545" s="455"/>
      <c r="H545" s="485"/>
      <c r="I545" s="513"/>
      <c r="J545" s="514"/>
      <c r="K545" s="515"/>
      <c r="L545" s="483"/>
      <c r="M545" s="483"/>
      <c r="N545" s="488"/>
      <c r="O545" s="392"/>
      <c r="P545" s="392"/>
      <c r="Q545" s="542"/>
      <c r="R545" s="542"/>
      <c r="S545" s="480"/>
      <c r="T545" s="480"/>
      <c r="U545" s="483"/>
      <c r="V545" s="483"/>
      <c r="W545" s="502"/>
      <c r="X545" s="483"/>
      <c r="Y545" s="480"/>
      <c r="Z545" s="711"/>
      <c r="AA545" s="712"/>
      <c r="AB545" s="712"/>
      <c r="AC545" s="713"/>
      <c r="AD545" s="713"/>
      <c r="AE545" s="713"/>
      <c r="AF545" s="714"/>
      <c r="AG545" s="715"/>
      <c r="AH545" s="714"/>
      <c r="AI545" s="480"/>
      <c r="AJ545" s="483"/>
      <c r="AK545" s="707"/>
      <c r="AL545" s="455"/>
      <c r="AM545" s="455"/>
      <c r="AN545" s="455"/>
      <c r="AO545" s="456"/>
      <c r="AP545" s="364"/>
      <c r="AQ545" s="693"/>
      <c r="AR545" s="363"/>
      <c r="AS545" s="710"/>
    </row>
    <row r="546" spans="1:45" ht="15.75" x14ac:dyDescent="0.25">
      <c r="A546" s="511" t="s">
        <v>744</v>
      </c>
      <c r="B546" s="480"/>
      <c r="C546" s="481"/>
      <c r="D546" s="481"/>
      <c r="E546" s="481"/>
      <c r="F546" s="481"/>
      <c r="G546" s="455"/>
      <c r="H546" s="485"/>
      <c r="I546" s="513"/>
      <c r="J546" s="514"/>
      <c r="K546" s="515"/>
      <c r="L546" s="483"/>
      <c r="M546" s="483"/>
      <c r="N546" s="488"/>
      <c r="O546" s="480"/>
      <c r="P546" s="480"/>
      <c r="Q546" s="480"/>
      <c r="R546" s="480"/>
      <c r="S546" s="480"/>
      <c r="T546" s="480"/>
      <c r="U546" s="483"/>
      <c r="V546" s="483"/>
      <c r="W546" s="502"/>
      <c r="X546" s="483"/>
      <c r="Y546" s="480"/>
      <c r="Z546" s="711"/>
      <c r="AA546" s="712"/>
      <c r="AB546" s="712"/>
      <c r="AC546" s="713"/>
      <c r="AD546" s="713"/>
      <c r="AE546" s="713"/>
      <c r="AF546" s="714"/>
      <c r="AG546" s="715"/>
      <c r="AH546" s="714"/>
      <c r="AI546" s="480"/>
      <c r="AJ546" s="483"/>
      <c r="AK546" s="707"/>
      <c r="AL546" s="455"/>
      <c r="AM546" s="455"/>
      <c r="AN546" s="455"/>
      <c r="AO546" s="456"/>
      <c r="AP546" s="364"/>
      <c r="AQ546" s="693"/>
      <c r="AR546" s="363"/>
      <c r="AS546" s="710"/>
    </row>
    <row r="547" spans="1:45" ht="15.75" x14ac:dyDescent="0.25">
      <c r="A547" s="599" t="s">
        <v>911</v>
      </c>
      <c r="B547" s="480"/>
      <c r="C547" s="481"/>
      <c r="D547" s="481"/>
      <c r="E547" s="481"/>
      <c r="F547" s="481"/>
      <c r="G547" s="455"/>
      <c r="H547" s="485"/>
      <c r="I547" s="513"/>
      <c r="J547" s="514"/>
      <c r="K547" s="515"/>
      <c r="L547" s="483"/>
      <c r="M547" s="483"/>
      <c r="N547" s="488"/>
      <c r="O547" s="480"/>
      <c r="P547" s="480"/>
      <c r="Q547" s="480"/>
      <c r="R547" s="480"/>
      <c r="S547" s="480"/>
      <c r="T547" s="480"/>
      <c r="U547" s="483"/>
      <c r="V547" s="483"/>
      <c r="W547" s="502"/>
      <c r="X547" s="483"/>
      <c r="Y547" s="480"/>
      <c r="Z547" s="711"/>
      <c r="AA547" s="712"/>
      <c r="AB547" s="712"/>
      <c r="AC547" s="713"/>
      <c r="AD547" s="713"/>
      <c r="AE547" s="713"/>
      <c r="AF547" s="714"/>
      <c r="AG547" s="715"/>
      <c r="AH547" s="714"/>
      <c r="AI547" s="480"/>
      <c r="AJ547" s="483"/>
      <c r="AK547" s="707"/>
      <c r="AL547" s="455"/>
      <c r="AM547" s="455"/>
      <c r="AN547" s="455"/>
      <c r="AO547" s="456"/>
      <c r="AP547" s="364"/>
      <c r="AQ547" s="693"/>
      <c r="AR547" s="363"/>
      <c r="AS547" s="710"/>
    </row>
    <row r="548" spans="1:45" ht="15.75" x14ac:dyDescent="0.25">
      <c r="A548" s="599"/>
      <c r="B548" s="480"/>
      <c r="C548" s="481"/>
      <c r="D548" s="481"/>
      <c r="E548" s="481"/>
      <c r="F548" s="481"/>
      <c r="G548" s="455"/>
      <c r="H548" s="485"/>
      <c r="I548" s="513"/>
      <c r="J548" s="514"/>
      <c r="K548" s="515"/>
      <c r="L548" s="483"/>
      <c r="M548" s="483"/>
      <c r="N548" s="488"/>
      <c r="O548" s="480"/>
      <c r="P548" s="480"/>
      <c r="Q548" s="480"/>
      <c r="R548" s="480"/>
      <c r="S548" s="480"/>
      <c r="T548" s="480"/>
      <c r="U548" s="483"/>
      <c r="V548" s="483"/>
      <c r="W548" s="502"/>
      <c r="X548" s="483"/>
      <c r="Y548" s="480"/>
      <c r="Z548" s="711"/>
      <c r="AA548" s="712"/>
      <c r="AB548" s="712"/>
      <c r="AC548" s="713"/>
      <c r="AD548" s="713"/>
      <c r="AE548" s="713"/>
      <c r="AF548" s="714"/>
      <c r="AG548" s="715"/>
      <c r="AH548" s="714"/>
      <c r="AI548" s="480"/>
      <c r="AJ548" s="483"/>
      <c r="AK548" s="707"/>
      <c r="AL548" s="455"/>
      <c r="AM548" s="455"/>
      <c r="AN548" s="455"/>
      <c r="AO548" s="456"/>
      <c r="AP548" s="364"/>
      <c r="AQ548" s="693"/>
      <c r="AR548" s="363"/>
      <c r="AS548" s="710"/>
    </row>
    <row r="549" spans="1:45" ht="15.75" x14ac:dyDescent="0.25">
      <c r="A549" s="658" t="s">
        <v>912</v>
      </c>
      <c r="B549" s="542"/>
      <c r="C549" s="527"/>
      <c r="D549" s="527"/>
      <c r="E549" s="527"/>
      <c r="F549" s="527"/>
      <c r="G549" s="527"/>
      <c r="H549" s="529"/>
      <c r="I549" s="530"/>
      <c r="J549" s="529"/>
      <c r="K549" s="601"/>
      <c r="L549" s="533"/>
      <c r="M549" s="533"/>
      <c r="N549" s="533"/>
      <c r="O549" s="542"/>
      <c r="P549" s="542"/>
      <c r="Q549" s="542"/>
      <c r="R549" s="542"/>
      <c r="S549" s="542"/>
      <c r="T549" s="542"/>
      <c r="U549" s="533"/>
      <c r="V549" s="533"/>
      <c r="W549" s="554"/>
      <c r="X549" s="533"/>
      <c r="Y549" s="542"/>
      <c r="Z549" s="736"/>
      <c r="AA549" s="737"/>
      <c r="AB549" s="737"/>
      <c r="AC549" s="738"/>
      <c r="AD549" s="738"/>
      <c r="AE549" s="738"/>
      <c r="AF549" s="739"/>
      <c r="AG549" s="715" t="s">
        <v>609</v>
      </c>
      <c r="AH549" s="739">
        <v>1141.92</v>
      </c>
      <c r="AI549" s="542">
        <v>171.29</v>
      </c>
      <c r="AJ549" s="527">
        <f>SUM(AH549:AI549)</f>
        <v>1313.21</v>
      </c>
      <c r="AK549" s="707">
        <v>1313.2</v>
      </c>
      <c r="AL549" s="455">
        <v>1210.4352000000001</v>
      </c>
      <c r="AM549" s="455">
        <f>AL549*1.06</f>
        <v>1283.0613120000003</v>
      </c>
      <c r="AN549" s="455">
        <f>AL549*AN12</f>
        <v>181.56528</v>
      </c>
      <c r="AO549" s="456">
        <f>SUM(AL549:AN549)</f>
        <v>2675.0617920000004</v>
      </c>
      <c r="AP549" s="364"/>
      <c r="AQ549" s="699">
        <f>AM549*1.06</f>
        <v>1360.0449907200004</v>
      </c>
      <c r="AR549" s="363">
        <f>AQ549*1.15</f>
        <v>1564.0517393280004</v>
      </c>
      <c r="AS549" s="722">
        <f>SUM(AM549-AL549)/AL549</f>
        <v>6.0000000000000116E-2</v>
      </c>
    </row>
    <row r="550" spans="1:45" ht="15.75" x14ac:dyDescent="0.25">
      <c r="A550" s="555"/>
      <c r="B550" s="542"/>
      <c r="C550" s="527"/>
      <c r="D550" s="527"/>
      <c r="E550" s="527"/>
      <c r="F550" s="527"/>
      <c r="G550" s="527"/>
      <c r="H550" s="529"/>
      <c r="I550" s="530"/>
      <c r="J550" s="529"/>
      <c r="K550" s="601"/>
      <c r="L550" s="533"/>
      <c r="M550" s="533"/>
      <c r="N550" s="533"/>
      <c r="O550" s="542"/>
      <c r="P550" s="542"/>
      <c r="Q550" s="542"/>
      <c r="R550" s="542"/>
      <c r="S550" s="542"/>
      <c r="T550" s="542"/>
      <c r="U550" s="533"/>
      <c r="V550" s="533"/>
      <c r="W550" s="554"/>
      <c r="X550" s="533"/>
      <c r="Y550" s="542"/>
      <c r="Z550" s="736"/>
      <c r="AA550" s="737"/>
      <c r="AB550" s="737"/>
      <c r="AC550" s="738"/>
      <c r="AD550" s="738"/>
      <c r="AE550" s="738"/>
      <c r="AF550" s="739"/>
      <c r="AG550" s="715"/>
      <c r="AH550" s="739"/>
      <c r="AI550" s="542"/>
      <c r="AJ550" s="527"/>
      <c r="AK550" s="707"/>
      <c r="AL550" s="455"/>
      <c r="AM550" s="455"/>
      <c r="AN550" s="455"/>
      <c r="AO550" s="456"/>
      <c r="AP550" s="364"/>
      <c r="AQ550" s="699"/>
      <c r="AR550" s="363"/>
      <c r="AS550" s="710"/>
    </row>
    <row r="551" spans="1:45" ht="15.75" x14ac:dyDescent="0.25">
      <c r="A551" s="505" t="s">
        <v>435</v>
      </c>
      <c r="B551" s="480"/>
      <c r="C551" s="481"/>
      <c r="D551" s="481"/>
      <c r="E551" s="481"/>
      <c r="F551" s="481"/>
      <c r="G551" s="455"/>
      <c r="H551" s="485"/>
      <c r="I551" s="513"/>
      <c r="J551" s="514"/>
      <c r="K551" s="515"/>
      <c r="L551" s="483"/>
      <c r="M551" s="483"/>
      <c r="N551" s="488"/>
      <c r="O551" s="480"/>
      <c r="P551" s="480"/>
      <c r="Q551" s="480"/>
      <c r="R551" s="480"/>
      <c r="S551" s="480"/>
      <c r="T551" s="480"/>
      <c r="U551" s="483"/>
      <c r="V551" s="483"/>
      <c r="W551" s="502"/>
      <c r="X551" s="483"/>
      <c r="Y551" s="480"/>
      <c r="Z551" s="711"/>
      <c r="AA551" s="712"/>
      <c r="AB551" s="712"/>
      <c r="AC551" s="713"/>
      <c r="AD551" s="713"/>
      <c r="AE551" s="713"/>
      <c r="AF551" s="714"/>
      <c r="AG551" s="715"/>
      <c r="AH551" s="714"/>
      <c r="AI551" s="480"/>
      <c r="AJ551" s="483"/>
      <c r="AK551" s="707"/>
      <c r="AL551" s="455"/>
      <c r="AM551" s="455"/>
      <c r="AN551" s="455"/>
      <c r="AO551" s="456"/>
      <c r="AP551" s="364"/>
      <c r="AQ551" s="699"/>
      <c r="AR551" s="363"/>
      <c r="AS551" s="710"/>
    </row>
    <row r="552" spans="1:45" ht="15.75" x14ac:dyDescent="0.25">
      <c r="A552" s="599" t="s">
        <v>436</v>
      </c>
      <c r="B552" s="363"/>
      <c r="C552" s="455"/>
      <c r="D552" s="481"/>
      <c r="E552" s="481"/>
      <c r="F552" s="481"/>
      <c r="G552" s="455"/>
      <c r="H552" s="485"/>
      <c r="I552" s="513"/>
      <c r="J552" s="514"/>
      <c r="K552" s="515"/>
      <c r="L552" s="483"/>
      <c r="M552" s="483"/>
      <c r="N552" s="488"/>
      <c r="O552" s="480"/>
      <c r="P552" s="480"/>
      <c r="Q552" s="480"/>
      <c r="R552" s="480"/>
      <c r="S552" s="480"/>
      <c r="T552" s="480"/>
      <c r="U552" s="483"/>
      <c r="V552" s="483"/>
      <c r="W552" s="502"/>
      <c r="X552" s="483"/>
      <c r="Y552" s="480"/>
      <c r="Z552" s="711"/>
      <c r="AA552" s="712"/>
      <c r="AB552" s="712"/>
      <c r="AC552" s="713"/>
      <c r="AD552" s="713"/>
      <c r="AE552" s="713"/>
      <c r="AF552" s="714"/>
      <c r="AG552" s="715"/>
      <c r="AH552" s="714"/>
      <c r="AI552" s="480"/>
      <c r="AJ552" s="483"/>
      <c r="AK552" s="707"/>
      <c r="AL552" s="455"/>
      <c r="AM552" s="455"/>
      <c r="AN552" s="455"/>
      <c r="AO552" s="456"/>
      <c r="AP552" s="364"/>
      <c r="AQ552" s="699"/>
      <c r="AR552" s="363"/>
      <c r="AS552" s="710"/>
    </row>
    <row r="553" spans="1:45" ht="15.75" x14ac:dyDescent="0.25">
      <c r="A553" s="511" t="s">
        <v>437</v>
      </c>
      <c r="B553" s="480">
        <v>3.81</v>
      </c>
      <c r="C553" s="481" t="e">
        <f>+B553+B553*$G$9</f>
        <v>#VALUE!</v>
      </c>
      <c r="D553" s="481">
        <v>4.3899999999999997</v>
      </c>
      <c r="E553" s="481">
        <f>+D553*$F$11</f>
        <v>0</v>
      </c>
      <c r="F553" s="481">
        <f>SUM(D553:E553)</f>
        <v>4.3899999999999997</v>
      </c>
      <c r="G553" s="455">
        <f>+F553</f>
        <v>4.3899999999999997</v>
      </c>
      <c r="H553" s="485">
        <f>+D553+D553*$I$9</f>
        <v>4.3899999999999997</v>
      </c>
      <c r="I553" s="513">
        <f>+H553*$I$8</f>
        <v>0</v>
      </c>
      <c r="J553" s="514">
        <f>SUM(H553:I553)</f>
        <v>4.3899999999999997</v>
      </c>
      <c r="K553" s="515">
        <f>+H553+I553</f>
        <v>4.3899999999999997</v>
      </c>
      <c r="L553" s="480">
        <f>H553+H553*$M$9</f>
        <v>4.3899999999999997</v>
      </c>
      <c r="M553" s="480">
        <f>L553*$M$8</f>
        <v>0</v>
      </c>
      <c r="N553" s="363">
        <f>L553+M553</f>
        <v>4.3899999999999997</v>
      </c>
      <c r="O553" s="480">
        <v>6.51</v>
      </c>
      <c r="P553" s="480" t="e">
        <f>O553*$Q$9</f>
        <v>#VALUE!</v>
      </c>
      <c r="Q553" s="480" t="e">
        <f>SUM(O553:P553)</f>
        <v>#VALUE!</v>
      </c>
      <c r="R553" s="550">
        <v>6.9</v>
      </c>
      <c r="S553" s="480">
        <f>R553*S9</f>
        <v>0.96600000000000019</v>
      </c>
      <c r="T553" s="480">
        <f>R553+S553+0.03</f>
        <v>7.8960000000000008</v>
      </c>
      <c r="U553" s="480">
        <f>R553+(R553*R9)</f>
        <v>7.3416000000000006</v>
      </c>
      <c r="V553" s="480">
        <f>U553*V9</f>
        <v>1.10124</v>
      </c>
      <c r="W553" s="543">
        <f>ROUNDUP(SUM(U553:V553),1)</f>
        <v>8.5</v>
      </c>
      <c r="X553" s="480">
        <f>U553*$Z$11+U553</f>
        <v>7.9289280000000009</v>
      </c>
      <c r="Y553" s="480">
        <f>X553*Y7</f>
        <v>1.1893392</v>
      </c>
      <c r="Z553" s="711">
        <f>X553+Y553</f>
        <v>9.1182672000000018</v>
      </c>
      <c r="AA553" s="712">
        <f>X553+(X553*AA$9)</f>
        <v>8.4046636800000005</v>
      </c>
      <c r="AB553" s="712">
        <f>AA553*AB$12</f>
        <v>1.2606995519999999</v>
      </c>
      <c r="AC553" s="713">
        <f>AA553+AB553</f>
        <v>9.6653632320000007</v>
      </c>
      <c r="AD553" s="713">
        <f>AA553*AD9</f>
        <v>8.8248968640000012</v>
      </c>
      <c r="AE553" s="713">
        <f>AD553*AF9</f>
        <v>1.3237345296</v>
      </c>
      <c r="AF553" s="714">
        <f>AD553+AE553</f>
        <v>10.148631393600001</v>
      </c>
      <c r="AG553" s="715">
        <v>10</v>
      </c>
      <c r="AH553" s="714">
        <f>AD553*AH9</f>
        <v>9.266141707200001</v>
      </c>
      <c r="AI553" s="480">
        <f>AH553*AJ9</f>
        <v>1.3899212560800001</v>
      </c>
      <c r="AJ553" s="481">
        <f>SUM(AH553:AI553)</f>
        <v>10.65606296328</v>
      </c>
      <c r="AK553" s="707">
        <v>10.5</v>
      </c>
      <c r="AL553" s="455">
        <v>9.6402192798240041</v>
      </c>
      <c r="AM553" s="455">
        <f>AL553*1.06</f>
        <v>10.218632436613445</v>
      </c>
      <c r="AN553" s="455">
        <f>AL553*AN12</f>
        <v>1.4460328919736005</v>
      </c>
      <c r="AO553" s="456">
        <v>11.1</v>
      </c>
      <c r="AP553" s="364">
        <v>11.1</v>
      </c>
      <c r="AQ553" s="699">
        <f>AM553*1.06</f>
        <v>10.831750382810252</v>
      </c>
      <c r="AR553" s="363">
        <f>AQ553*1.15</f>
        <v>12.456512940231789</v>
      </c>
      <c r="AS553" s="722">
        <f>SUM(AM553-AL553)/AL553</f>
        <v>6.0000000000000109E-2</v>
      </c>
    </row>
    <row r="554" spans="1:45" ht="15.75" x14ac:dyDescent="0.25">
      <c r="A554" s="511" t="s">
        <v>438</v>
      </c>
      <c r="B554" s="480">
        <v>4.57</v>
      </c>
      <c r="C554" s="481" t="e">
        <f>+B554+B554*$G$9</f>
        <v>#VALUE!</v>
      </c>
      <c r="D554" s="481">
        <v>5.26</v>
      </c>
      <c r="E554" s="481">
        <f>+D554*$F$11</f>
        <v>0</v>
      </c>
      <c r="F554" s="481">
        <f>SUM(D554:E554)</f>
        <v>5.26</v>
      </c>
      <c r="G554" s="455">
        <f>CEILING(F554,0.1)</f>
        <v>5.3000000000000007</v>
      </c>
      <c r="H554" s="485">
        <f>+D554+D554*$I$9</f>
        <v>5.26</v>
      </c>
      <c r="I554" s="513">
        <f>+H554*$I$8</f>
        <v>0</v>
      </c>
      <c r="J554" s="514">
        <f>SUM(H554:I554)</f>
        <v>5.26</v>
      </c>
      <c r="K554" s="515">
        <f>_xlfn.FLOOR.PRECISE(+H554+I554,0.1)+0.1</f>
        <v>5.3</v>
      </c>
      <c r="L554" s="480">
        <f>H554+H554*$M$9</f>
        <v>5.26</v>
      </c>
      <c r="M554" s="480">
        <f>L554*$M$8</f>
        <v>0</v>
      </c>
      <c r="N554" s="363">
        <f>L554+M554</f>
        <v>5.26</v>
      </c>
      <c r="O554" s="480">
        <v>6.51</v>
      </c>
      <c r="P554" s="480" t="e">
        <f>O554*$Q$9</f>
        <v>#VALUE!</v>
      </c>
      <c r="Q554" s="480" t="e">
        <f>SUM(O554:P554)</f>
        <v>#VALUE!</v>
      </c>
      <c r="R554" s="550">
        <v>6.9</v>
      </c>
      <c r="S554" s="480">
        <f>R554*S9</f>
        <v>0.96600000000000019</v>
      </c>
      <c r="T554" s="480">
        <f>R554+S554+0.03</f>
        <v>7.8960000000000008</v>
      </c>
      <c r="U554" s="480">
        <f>R554+(R554*R9)</f>
        <v>7.3416000000000006</v>
      </c>
      <c r="V554" s="480">
        <f>U554*V9</f>
        <v>1.10124</v>
      </c>
      <c r="W554" s="543">
        <f>ROUNDUP(SUM(U554:V554),1)</f>
        <v>8.5</v>
      </c>
      <c r="X554" s="480">
        <f>U554*$Z$11+U554</f>
        <v>7.9289280000000009</v>
      </c>
      <c r="Y554" s="480">
        <f>X554*Y7</f>
        <v>1.1893392</v>
      </c>
      <c r="Z554" s="711">
        <f>X554+Y554</f>
        <v>9.1182672000000018</v>
      </c>
      <c r="AA554" s="712">
        <f>X554+(X554*AA$9)</f>
        <v>8.4046636800000005</v>
      </c>
      <c r="AB554" s="712">
        <f>AA554*AB$12</f>
        <v>1.2606995519999999</v>
      </c>
      <c r="AC554" s="713">
        <f>AA554+AB554</f>
        <v>9.6653632320000007</v>
      </c>
      <c r="AD554" s="713">
        <f>AA554*AD9</f>
        <v>8.8248968640000012</v>
      </c>
      <c r="AE554" s="713">
        <f>AD554*AF9</f>
        <v>1.3237345296</v>
      </c>
      <c r="AF554" s="714">
        <f>AD554+AE554</f>
        <v>10.148631393600001</v>
      </c>
      <c r="AG554" s="715">
        <v>10</v>
      </c>
      <c r="AH554" s="714">
        <f>AD554*AH9</f>
        <v>9.266141707200001</v>
      </c>
      <c r="AI554" s="480">
        <f>AH554*AJ9</f>
        <v>1.3899212560800001</v>
      </c>
      <c r="AJ554" s="481">
        <f>SUM(AH554:AI554)</f>
        <v>10.65606296328</v>
      </c>
      <c r="AK554" s="707">
        <v>10.5</v>
      </c>
      <c r="AL554" s="455">
        <v>9.6402192798240041</v>
      </c>
      <c r="AM554" s="455">
        <f>AL554*1.06</f>
        <v>10.218632436613445</v>
      </c>
      <c r="AN554" s="455">
        <f>AL554*AN12</f>
        <v>1.4460328919736005</v>
      </c>
      <c r="AO554" s="456">
        <v>11.1</v>
      </c>
      <c r="AP554" s="364">
        <v>11.1</v>
      </c>
      <c r="AQ554" s="699">
        <f>AM554*1.06</f>
        <v>10.831750382810252</v>
      </c>
      <c r="AR554" s="363">
        <f>AQ554*1.15</f>
        <v>12.456512940231789</v>
      </c>
      <c r="AS554" s="722">
        <f>SUM(AM554-AL554)/AL554</f>
        <v>6.0000000000000109E-2</v>
      </c>
    </row>
    <row r="555" spans="1:45" ht="15.75" x14ac:dyDescent="0.25">
      <c r="A555" s="479"/>
      <c r="B555" s="480"/>
      <c r="C555" s="481"/>
      <c r="D555" s="481"/>
      <c r="E555" s="481"/>
      <c r="F555" s="481"/>
      <c r="G555" s="455"/>
      <c r="H555" s="485"/>
      <c r="I555" s="513"/>
      <c r="J555" s="514"/>
      <c r="K555" s="515"/>
      <c r="L555" s="483"/>
      <c r="M555" s="483"/>
      <c r="N555" s="488"/>
      <c r="O555" s="480"/>
      <c r="P555" s="480"/>
      <c r="Q555" s="480"/>
      <c r="R555" s="480"/>
      <c r="S555" s="480"/>
      <c r="T555" s="480"/>
      <c r="U555" s="483"/>
      <c r="V555" s="483"/>
      <c r="W555" s="502"/>
      <c r="X555" s="483"/>
      <c r="Y555" s="480"/>
      <c r="Z555" s="711"/>
      <c r="AA555" s="712"/>
      <c r="AB555" s="712"/>
      <c r="AC555" s="713"/>
      <c r="AD555" s="713"/>
      <c r="AE555" s="713"/>
      <c r="AF555" s="714"/>
      <c r="AG555" s="715"/>
      <c r="AH555" s="714"/>
      <c r="AI555" s="480"/>
      <c r="AJ555" s="483"/>
      <c r="AK555" s="707"/>
      <c r="AL555" s="455"/>
      <c r="AM555" s="455"/>
      <c r="AN555" s="455"/>
      <c r="AO555" s="456"/>
      <c r="AP555" s="364"/>
      <c r="AQ555" s="699"/>
      <c r="AR555" s="363"/>
      <c r="AS555" s="710"/>
    </row>
    <row r="556" spans="1:45" ht="15.75" x14ac:dyDescent="0.25">
      <c r="A556" s="479"/>
      <c r="B556" s="480"/>
      <c r="C556" s="481"/>
      <c r="D556" s="481"/>
      <c r="E556" s="481"/>
      <c r="F556" s="481"/>
      <c r="G556" s="455"/>
      <c r="H556" s="485"/>
      <c r="I556" s="513"/>
      <c r="J556" s="514"/>
      <c r="K556" s="515"/>
      <c r="L556" s="483"/>
      <c r="M556" s="483"/>
      <c r="N556" s="488"/>
      <c r="O556" s="480"/>
      <c r="P556" s="480"/>
      <c r="Q556" s="480"/>
      <c r="R556" s="480"/>
      <c r="S556" s="480"/>
      <c r="T556" s="480"/>
      <c r="U556" s="483"/>
      <c r="V556" s="483"/>
      <c r="W556" s="502"/>
      <c r="X556" s="483"/>
      <c r="Y556" s="480"/>
      <c r="Z556" s="711"/>
      <c r="AA556" s="712"/>
      <c r="AB556" s="712"/>
      <c r="AC556" s="713"/>
      <c r="AD556" s="713"/>
      <c r="AE556" s="713"/>
      <c r="AF556" s="714"/>
      <c r="AG556" s="715"/>
      <c r="AH556" s="714"/>
      <c r="AI556" s="480"/>
      <c r="AJ556" s="483"/>
      <c r="AK556" s="707"/>
      <c r="AL556" s="455"/>
      <c r="AM556" s="455"/>
      <c r="AN556" s="455"/>
      <c r="AO556" s="456"/>
      <c r="AP556" s="364"/>
      <c r="AQ556" s="693"/>
      <c r="AR556" s="363"/>
      <c r="AS556" s="710"/>
    </row>
    <row r="557" spans="1:45" ht="15.75" x14ac:dyDescent="0.25">
      <c r="A557" s="499" t="s">
        <v>439</v>
      </c>
      <c r="B557" s="517"/>
      <c r="C557" s="481"/>
      <c r="D557" s="481"/>
      <c r="E557" s="481"/>
      <c r="F557" s="481"/>
      <c r="G557" s="455"/>
      <c r="H557" s="485"/>
      <c r="I557" s="513"/>
      <c r="J557" s="514"/>
      <c r="K557" s="515"/>
      <c r="L557" s="483"/>
      <c r="M557" s="483"/>
      <c r="N557" s="488"/>
      <c r="O557" s="480"/>
      <c r="P557" s="480"/>
      <c r="Q557" s="480"/>
      <c r="R557" s="480"/>
      <c r="S557" s="480"/>
      <c r="T557" s="480"/>
      <c r="U557" s="483"/>
      <c r="V557" s="483"/>
      <c r="W557" s="502"/>
      <c r="X557" s="483"/>
      <c r="Y557" s="480"/>
      <c r="Z557" s="711"/>
      <c r="AA557" s="712"/>
      <c r="AB557" s="712"/>
      <c r="AC557" s="713"/>
      <c r="AD557" s="713"/>
      <c r="AE557" s="713"/>
      <c r="AF557" s="714"/>
      <c r="AG557" s="715"/>
      <c r="AH557" s="714"/>
      <c r="AI557" s="480"/>
      <c r="AJ557" s="483"/>
      <c r="AK557" s="707"/>
      <c r="AL557" s="455"/>
      <c r="AM557" s="455"/>
      <c r="AN557" s="455"/>
      <c r="AO557" s="456"/>
      <c r="AP557" s="364"/>
      <c r="AQ557" s="693"/>
      <c r="AR557" s="363"/>
      <c r="AS557" s="710"/>
    </row>
    <row r="558" spans="1:45" ht="15.75" x14ac:dyDescent="0.25">
      <c r="A558" s="479"/>
      <c r="B558" s="517"/>
      <c r="C558" s="481"/>
      <c r="D558" s="481"/>
      <c r="E558" s="481"/>
      <c r="F558" s="481"/>
      <c r="G558" s="455"/>
      <c r="H558" s="485"/>
      <c r="I558" s="513"/>
      <c r="J558" s="514"/>
      <c r="K558" s="515"/>
      <c r="L558" s="483"/>
      <c r="M558" s="483"/>
      <c r="N558" s="488"/>
      <c r="O558" s="480"/>
      <c r="P558" s="480"/>
      <c r="Q558" s="480"/>
      <c r="R558" s="480"/>
      <c r="S558" s="480"/>
      <c r="T558" s="480"/>
      <c r="U558" s="483"/>
      <c r="V558" s="483"/>
      <c r="W558" s="502"/>
      <c r="X558" s="483"/>
      <c r="Y558" s="480"/>
      <c r="Z558" s="711"/>
      <c r="AA558" s="712"/>
      <c r="AB558" s="712"/>
      <c r="AC558" s="713"/>
      <c r="AD558" s="713"/>
      <c r="AE558" s="713"/>
      <c r="AF558" s="714"/>
      <c r="AG558" s="715"/>
      <c r="AH558" s="714"/>
      <c r="AI558" s="480"/>
      <c r="AJ558" s="483"/>
      <c r="AK558" s="707"/>
      <c r="AL558" s="455"/>
      <c r="AM558" s="455"/>
      <c r="AN558" s="455"/>
      <c r="AO558" s="456"/>
      <c r="AP558" s="364"/>
      <c r="AQ558" s="693"/>
      <c r="AR558" s="363"/>
      <c r="AS558" s="710"/>
    </row>
    <row r="559" spans="1:45" ht="15.75" x14ac:dyDescent="0.25">
      <c r="A559" s="658" t="s">
        <v>724</v>
      </c>
      <c r="B559" s="517"/>
      <c r="C559" s="481"/>
      <c r="D559" s="481"/>
      <c r="E559" s="481"/>
      <c r="F559" s="481"/>
      <c r="G559" s="455"/>
      <c r="H559" s="485"/>
      <c r="I559" s="513"/>
      <c r="J559" s="514"/>
      <c r="K559" s="515"/>
      <c r="L559" s="483"/>
      <c r="M559" s="483"/>
      <c r="N559" s="488"/>
      <c r="O559" s="480"/>
      <c r="P559" s="480"/>
      <c r="Q559" s="480"/>
      <c r="R559" s="480"/>
      <c r="S559" s="480"/>
      <c r="T559" s="480"/>
      <c r="U559" s="483"/>
      <c r="V559" s="483"/>
      <c r="W559" s="502"/>
      <c r="X559" s="483"/>
      <c r="Y559" s="480"/>
      <c r="Z559" s="711"/>
      <c r="AA559" s="712"/>
      <c r="AB559" s="712"/>
      <c r="AC559" s="713"/>
      <c r="AD559" s="713"/>
      <c r="AE559" s="713"/>
      <c r="AF559" s="714"/>
      <c r="AG559" s="715"/>
      <c r="AH559" s="714"/>
      <c r="AI559" s="480"/>
      <c r="AJ559" s="483"/>
      <c r="AK559" s="707"/>
      <c r="AL559" s="455"/>
      <c r="AM559" s="455"/>
      <c r="AN559" s="455"/>
      <c r="AO559" s="456"/>
      <c r="AP559" s="364"/>
      <c r="AQ559" s="693"/>
      <c r="AR559" s="363"/>
      <c r="AS559" s="710"/>
    </row>
    <row r="560" spans="1:45" ht="15.75" x14ac:dyDescent="0.25">
      <c r="A560" s="511" t="s">
        <v>441</v>
      </c>
      <c r="B560" s="480">
        <v>30.48</v>
      </c>
      <c r="C560" s="481" t="e">
        <f>+B560+B560*$G$9</f>
        <v>#VALUE!</v>
      </c>
      <c r="D560" s="481">
        <v>34.65</v>
      </c>
      <c r="E560" s="481">
        <f>+D560*$F$11</f>
        <v>0</v>
      </c>
      <c r="F560" s="481">
        <f>SUM(D560:E560)</f>
        <v>34.65</v>
      </c>
      <c r="G560" s="455">
        <f>+F560</f>
        <v>34.65</v>
      </c>
      <c r="H560" s="485">
        <v>41.9</v>
      </c>
      <c r="I560" s="513">
        <v>0</v>
      </c>
      <c r="J560" s="514">
        <f>SUM(H560:I560)</f>
        <v>41.9</v>
      </c>
      <c r="K560" s="515">
        <f>_xlfn.FLOOR.PRECISE(+H560+I560,0.1)</f>
        <v>41.900000000000006</v>
      </c>
      <c r="L560" s="480">
        <f>H560+H560*$M$9</f>
        <v>41.9</v>
      </c>
      <c r="M560" s="480">
        <v>0</v>
      </c>
      <c r="N560" s="363">
        <f>L560+M560</f>
        <v>41.9</v>
      </c>
      <c r="O560" s="480">
        <f>L560+L560*$P$9</f>
        <v>47.765999999999998</v>
      </c>
      <c r="P560" s="480"/>
      <c r="Q560" s="480">
        <f>SUM(O560:P560)</f>
        <v>47.765999999999998</v>
      </c>
      <c r="R560" s="550">
        <v>49.9</v>
      </c>
      <c r="S560" s="480"/>
      <c r="T560" s="480">
        <f>R560+S560+0.01</f>
        <v>49.91</v>
      </c>
      <c r="U560" s="480">
        <f>R560+(R560*R9)</f>
        <v>53.093599999999995</v>
      </c>
      <c r="V560" s="483"/>
      <c r="W560" s="543">
        <f>ROUNDUP(SUM(U560:V560),1)</f>
        <v>53.1</v>
      </c>
      <c r="X560" s="480">
        <f>U560*$Z$11+U560</f>
        <v>57.341087999999992</v>
      </c>
      <c r="Y560" s="480"/>
      <c r="Z560" s="711">
        <f>X560+0.02</f>
        <v>57.361087999999995</v>
      </c>
      <c r="AA560" s="712">
        <f>X560+(X560*AA$9)</f>
        <v>60.78155327999999</v>
      </c>
      <c r="AB560" s="712" t="s">
        <v>609</v>
      </c>
      <c r="AC560" s="713">
        <f>AA560</f>
        <v>60.78155327999999</v>
      </c>
      <c r="AD560" s="713">
        <f>AA560*AD9</f>
        <v>63.820630943999994</v>
      </c>
      <c r="AE560" s="713"/>
      <c r="AF560" s="714">
        <f>AD560</f>
        <v>63.820630943999994</v>
      </c>
      <c r="AG560" s="715">
        <v>62.6</v>
      </c>
      <c r="AH560" s="714">
        <f>AD560*AH9</f>
        <v>67.011662491199999</v>
      </c>
      <c r="AI560" s="480"/>
      <c r="AJ560" s="481">
        <f>SUM(AH560:AI560)</f>
        <v>67.011662491199999</v>
      </c>
      <c r="AK560" s="707">
        <v>65.8</v>
      </c>
      <c r="AL560" s="455">
        <v>69.716948125103997</v>
      </c>
      <c r="AM560" s="455">
        <f>AL560*1.06</f>
        <v>73.899965012610238</v>
      </c>
      <c r="AN560" s="455"/>
      <c r="AO560" s="456">
        <f>SUM(AL560:AN560)</f>
        <v>143.61691313771422</v>
      </c>
      <c r="AP560" s="364"/>
      <c r="AQ560" s="699">
        <f>AM560*1.06</f>
        <v>78.333962913366861</v>
      </c>
      <c r="AR560" s="363">
        <f>AQ560*1.15</f>
        <v>90.084057350371879</v>
      </c>
      <c r="AS560" s="722">
        <f>SUM(AM560-AL560)/AL560</f>
        <v>6.0000000000000019E-2</v>
      </c>
    </row>
    <row r="561" spans="1:45" ht="15.75" x14ac:dyDescent="0.25">
      <c r="A561" s="511" t="s">
        <v>442</v>
      </c>
      <c r="B561" s="480">
        <v>4.57</v>
      </c>
      <c r="C561" s="481" t="e">
        <f>+B561+B561*$G$9</f>
        <v>#VALUE!</v>
      </c>
      <c r="D561" s="481">
        <v>5.26</v>
      </c>
      <c r="E561" s="481">
        <f>+D561*$F$11</f>
        <v>0</v>
      </c>
      <c r="F561" s="481">
        <f>SUM(D561:E561)</f>
        <v>5.26</v>
      </c>
      <c r="G561" s="455">
        <f>CEILING(F561,0.1)</f>
        <v>5.3000000000000007</v>
      </c>
      <c r="H561" s="485">
        <v>6.4</v>
      </c>
      <c r="I561" s="513">
        <v>0</v>
      </c>
      <c r="J561" s="514">
        <f>SUM(H561:I561)</f>
        <v>6.4</v>
      </c>
      <c r="K561" s="515">
        <f>_xlfn.FLOOR.PRECISE(+H561+I561,0.1)</f>
        <v>6.4</v>
      </c>
      <c r="L561" s="480">
        <f>H561+H561*$M$9</f>
        <v>6.4</v>
      </c>
      <c r="M561" s="480">
        <v>0</v>
      </c>
      <c r="N561" s="363">
        <f>L561+M561</f>
        <v>6.4</v>
      </c>
      <c r="O561" s="480">
        <f>L561+L561*$P$9</f>
        <v>7.2960000000000003</v>
      </c>
      <c r="P561" s="480"/>
      <c r="Q561" s="480">
        <f>SUM(O561:P561)</f>
        <v>7.2960000000000003</v>
      </c>
      <c r="R561" s="550">
        <v>7.62</v>
      </c>
      <c r="S561" s="480"/>
      <c r="T561" s="480">
        <f>R561+S561+0.01</f>
        <v>7.63</v>
      </c>
      <c r="U561" s="480">
        <f>R561+(R561*R9)</f>
        <v>8.1076800000000002</v>
      </c>
      <c r="V561" s="483"/>
      <c r="W561" s="543">
        <f>ROUNDUP(SUM(U561:V561),1)</f>
        <v>8.1999999999999993</v>
      </c>
      <c r="X561" s="480">
        <f>U561*$Z$11+U561</f>
        <v>8.7562943999999998</v>
      </c>
      <c r="Y561" s="480"/>
      <c r="Z561" s="711">
        <f>X561+0.01</f>
        <v>8.7662943999999996</v>
      </c>
      <c r="AA561" s="712">
        <f>X561+(X561*AA$9)</f>
        <v>9.2816720640000003</v>
      </c>
      <c r="AB561" s="712" t="s">
        <v>609</v>
      </c>
      <c r="AC561" s="713">
        <f>AA561</f>
        <v>9.2816720640000003</v>
      </c>
      <c r="AD561" s="713">
        <f>AA561*AD9</f>
        <v>9.745755667200001</v>
      </c>
      <c r="AE561" s="713"/>
      <c r="AF561" s="714">
        <f>AD561</f>
        <v>9.745755667200001</v>
      </c>
      <c r="AG561" s="715">
        <v>9.6</v>
      </c>
      <c r="AH561" s="714">
        <f>AD561*AH9</f>
        <v>10.233043450560002</v>
      </c>
      <c r="AI561" s="480"/>
      <c r="AJ561" s="481">
        <f>SUM(AH561:AI561)</f>
        <v>10.233043450560002</v>
      </c>
      <c r="AK561" s="707">
        <v>10</v>
      </c>
      <c r="AL561" s="455">
        <v>10.646155204675203</v>
      </c>
      <c r="AM561" s="455">
        <f>AL561*1.06</f>
        <v>11.284924516955716</v>
      </c>
      <c r="AN561" s="455"/>
      <c r="AO561" s="456">
        <f>SUM(AL561:AN561)</f>
        <v>21.931079721630919</v>
      </c>
      <c r="AP561" s="364"/>
      <c r="AQ561" s="699">
        <f>AM561*1.06</f>
        <v>11.96201998797306</v>
      </c>
      <c r="AR561" s="363">
        <f>AQ561*1.15</f>
        <v>13.756322986169017</v>
      </c>
      <c r="AS561" s="722">
        <f>SUM(AM561-AL561)/AL561</f>
        <v>6.0000000000000026E-2</v>
      </c>
    </row>
    <row r="562" spans="1:45" ht="15.75" x14ac:dyDescent="0.25">
      <c r="A562" s="511"/>
      <c r="B562" s="517"/>
      <c r="C562" s="481"/>
      <c r="D562" s="481"/>
      <c r="E562" s="481"/>
      <c r="F562" s="481"/>
      <c r="G562" s="455"/>
      <c r="H562" s="485"/>
      <c r="I562" s="513"/>
      <c r="J562" s="514"/>
      <c r="K562" s="515"/>
      <c r="L562" s="483"/>
      <c r="M562" s="483"/>
      <c r="N562" s="488"/>
      <c r="O562" s="480"/>
      <c r="P562" s="480"/>
      <c r="Q562" s="480"/>
      <c r="R562" s="480"/>
      <c r="S562" s="480"/>
      <c r="T562" s="480"/>
      <c r="U562" s="483"/>
      <c r="V562" s="483"/>
      <c r="W562" s="502"/>
      <c r="X562" s="483"/>
      <c r="Y562" s="480"/>
      <c r="Z562" s="711"/>
      <c r="AA562" s="712"/>
      <c r="AB562" s="712"/>
      <c r="AC562" s="713"/>
      <c r="AD562" s="713"/>
      <c r="AE562" s="713"/>
      <c r="AF562" s="714"/>
      <c r="AG562" s="715"/>
      <c r="AH562" s="714"/>
      <c r="AI562" s="480"/>
      <c r="AJ562" s="483"/>
      <c r="AK562" s="707"/>
      <c r="AL562" s="455"/>
      <c r="AM562" s="455"/>
      <c r="AN562" s="455"/>
      <c r="AO562" s="456"/>
      <c r="AP562" s="364"/>
      <c r="AQ562" s="699"/>
      <c r="AR562" s="363"/>
      <c r="AS562" s="710"/>
    </row>
    <row r="563" spans="1:45" ht="15.75" x14ac:dyDescent="0.25">
      <c r="A563" s="660" t="s">
        <v>443</v>
      </c>
      <c r="B563" s="517"/>
      <c r="C563" s="481"/>
      <c r="D563" s="481"/>
      <c r="E563" s="481"/>
      <c r="F563" s="481"/>
      <c r="G563" s="455"/>
      <c r="H563" s="485"/>
      <c r="I563" s="513"/>
      <c r="J563" s="514"/>
      <c r="K563" s="515"/>
      <c r="L563" s="483"/>
      <c r="M563" s="483"/>
      <c r="N563" s="488"/>
      <c r="O563" s="480"/>
      <c r="P563" s="480"/>
      <c r="Q563" s="480"/>
      <c r="R563" s="480"/>
      <c r="S563" s="480"/>
      <c r="T563" s="480"/>
      <c r="U563" s="483"/>
      <c r="V563" s="483"/>
      <c r="W563" s="502"/>
      <c r="X563" s="483"/>
      <c r="Y563" s="480"/>
      <c r="Z563" s="711"/>
      <c r="AA563" s="712"/>
      <c r="AB563" s="712"/>
      <c r="AC563" s="713"/>
      <c r="AD563" s="713"/>
      <c r="AE563" s="713"/>
      <c r="AF563" s="714"/>
      <c r="AG563" s="715"/>
      <c r="AH563" s="714"/>
      <c r="AI563" s="480"/>
      <c r="AJ563" s="483"/>
      <c r="AK563" s="707"/>
      <c r="AL563" s="455"/>
      <c r="AM563" s="455"/>
      <c r="AN563" s="455"/>
      <c r="AO563" s="456"/>
      <c r="AP563" s="364"/>
      <c r="AQ563" s="699"/>
      <c r="AR563" s="363"/>
      <c r="AS563" s="710"/>
    </row>
    <row r="564" spans="1:45" ht="15.75" x14ac:dyDescent="0.25">
      <c r="A564" s="479"/>
      <c r="B564" s="517"/>
      <c r="C564" s="481"/>
      <c r="D564" s="481"/>
      <c r="E564" s="481"/>
      <c r="F564" s="481"/>
      <c r="G564" s="455"/>
      <c r="H564" s="485"/>
      <c r="I564" s="513"/>
      <c r="J564" s="514"/>
      <c r="K564" s="515"/>
      <c r="L564" s="483"/>
      <c r="M564" s="483"/>
      <c r="N564" s="488"/>
      <c r="O564" s="480"/>
      <c r="P564" s="480"/>
      <c r="Q564" s="480"/>
      <c r="R564" s="480"/>
      <c r="S564" s="480"/>
      <c r="T564" s="480"/>
      <c r="U564" s="483"/>
      <c r="V564" s="483"/>
      <c r="W564" s="502"/>
      <c r="X564" s="483"/>
      <c r="Y564" s="480"/>
      <c r="Z564" s="711"/>
      <c r="AA564" s="712"/>
      <c r="AB564" s="712"/>
      <c r="AC564" s="713"/>
      <c r="AD564" s="713"/>
      <c r="AE564" s="713"/>
      <c r="AF564" s="714"/>
      <c r="AG564" s="715"/>
      <c r="AH564" s="714"/>
      <c r="AI564" s="480"/>
      <c r="AJ564" s="483"/>
      <c r="AK564" s="707"/>
      <c r="AL564" s="455"/>
      <c r="AM564" s="455"/>
      <c r="AN564" s="455"/>
      <c r="AO564" s="456"/>
      <c r="AP564" s="364"/>
      <c r="AQ564" s="699"/>
      <c r="AR564" s="363"/>
      <c r="AS564" s="710"/>
    </row>
    <row r="565" spans="1:45" ht="15.75" x14ac:dyDescent="0.25">
      <c r="A565" s="505" t="s">
        <v>444</v>
      </c>
      <c r="B565" s="517"/>
      <c r="C565" s="481"/>
      <c r="D565" s="481"/>
      <c r="E565" s="481"/>
      <c r="F565" s="481"/>
      <c r="G565" s="455"/>
      <c r="H565" s="485"/>
      <c r="I565" s="513"/>
      <c r="J565" s="514"/>
      <c r="K565" s="515"/>
      <c r="L565" s="483"/>
      <c r="M565" s="483"/>
      <c r="N565" s="488"/>
      <c r="O565" s="480"/>
      <c r="P565" s="480"/>
      <c r="Q565" s="480"/>
      <c r="R565" s="480"/>
      <c r="S565" s="480"/>
      <c r="T565" s="480"/>
      <c r="U565" s="483"/>
      <c r="V565" s="483"/>
      <c r="W565" s="502"/>
      <c r="X565" s="483"/>
      <c r="Y565" s="480"/>
      <c r="Z565" s="711"/>
      <c r="AA565" s="712"/>
      <c r="AB565" s="712"/>
      <c r="AC565" s="713"/>
      <c r="AD565" s="713"/>
      <c r="AE565" s="713"/>
      <c r="AF565" s="714"/>
      <c r="AG565" s="715"/>
      <c r="AH565" s="714"/>
      <c r="AI565" s="480"/>
      <c r="AJ565" s="483"/>
      <c r="AK565" s="707"/>
      <c r="AL565" s="455"/>
      <c r="AM565" s="455"/>
      <c r="AN565" s="455"/>
      <c r="AO565" s="456"/>
      <c r="AP565" s="364"/>
      <c r="AQ565" s="699"/>
      <c r="AR565" s="363"/>
      <c r="AS565" s="710"/>
    </row>
    <row r="566" spans="1:45" ht="15.75" x14ac:dyDescent="0.25">
      <c r="A566" s="511" t="s">
        <v>445</v>
      </c>
      <c r="B566" s="480">
        <v>60.95</v>
      </c>
      <c r="C566" s="481" t="e">
        <f>+B566+B566*$G$9</f>
        <v>#VALUE!</v>
      </c>
      <c r="D566" s="481">
        <v>69.209999999999994</v>
      </c>
      <c r="E566" s="481">
        <f>+D566*$F$11</f>
        <v>0</v>
      </c>
      <c r="F566" s="481">
        <f>SUM(D566:E566)</f>
        <v>69.209999999999994</v>
      </c>
      <c r="G566" s="455">
        <f>CEILING(F566,0.1)</f>
        <v>69.3</v>
      </c>
      <c r="H566" s="485">
        <f t="shared" ref="H566:H571" si="171">+D566+D566*$I$9</f>
        <v>69.209999999999994</v>
      </c>
      <c r="I566" s="513">
        <f>+H566*$I$8</f>
        <v>0</v>
      </c>
      <c r="J566" s="514">
        <f>SUM(H566:I566)</f>
        <v>69.209999999999994</v>
      </c>
      <c r="K566" s="515">
        <f>_xlfn.FLOOR.PRECISE(+H566+I566,0.1)</f>
        <v>69.2</v>
      </c>
      <c r="L566" s="480">
        <f>H566+H566*$M$9</f>
        <v>69.209999999999994</v>
      </c>
      <c r="M566" s="480">
        <f>L566*$M$8</f>
        <v>0</v>
      </c>
      <c r="N566" s="363">
        <f>L566+M566</f>
        <v>69.209999999999994</v>
      </c>
      <c r="O566" s="480">
        <f>L566+L566*$P$9</f>
        <v>78.8994</v>
      </c>
      <c r="P566" s="480" t="e">
        <f>O566*$Q$9</f>
        <v>#VALUE!</v>
      </c>
      <c r="Q566" s="480" t="e">
        <f>SUM(O566:P566)</f>
        <v>#VALUE!</v>
      </c>
      <c r="R566" s="550">
        <v>87.38</v>
      </c>
      <c r="S566" s="480">
        <f>R566*S9</f>
        <v>12.2332</v>
      </c>
      <c r="T566" s="480">
        <f>R566+S566-0.01</f>
        <v>99.603199999999987</v>
      </c>
      <c r="U566" s="480">
        <f>R566+(R566*R9)</f>
        <v>92.972319999999996</v>
      </c>
      <c r="V566" s="480">
        <f>U566*V9</f>
        <v>13.945848</v>
      </c>
      <c r="W566" s="543">
        <f>ROUNDUP(SUM(U566:V566),1)</f>
        <v>107</v>
      </c>
      <c r="X566" s="480">
        <f>U566*$Z$11+U566</f>
        <v>100.41010559999999</v>
      </c>
      <c r="Y566" s="480">
        <f>X566*Y7</f>
        <v>15.061515839999998</v>
      </c>
      <c r="Z566" s="711">
        <f>X566+Y566-0.03</f>
        <v>115.44162143999999</v>
      </c>
      <c r="AA566" s="712">
        <f>X566+(X566*AA$9)</f>
        <v>106.434711936</v>
      </c>
      <c r="AB566" s="712">
        <f>AA566*AB$12</f>
        <v>15.9652067904</v>
      </c>
      <c r="AC566" s="713">
        <f>AA566+AB566</f>
        <v>122.3999187264</v>
      </c>
      <c r="AD566" s="713">
        <f>AA566*AD9</f>
        <v>111.75644753280001</v>
      </c>
      <c r="AE566" s="713"/>
      <c r="AF566" s="714">
        <f>AD566</f>
        <v>111.75644753280001</v>
      </c>
      <c r="AG566" s="715">
        <v>109.7</v>
      </c>
      <c r="AH566" s="714">
        <f>AD566*AH9</f>
        <v>117.34426990944002</v>
      </c>
      <c r="AI566" s="480"/>
      <c r="AJ566" s="481">
        <f>SUM(AH566:AI566)</f>
        <v>117.34426990944002</v>
      </c>
      <c r="AK566" s="707">
        <v>115.2</v>
      </c>
      <c r="AL566" s="455">
        <v>122.08150154652482</v>
      </c>
      <c r="AM566" s="455">
        <f>AL566*1.06</f>
        <v>129.40639163931633</v>
      </c>
      <c r="AN566" s="455"/>
      <c r="AO566" s="456">
        <v>122.1</v>
      </c>
      <c r="AP566" s="364">
        <v>122.1</v>
      </c>
      <c r="AQ566" s="699">
        <f>AM566*1.06</f>
        <v>137.17077513767532</v>
      </c>
      <c r="AR566" s="363">
        <f>AQ566*1.15</f>
        <v>157.74639140832662</v>
      </c>
      <c r="AS566" s="722">
        <f>SUM(AM566-AL566)/AL566</f>
        <v>6.0000000000000137E-2</v>
      </c>
    </row>
    <row r="567" spans="1:45" ht="15.75" x14ac:dyDescent="0.25">
      <c r="A567" s="511" t="s">
        <v>446</v>
      </c>
      <c r="B567" s="480">
        <v>15.24</v>
      </c>
      <c r="C567" s="481" t="e">
        <f>+B567+B567*$G$9</f>
        <v>#VALUE!</v>
      </c>
      <c r="D567" s="481">
        <v>17.37</v>
      </c>
      <c r="E567" s="481">
        <f>+D567*$F$11</f>
        <v>0</v>
      </c>
      <c r="F567" s="481">
        <f>SUM(D567:E567)</f>
        <v>17.37</v>
      </c>
      <c r="G567" s="455">
        <f>+F567</f>
        <v>17.37</v>
      </c>
      <c r="H567" s="485">
        <f t="shared" si="171"/>
        <v>17.37</v>
      </c>
      <c r="I567" s="513">
        <f>+H567*$I$8</f>
        <v>0</v>
      </c>
      <c r="J567" s="514">
        <f>SUM(H567:I567)</f>
        <v>17.37</v>
      </c>
      <c r="K567" s="515">
        <f>_xlfn.FLOOR.PRECISE(+H567+I567,0.1)+0.1</f>
        <v>17.400000000000002</v>
      </c>
      <c r="L567" s="480">
        <f>H567+H567*$M$9</f>
        <v>17.37</v>
      </c>
      <c r="M567" s="480">
        <f>L567*$M$8</f>
        <v>0</v>
      </c>
      <c r="N567" s="363">
        <f>L567+M567</f>
        <v>17.37</v>
      </c>
      <c r="O567" s="480">
        <f>L567+L567*$P$9</f>
        <v>19.8018</v>
      </c>
      <c r="P567" s="480" t="e">
        <f>O567*$Q$9</f>
        <v>#VALUE!</v>
      </c>
      <c r="Q567" s="480" t="e">
        <f>SUM(O567:P567)</f>
        <v>#VALUE!</v>
      </c>
      <c r="R567" s="550">
        <v>21.93</v>
      </c>
      <c r="S567" s="480">
        <f>R567*S9</f>
        <v>3.0702000000000003</v>
      </c>
      <c r="T567" s="480">
        <f>R567+S567</f>
        <v>25.0002</v>
      </c>
      <c r="U567" s="480">
        <f>R567+(R567*R9)</f>
        <v>23.33352</v>
      </c>
      <c r="V567" s="480">
        <f>U567*V9</f>
        <v>3.5000279999999999</v>
      </c>
      <c r="W567" s="543">
        <f>ROUNDUP(SUM(U567:V567),1)</f>
        <v>26.900000000000002</v>
      </c>
      <c r="X567" s="480">
        <f>U567*$Z$11+U567</f>
        <v>25.2002016</v>
      </c>
      <c r="Y567" s="480">
        <f>X567*Y7</f>
        <v>3.7800302399999999</v>
      </c>
      <c r="Z567" s="711">
        <f>X567+Y567+0.01</f>
        <v>28.99023184</v>
      </c>
      <c r="AA567" s="712">
        <f>X567+(X567*AA$9)</f>
        <v>26.712213695999999</v>
      </c>
      <c r="AB567" s="712">
        <f>AA567*AB$12</f>
        <v>4.0068320543999993</v>
      </c>
      <c r="AC567" s="713">
        <f>AA567+AB567</f>
        <v>30.719045750399999</v>
      </c>
      <c r="AD567" s="713">
        <f>AA567*AD9</f>
        <v>28.047824380800002</v>
      </c>
      <c r="AE567" s="713"/>
      <c r="AF567" s="714">
        <f>AD567</f>
        <v>28.047824380800002</v>
      </c>
      <c r="AG567" s="715">
        <v>27.5</v>
      </c>
      <c r="AH567" s="714">
        <f>AD567*AH9</f>
        <v>29.450215599840003</v>
      </c>
      <c r="AI567" s="480"/>
      <c r="AJ567" s="481">
        <f>SUM(AH567:AI567)</f>
        <v>29.450215599840003</v>
      </c>
      <c r="AK567" s="707"/>
      <c r="AL567" s="455">
        <v>30.639131711092805</v>
      </c>
      <c r="AM567" s="455">
        <f>AL567*1.06</f>
        <v>32.477479613758376</v>
      </c>
      <c r="AN567" s="455"/>
      <c r="AO567" s="456">
        <v>30.6</v>
      </c>
      <c r="AP567" s="364">
        <v>30.6</v>
      </c>
      <c r="AQ567" s="699">
        <f>AM567*1.06</f>
        <v>34.426128390583884</v>
      </c>
      <c r="AR567" s="363">
        <f>AQ567*1.15</f>
        <v>39.59004764917146</v>
      </c>
      <c r="AS567" s="722">
        <f>SUM(AM567-AL567)/AL567</f>
        <v>6.0000000000000102E-2</v>
      </c>
    </row>
    <row r="568" spans="1:45" ht="15.75" x14ac:dyDescent="0.25">
      <c r="A568" s="479"/>
      <c r="B568" s="480"/>
      <c r="C568" s="481"/>
      <c r="D568" s="481"/>
      <c r="E568" s="481"/>
      <c r="F568" s="481"/>
      <c r="G568" s="455"/>
      <c r="H568" s="485"/>
      <c r="I568" s="513"/>
      <c r="J568" s="514"/>
      <c r="K568" s="515"/>
      <c r="L568" s="483"/>
      <c r="M568" s="483"/>
      <c r="N568" s="488"/>
      <c r="O568" s="480"/>
      <c r="P568" s="480"/>
      <c r="Q568" s="480"/>
      <c r="R568" s="480"/>
      <c r="S568" s="480"/>
      <c r="T568" s="480"/>
      <c r="U568" s="483"/>
      <c r="V568" s="483"/>
      <c r="W568" s="502"/>
      <c r="X568" s="483"/>
      <c r="Y568" s="480"/>
      <c r="Z568" s="711"/>
      <c r="AA568" s="712"/>
      <c r="AB568" s="712"/>
      <c r="AC568" s="713"/>
      <c r="AD568" s="713"/>
      <c r="AE568" s="713"/>
      <c r="AF568" s="714"/>
      <c r="AG568" s="715"/>
      <c r="AH568" s="714"/>
      <c r="AI568" s="480"/>
      <c r="AJ568" s="483"/>
      <c r="AK568" s="707"/>
      <c r="AL568" s="455"/>
      <c r="AM568" s="455"/>
      <c r="AN568" s="455"/>
      <c r="AO568" s="456"/>
      <c r="AP568" s="364"/>
      <c r="AQ568" s="699"/>
      <c r="AR568" s="363"/>
      <c r="AS568" s="710"/>
    </row>
    <row r="569" spans="1:45" ht="15.75" x14ac:dyDescent="0.25">
      <c r="A569" s="479" t="s">
        <v>447</v>
      </c>
      <c r="B569" s="480">
        <v>239.58</v>
      </c>
      <c r="C569" s="481" t="e">
        <f>+B569+B569*$G$9</f>
        <v>#VALUE!</v>
      </c>
      <c r="D569" s="481">
        <v>271.75</v>
      </c>
      <c r="E569" s="481">
        <f>+D569*$F$11</f>
        <v>0</v>
      </c>
      <c r="F569" s="481">
        <f>SUM(D569:E569)</f>
        <v>271.75</v>
      </c>
      <c r="G569" s="455">
        <f>CEILING(F569,0.1)</f>
        <v>271.8</v>
      </c>
      <c r="H569" s="485">
        <f t="shared" si="171"/>
        <v>271.75</v>
      </c>
      <c r="I569" s="513">
        <f>+H569*$I$8</f>
        <v>0</v>
      </c>
      <c r="J569" s="514">
        <f>SUM(H569:I569)</f>
        <v>271.75</v>
      </c>
      <c r="K569" s="515">
        <f>_xlfn.FLOOR.PRECISE(+H569+I569,0.1)+0.1</f>
        <v>271.8</v>
      </c>
      <c r="L569" s="480">
        <f>H569+H569*$M$9</f>
        <v>271.75</v>
      </c>
      <c r="M569" s="480">
        <f>L569*$M$8</f>
        <v>0</v>
      </c>
      <c r="N569" s="363">
        <f>L569+M569</f>
        <v>271.75</v>
      </c>
      <c r="O569" s="480">
        <f>L569+L569*$P$9</f>
        <v>309.79500000000002</v>
      </c>
      <c r="P569" s="480" t="e">
        <f>O569*$Q$9</f>
        <v>#VALUE!</v>
      </c>
      <c r="Q569" s="480" t="e">
        <f>SUM(O569:P569)</f>
        <v>#VALUE!</v>
      </c>
      <c r="R569" s="550">
        <v>343.08</v>
      </c>
      <c r="S569" s="480">
        <f>R569*S9</f>
        <v>48.031200000000005</v>
      </c>
      <c r="T569" s="480">
        <f>R569+S569-0.01</f>
        <v>391.10120000000001</v>
      </c>
      <c r="U569" s="480">
        <f>R569+(R569*R9)</f>
        <v>365.03711999999996</v>
      </c>
      <c r="V569" s="480">
        <f>U569*V9</f>
        <v>54.75556799999999</v>
      </c>
      <c r="W569" s="543">
        <f>ROUNDUP(SUM(U569:V569),1)</f>
        <v>419.8</v>
      </c>
      <c r="X569" s="480">
        <f>U569*$Z$11+U569</f>
        <v>394.24008959999998</v>
      </c>
      <c r="Y569" s="480">
        <f>X569*Y7</f>
        <v>59.136013439999992</v>
      </c>
      <c r="Z569" s="711">
        <f>X569+Y569+0.02</f>
        <v>453.39610303999996</v>
      </c>
      <c r="AA569" s="712">
        <f>X569+(X569*AA$9)</f>
        <v>417.89449497599998</v>
      </c>
      <c r="AB569" s="712">
        <f>AA569*AB$12</f>
        <v>62.684174246399991</v>
      </c>
      <c r="AC569" s="713">
        <f>AA569+AB569</f>
        <v>480.57866922239998</v>
      </c>
      <c r="AD569" s="713">
        <f>AA569*AD9</f>
        <v>438.78921972479998</v>
      </c>
      <c r="AE569" s="713"/>
      <c r="AF569" s="714">
        <f>AD569</f>
        <v>438.78921972479998</v>
      </c>
      <c r="AG569" s="715">
        <v>430.7</v>
      </c>
      <c r="AH569" s="714">
        <f>AD569*AH9</f>
        <v>460.72868071104</v>
      </c>
      <c r="AI569" s="480"/>
      <c r="AJ569" s="481">
        <f>SUM(AH569:AI569)</f>
        <v>460.72868071104</v>
      </c>
      <c r="AK569" s="707"/>
      <c r="AL569" s="455">
        <v>479.32846819159681</v>
      </c>
      <c r="AM569" s="455">
        <f>AL569*1.06</f>
        <v>508.08817628309265</v>
      </c>
      <c r="AN569" s="455"/>
      <c r="AO569" s="456">
        <v>479.3</v>
      </c>
      <c r="AP569" s="364">
        <v>551.20000000000005</v>
      </c>
      <c r="AQ569" s="699">
        <f>AM569*1.06</f>
        <v>538.57346686007827</v>
      </c>
      <c r="AR569" s="363">
        <f>AQ569*1.15</f>
        <v>619.35948688908991</v>
      </c>
      <c r="AS569" s="722">
        <f>SUM(AM569-AL569)/AL569</f>
        <v>6.000000000000006E-2</v>
      </c>
    </row>
    <row r="570" spans="1:45" ht="15.75" x14ac:dyDescent="0.25">
      <c r="A570" s="479" t="s">
        <v>924</v>
      </c>
      <c r="B570" s="480"/>
      <c r="C570" s="481"/>
      <c r="D570" s="481"/>
      <c r="E570" s="481"/>
      <c r="F570" s="481"/>
      <c r="G570" s="455"/>
      <c r="H570" s="485"/>
      <c r="I570" s="513"/>
      <c r="J570" s="514"/>
      <c r="K570" s="515"/>
      <c r="L570" s="483"/>
      <c r="M570" s="483"/>
      <c r="N570" s="488"/>
      <c r="O570" s="480"/>
      <c r="P570" s="480"/>
      <c r="Q570" s="480"/>
      <c r="R570" s="480"/>
      <c r="S570" s="480"/>
      <c r="T570" s="480"/>
      <c r="U570" s="483"/>
      <c r="V570" s="483"/>
      <c r="W570" s="502"/>
      <c r="X570" s="483"/>
      <c r="Y570" s="480"/>
      <c r="Z570" s="711"/>
      <c r="AA570" s="712"/>
      <c r="AB570" s="712"/>
      <c r="AC570" s="713"/>
      <c r="AD570" s="713"/>
      <c r="AE570" s="713"/>
      <c r="AF570" s="714"/>
      <c r="AG570" s="715"/>
      <c r="AH570" s="714"/>
      <c r="AI570" s="480"/>
      <c r="AJ570" s="483"/>
      <c r="AK570" s="707"/>
      <c r="AL570" s="455"/>
      <c r="AM570" s="455"/>
      <c r="AN570" s="455"/>
      <c r="AO570" s="456"/>
      <c r="AP570" s="364"/>
      <c r="AQ570" s="708"/>
      <c r="AR570" s="709"/>
      <c r="AS570" s="710"/>
    </row>
    <row r="571" spans="1:45" ht="15.75" x14ac:dyDescent="0.25">
      <c r="A571" s="511" t="s">
        <v>922</v>
      </c>
      <c r="B571" s="480">
        <v>86.52</v>
      </c>
      <c r="C571" s="481" t="e">
        <f>+B571+B571*$G$9</f>
        <v>#VALUE!</v>
      </c>
      <c r="D571" s="481">
        <v>98.16</v>
      </c>
      <c r="E571" s="481">
        <f>+D571*$F$11</f>
        <v>0</v>
      </c>
      <c r="F571" s="481">
        <f>SUM(D571:E571)</f>
        <v>98.16</v>
      </c>
      <c r="G571" s="455">
        <f>+F571</f>
        <v>98.16</v>
      </c>
      <c r="H571" s="485">
        <f t="shared" si="171"/>
        <v>98.16</v>
      </c>
      <c r="I571" s="513">
        <f>+H571*$I$8</f>
        <v>0</v>
      </c>
      <c r="J571" s="514">
        <f>SUM(H571:I571)</f>
        <v>98.16</v>
      </c>
      <c r="K571" s="515">
        <f>_xlfn.FLOOR.PRECISE(+H571+I571,0.1)</f>
        <v>98.100000000000009</v>
      </c>
      <c r="L571" s="480">
        <f>H571+H571*$M$9</f>
        <v>98.16</v>
      </c>
      <c r="M571" s="480">
        <f>L571*$M$8</f>
        <v>0</v>
      </c>
      <c r="N571" s="363">
        <f>L571+M571</f>
        <v>98.16</v>
      </c>
      <c r="O571" s="480">
        <f>L571+L571*$P$9</f>
        <v>111.9024</v>
      </c>
      <c r="P571" s="480" t="e">
        <f>O571*$Q$9</f>
        <v>#VALUE!</v>
      </c>
      <c r="Q571" s="480" t="e">
        <f>SUM(O571:P571)</f>
        <v>#VALUE!</v>
      </c>
      <c r="R571" s="550">
        <v>123.92</v>
      </c>
      <c r="S571" s="480">
        <f>R571*S9</f>
        <v>17.348800000000001</v>
      </c>
      <c r="T571" s="480">
        <f>R571+S571+0.03</f>
        <v>141.2988</v>
      </c>
      <c r="U571" s="480">
        <f>R571+(R571*R9)</f>
        <v>131.85087999999999</v>
      </c>
      <c r="V571" s="480">
        <f>U571*V9</f>
        <v>19.777631999999997</v>
      </c>
      <c r="W571" s="543">
        <f>ROUNDUP(SUM(U571:V571),1)</f>
        <v>151.69999999999999</v>
      </c>
      <c r="X571" s="480">
        <f>U571*$Z$11+U571</f>
        <v>142.39895039999999</v>
      </c>
      <c r="Y571" s="480">
        <f>X571*Y7</f>
        <v>21.359842559999997</v>
      </c>
      <c r="Z571" s="711">
        <f>X571+Y571+0.02</f>
        <v>163.77879296</v>
      </c>
      <c r="AA571" s="712">
        <f>X571+(X571*AA$9)</f>
        <v>150.94288742399999</v>
      </c>
      <c r="AB571" s="712">
        <f>AA571*AB$12</f>
        <v>22.641433113599998</v>
      </c>
      <c r="AC571" s="713">
        <f>AA571+AB571</f>
        <v>173.58432053759998</v>
      </c>
      <c r="AD571" s="713">
        <f>AA571*AD9</f>
        <v>158.4900317952</v>
      </c>
      <c r="AE571" s="713"/>
      <c r="AF571" s="714">
        <f>AD571</f>
        <v>158.4900317952</v>
      </c>
      <c r="AG571" s="715">
        <v>155.6</v>
      </c>
      <c r="AH571" s="714" t="s">
        <v>609</v>
      </c>
      <c r="AI571" s="480"/>
      <c r="AJ571" s="481"/>
      <c r="AK571" s="707"/>
      <c r="AL571" s="455"/>
      <c r="AM571" s="455"/>
      <c r="AN571" s="455"/>
      <c r="AO571" s="456"/>
      <c r="AP571" s="364"/>
      <c r="AQ571" s="708"/>
      <c r="AR571" s="709"/>
      <c r="AS571" s="710"/>
    </row>
    <row r="572" spans="1:45" ht="15.75" x14ac:dyDescent="0.25">
      <c r="A572" s="659" t="s">
        <v>923</v>
      </c>
      <c r="B572" s="480"/>
      <c r="C572" s="481"/>
      <c r="D572" s="481"/>
      <c r="E572" s="481"/>
      <c r="F572" s="481"/>
      <c r="G572" s="455"/>
      <c r="H572" s="485"/>
      <c r="I572" s="513"/>
      <c r="J572" s="514"/>
      <c r="K572" s="515"/>
      <c r="L572" s="480"/>
      <c r="M572" s="480"/>
      <c r="N572" s="363"/>
      <c r="O572" s="480"/>
      <c r="P572" s="480"/>
      <c r="Q572" s="480"/>
      <c r="R572" s="550"/>
      <c r="S572" s="480"/>
      <c r="T572" s="480"/>
      <c r="U572" s="480"/>
      <c r="V572" s="480"/>
      <c r="W572" s="543"/>
      <c r="X572" s="480"/>
      <c r="Y572" s="480"/>
      <c r="Z572" s="711"/>
      <c r="AA572" s="712"/>
      <c r="AB572" s="712"/>
      <c r="AC572" s="713"/>
      <c r="AD572" s="713"/>
      <c r="AE572" s="713"/>
      <c r="AF572" s="714"/>
      <c r="AG572" s="715"/>
      <c r="AH572" s="714"/>
      <c r="AI572" s="480"/>
      <c r="AJ572" s="481"/>
      <c r="AK572" s="707"/>
      <c r="AL572" s="455"/>
      <c r="AM572" s="455"/>
      <c r="AN572" s="455"/>
      <c r="AO572" s="456"/>
      <c r="AP572" s="364"/>
      <c r="AQ572" s="708"/>
      <c r="AR572" s="709"/>
      <c r="AS572" s="710"/>
    </row>
    <row r="573" spans="1:45" ht="15.75" x14ac:dyDescent="0.25">
      <c r="A573" s="479"/>
      <c r="B573" s="480"/>
      <c r="C573" s="481"/>
      <c r="D573" s="481"/>
      <c r="E573" s="481"/>
      <c r="F573" s="481"/>
      <c r="G573" s="455"/>
      <c r="H573" s="485"/>
      <c r="I573" s="513"/>
      <c r="J573" s="514"/>
      <c r="K573" s="515"/>
      <c r="L573" s="483"/>
      <c r="M573" s="483"/>
      <c r="N573" s="488"/>
      <c r="O573" s="480"/>
      <c r="P573" s="480"/>
      <c r="Q573" s="480"/>
      <c r="R573" s="480"/>
      <c r="S573" s="480"/>
      <c r="T573" s="480"/>
      <c r="U573" s="483"/>
      <c r="V573" s="483"/>
      <c r="W573" s="502"/>
      <c r="X573" s="483"/>
      <c r="Y573" s="480"/>
      <c r="Z573" s="711"/>
      <c r="AA573" s="712"/>
      <c r="AB573" s="712"/>
      <c r="AC573" s="713"/>
      <c r="AD573" s="713"/>
      <c r="AE573" s="713"/>
      <c r="AF573" s="714"/>
      <c r="AG573" s="715"/>
      <c r="AH573" s="714"/>
      <c r="AI573" s="480"/>
      <c r="AJ573" s="483"/>
      <c r="AK573" s="707"/>
      <c r="AL573" s="455"/>
      <c r="AM573" s="455"/>
      <c r="AN573" s="455"/>
      <c r="AO573" s="456"/>
      <c r="AP573" s="364"/>
      <c r="AQ573" s="708"/>
      <c r="AR573" s="709"/>
      <c r="AS573" s="710"/>
    </row>
    <row r="574" spans="1:45" ht="15.75" x14ac:dyDescent="0.25">
      <c r="A574" s="511" t="s">
        <v>449</v>
      </c>
      <c r="B574" s="480"/>
      <c r="C574" s="481"/>
      <c r="D574" s="481"/>
      <c r="E574" s="481"/>
      <c r="F574" s="481"/>
      <c r="G574" s="455"/>
      <c r="H574" s="485"/>
      <c r="I574" s="513"/>
      <c r="J574" s="514"/>
      <c r="K574" s="515"/>
      <c r="L574" s="483"/>
      <c r="M574" s="483"/>
      <c r="N574" s="488"/>
      <c r="O574" s="480"/>
      <c r="P574" s="480"/>
      <c r="Q574" s="480"/>
      <c r="R574" s="480"/>
      <c r="S574" s="480"/>
      <c r="T574" s="480"/>
      <c r="U574" s="483"/>
      <c r="V574" s="483"/>
      <c r="W574" s="502"/>
      <c r="X574" s="483"/>
      <c r="Y574" s="480"/>
      <c r="Z574" s="711"/>
      <c r="AA574" s="712"/>
      <c r="AB574" s="712"/>
      <c r="AC574" s="713"/>
      <c r="AD574" s="713"/>
      <c r="AE574" s="713"/>
      <c r="AF574" s="714"/>
      <c r="AG574" s="715"/>
      <c r="AH574" s="714"/>
      <c r="AI574" s="480"/>
      <c r="AJ574" s="483"/>
      <c r="AK574" s="707"/>
      <c r="AL574" s="455"/>
      <c r="AM574" s="455"/>
      <c r="AN574" s="455"/>
      <c r="AO574" s="456"/>
      <c r="AP574" s="364"/>
      <c r="AQ574" s="708"/>
      <c r="AR574" s="709"/>
      <c r="AS574" s="710"/>
    </row>
    <row r="575" spans="1:45" ht="15.75" x14ac:dyDescent="0.25">
      <c r="A575" s="479" t="s">
        <v>921</v>
      </c>
      <c r="B575" s="517"/>
      <c r="C575" s="481"/>
      <c r="D575" s="481"/>
      <c r="E575" s="481"/>
      <c r="F575" s="481"/>
      <c r="G575" s="455"/>
      <c r="H575" s="485"/>
      <c r="I575" s="513"/>
      <c r="J575" s="514"/>
      <c r="K575" s="515"/>
      <c r="L575" s="483"/>
      <c r="M575" s="483"/>
      <c r="N575" s="488"/>
      <c r="O575" s="480"/>
      <c r="P575" s="480"/>
      <c r="Q575" s="480"/>
      <c r="R575" s="480"/>
      <c r="S575" s="480"/>
      <c r="T575" s="480"/>
      <c r="U575" s="483"/>
      <c r="V575" s="483"/>
      <c r="W575" s="502"/>
      <c r="X575" s="483"/>
      <c r="Y575" s="480"/>
      <c r="Z575" s="711"/>
      <c r="AA575" s="712"/>
      <c r="AB575" s="712"/>
      <c r="AC575" s="713"/>
      <c r="AD575" s="713"/>
      <c r="AE575" s="713"/>
      <c r="AF575" s="714"/>
      <c r="AG575" s="715"/>
      <c r="AH575" s="714"/>
      <c r="AI575" s="480"/>
      <c r="AJ575" s="483"/>
      <c r="AK575" s="707"/>
      <c r="AL575" s="455"/>
      <c r="AM575" s="455"/>
      <c r="AN575" s="455"/>
      <c r="AO575" s="456"/>
      <c r="AP575" s="364"/>
      <c r="AQ575" s="708"/>
      <c r="AR575" s="709"/>
      <c r="AS575" s="710"/>
    </row>
    <row r="576" spans="1:45" ht="15.75" x14ac:dyDescent="0.25">
      <c r="A576" s="479"/>
      <c r="B576" s="517"/>
      <c r="C576" s="481"/>
      <c r="D576" s="481"/>
      <c r="E576" s="481"/>
      <c r="F576" s="481"/>
      <c r="G576" s="455"/>
      <c r="H576" s="485"/>
      <c r="I576" s="513"/>
      <c r="J576" s="514"/>
      <c r="K576" s="515"/>
      <c r="L576" s="483"/>
      <c r="M576" s="483"/>
      <c r="N576" s="488"/>
      <c r="O576" s="480"/>
      <c r="P576" s="480"/>
      <c r="Q576" s="480"/>
      <c r="R576" s="480"/>
      <c r="S576" s="480"/>
      <c r="T576" s="480"/>
      <c r="U576" s="483"/>
      <c r="V576" s="483"/>
      <c r="W576" s="502"/>
      <c r="X576" s="483"/>
      <c r="Y576" s="480"/>
      <c r="Z576" s="711"/>
      <c r="AA576" s="712"/>
      <c r="AB576" s="712"/>
      <c r="AC576" s="713"/>
      <c r="AD576" s="713"/>
      <c r="AE576" s="713"/>
      <c r="AF576" s="714"/>
      <c r="AG576" s="715"/>
      <c r="AH576" s="714"/>
      <c r="AI576" s="480"/>
      <c r="AJ576" s="483"/>
      <c r="AK576" s="707"/>
      <c r="AL576" s="455"/>
      <c r="AM576" s="455"/>
      <c r="AN576" s="455"/>
      <c r="AO576" s="456"/>
      <c r="AP576" s="364"/>
      <c r="AQ576" s="708"/>
      <c r="AR576" s="709"/>
      <c r="AS576" s="710"/>
    </row>
    <row r="577" spans="1:45" ht="15.75" x14ac:dyDescent="0.25">
      <c r="A577" s="479"/>
      <c r="B577" s="517"/>
      <c r="C577" s="481"/>
      <c r="D577" s="481"/>
      <c r="E577" s="481"/>
      <c r="F577" s="481"/>
      <c r="G577" s="455"/>
      <c r="H577" s="485"/>
      <c r="I577" s="513"/>
      <c r="J577" s="514"/>
      <c r="K577" s="515"/>
      <c r="L577" s="483"/>
      <c r="M577" s="483"/>
      <c r="N577" s="488"/>
      <c r="O577" s="480"/>
      <c r="P577" s="480"/>
      <c r="Q577" s="480"/>
      <c r="R577" s="480"/>
      <c r="S577" s="480"/>
      <c r="T577" s="480"/>
      <c r="U577" s="483"/>
      <c r="V577" s="483"/>
      <c r="W577" s="502"/>
      <c r="X577" s="483"/>
      <c r="Y577" s="480"/>
      <c r="Z577" s="711"/>
      <c r="AA577" s="712"/>
      <c r="AB577" s="712"/>
      <c r="AC577" s="713"/>
      <c r="AD577" s="713"/>
      <c r="AE577" s="713"/>
      <c r="AF577" s="714"/>
      <c r="AG577" s="715"/>
      <c r="AH577" s="714"/>
      <c r="AI577" s="480"/>
      <c r="AJ577" s="483"/>
      <c r="AK577" s="707"/>
      <c r="AL577" s="455"/>
      <c r="AM577" s="455"/>
      <c r="AN577" s="455"/>
      <c r="AO577" s="456"/>
      <c r="AP577" s="364"/>
      <c r="AQ577" s="708"/>
      <c r="AR577" s="709"/>
      <c r="AS577" s="710"/>
    </row>
    <row r="578" spans="1:45" ht="15.75" x14ac:dyDescent="0.25">
      <c r="A578" s="479"/>
      <c r="B578" s="517"/>
      <c r="C578" s="481"/>
      <c r="D578" s="481"/>
      <c r="E578" s="481"/>
      <c r="F578" s="481"/>
      <c r="G578" s="455"/>
      <c r="H578" s="485"/>
      <c r="I578" s="513"/>
      <c r="J578" s="514"/>
      <c r="K578" s="515"/>
      <c r="L578" s="483"/>
      <c r="M578" s="483"/>
      <c r="N578" s="488"/>
      <c r="O578" s="480"/>
      <c r="P578" s="480"/>
      <c r="Q578" s="480"/>
      <c r="R578" s="480"/>
      <c r="S578" s="480"/>
      <c r="T578" s="480"/>
      <c r="U578" s="483"/>
      <c r="V578" s="483"/>
      <c r="W578" s="502"/>
      <c r="X578" s="483"/>
      <c r="Y578" s="480"/>
      <c r="Z578" s="711"/>
      <c r="AA578" s="712"/>
      <c r="AB578" s="712"/>
      <c r="AC578" s="713"/>
      <c r="AD578" s="713"/>
      <c r="AE578" s="713"/>
      <c r="AF578" s="714"/>
      <c r="AG578" s="715"/>
      <c r="AH578" s="714"/>
      <c r="AI578" s="480"/>
      <c r="AJ578" s="483"/>
      <c r="AK578" s="707"/>
      <c r="AL578" s="455"/>
      <c r="AM578" s="455"/>
      <c r="AN578" s="455"/>
      <c r="AO578" s="456"/>
      <c r="AP578" s="364"/>
      <c r="AQ578" s="708"/>
      <c r="AR578" s="709"/>
      <c r="AS578" s="710"/>
    </row>
    <row r="579" spans="1:45" ht="15.75" x14ac:dyDescent="0.25">
      <c r="A579" s="489" t="s">
        <v>451</v>
      </c>
      <c r="B579" s="518"/>
      <c r="C579" s="455"/>
      <c r="D579" s="455"/>
      <c r="E579" s="455"/>
      <c r="F579" s="455"/>
      <c r="G579" s="455"/>
      <c r="H579" s="514"/>
      <c r="I579" s="602"/>
      <c r="J579" s="514"/>
      <c r="K579" s="515"/>
      <c r="L579" s="488"/>
      <c r="M579" s="488"/>
      <c r="N579" s="488"/>
      <c r="O579" s="363"/>
      <c r="P579" s="363"/>
      <c r="Q579" s="363"/>
      <c r="R579" s="363"/>
      <c r="S579" s="363"/>
      <c r="T579" s="363"/>
      <c r="U579" s="483"/>
      <c r="V579" s="483"/>
      <c r="W579" s="502"/>
      <c r="X579" s="488"/>
      <c r="Y579" s="363"/>
      <c r="Z579" s="781"/>
      <c r="AA579" s="712"/>
      <c r="AB579" s="712"/>
      <c r="AC579" s="713"/>
      <c r="AD579" s="713"/>
      <c r="AE579" s="713"/>
      <c r="AF579" s="714"/>
      <c r="AG579" s="715"/>
      <c r="AH579" s="714"/>
      <c r="AI579" s="363"/>
      <c r="AJ579" s="488"/>
      <c r="AK579" s="469"/>
      <c r="AL579" s="455"/>
      <c r="AM579" s="455"/>
      <c r="AN579" s="455"/>
      <c r="AO579" s="456"/>
      <c r="AP579" s="364"/>
      <c r="AQ579" s="708"/>
      <c r="AR579" s="709"/>
      <c r="AS579" s="488"/>
    </row>
    <row r="580" spans="1:45" ht="15.75" x14ac:dyDescent="0.25">
      <c r="A580" s="479" t="s">
        <v>452</v>
      </c>
      <c r="B580" s="517"/>
      <c r="C580" s="481"/>
      <c r="D580" s="481"/>
      <c r="E580" s="481"/>
      <c r="F580" s="481"/>
      <c r="G580" s="455"/>
      <c r="H580" s="485"/>
      <c r="I580" s="513"/>
      <c r="J580" s="514"/>
      <c r="K580" s="515"/>
      <c r="L580" s="483"/>
      <c r="M580" s="483"/>
      <c r="N580" s="488"/>
      <c r="O580" s="480"/>
      <c r="P580" s="480"/>
      <c r="Q580" s="480"/>
      <c r="R580" s="480"/>
      <c r="S580" s="480"/>
      <c r="T580" s="480"/>
      <c r="U580" s="483"/>
      <c r="V580" s="483"/>
      <c r="W580" s="502"/>
      <c r="X580" s="483"/>
      <c r="Y580" s="480"/>
      <c r="Z580" s="711"/>
      <c r="AA580" s="712"/>
      <c r="AB580" s="712"/>
      <c r="AC580" s="713"/>
      <c r="AD580" s="713"/>
      <c r="AE580" s="713"/>
      <c r="AF580" s="714"/>
      <c r="AG580" s="715"/>
      <c r="AH580" s="714"/>
      <c r="AI580" s="480"/>
      <c r="AJ580" s="483"/>
      <c r="AK580" s="707"/>
      <c r="AL580" s="455"/>
      <c r="AM580" s="455"/>
      <c r="AN580" s="455"/>
      <c r="AO580" s="456"/>
      <c r="AP580" s="364"/>
      <c r="AQ580" s="708"/>
      <c r="AR580" s="709"/>
      <c r="AS580" s="710"/>
    </row>
    <row r="581" spans="1:45" ht="15.75" x14ac:dyDescent="0.25">
      <c r="A581" s="479"/>
      <c r="B581" s="517"/>
      <c r="C581" s="481"/>
      <c r="D581" s="481"/>
      <c r="E581" s="481"/>
      <c r="F581" s="481"/>
      <c r="G581" s="455"/>
      <c r="H581" s="485"/>
      <c r="I581" s="513"/>
      <c r="J581" s="514"/>
      <c r="K581" s="515"/>
      <c r="L581" s="483"/>
      <c r="M581" s="483"/>
      <c r="N581" s="488"/>
      <c r="O581" s="480"/>
      <c r="P581" s="480"/>
      <c r="Q581" s="480"/>
      <c r="R581" s="480"/>
      <c r="S581" s="480"/>
      <c r="T581" s="480"/>
      <c r="U581" s="483"/>
      <c r="V581" s="483"/>
      <c r="W581" s="502"/>
      <c r="X581" s="483"/>
      <c r="Y581" s="480"/>
      <c r="Z581" s="711"/>
      <c r="AA581" s="712"/>
      <c r="AB581" s="712"/>
      <c r="AC581" s="713"/>
      <c r="AD581" s="713"/>
      <c r="AE581" s="713"/>
      <c r="AF581" s="714"/>
      <c r="AG581" s="715"/>
      <c r="AH581" s="714"/>
      <c r="AI581" s="480"/>
      <c r="AJ581" s="483"/>
      <c r="AK581" s="707"/>
      <c r="AL581" s="455"/>
      <c r="AM581" s="455"/>
      <c r="AN581" s="455"/>
      <c r="AO581" s="456"/>
      <c r="AP581" s="364"/>
      <c r="AQ581" s="708"/>
      <c r="AR581" s="709"/>
      <c r="AS581" s="710"/>
    </row>
    <row r="582" spans="1:45" ht="15.75" x14ac:dyDescent="0.25">
      <c r="A582" s="558" t="s">
        <v>725</v>
      </c>
      <c r="B582" s="480"/>
      <c r="C582" s="481"/>
      <c r="D582" s="481"/>
      <c r="E582" s="481"/>
      <c r="F582" s="481"/>
      <c r="G582" s="455"/>
      <c r="H582" s="485"/>
      <c r="I582" s="513"/>
      <c r="J582" s="514"/>
      <c r="K582" s="515"/>
      <c r="L582" s="483"/>
      <c r="M582" s="483"/>
      <c r="N582" s="488"/>
      <c r="O582" s="480"/>
      <c r="P582" s="480"/>
      <c r="Q582" s="480"/>
      <c r="R582" s="480"/>
      <c r="S582" s="480"/>
      <c r="T582" s="480"/>
      <c r="U582" s="483"/>
      <c r="V582" s="483"/>
      <c r="W582" s="502"/>
      <c r="X582" s="483"/>
      <c r="Y582" s="480"/>
      <c r="Z582" s="711"/>
      <c r="AA582" s="712"/>
      <c r="AB582" s="712"/>
      <c r="AC582" s="713"/>
      <c r="AD582" s="713"/>
      <c r="AE582" s="713"/>
      <c r="AF582" s="714"/>
      <c r="AG582" s="715"/>
      <c r="AH582" s="714"/>
      <c r="AI582" s="480"/>
      <c r="AJ582" s="483"/>
      <c r="AK582" s="707"/>
      <c r="AL582" s="455"/>
      <c r="AM582" s="455"/>
      <c r="AN582" s="455"/>
      <c r="AO582" s="456"/>
      <c r="AP582" s="364"/>
      <c r="AQ582" s="708"/>
      <c r="AR582" s="709"/>
      <c r="AS582" s="710"/>
    </row>
    <row r="583" spans="1:45" ht="15.75" x14ac:dyDescent="0.25">
      <c r="A583" s="561" t="s">
        <v>726</v>
      </c>
      <c r="B583" s="480"/>
      <c r="C583" s="481"/>
      <c r="D583" s="481"/>
      <c r="E583" s="481"/>
      <c r="F583" s="481"/>
      <c r="G583" s="455"/>
      <c r="H583" s="485"/>
      <c r="I583" s="483"/>
      <c r="J583" s="603" t="s">
        <v>727</v>
      </c>
      <c r="K583" s="604"/>
      <c r="L583" s="483"/>
      <c r="M583" s="483"/>
      <c r="N583" s="488"/>
      <c r="O583" s="480"/>
      <c r="P583" s="480"/>
      <c r="Q583" s="480"/>
      <c r="R583" s="480"/>
      <c r="S583" s="480"/>
      <c r="T583" s="480"/>
      <c r="U583" s="483"/>
      <c r="V583" s="483"/>
      <c r="W583" s="502"/>
      <c r="X583" s="483"/>
      <c r="Y583" s="480"/>
      <c r="Z583" s="711"/>
      <c r="AA583" s="712"/>
      <c r="AB583" s="712"/>
      <c r="AC583" s="713"/>
      <c r="AD583" s="713"/>
      <c r="AE583" s="713"/>
      <c r="AF583" s="714"/>
      <c r="AG583" s="715"/>
      <c r="AH583" s="714"/>
      <c r="AI583" s="480"/>
      <c r="AJ583" s="483"/>
      <c r="AK583" s="707"/>
      <c r="AL583" s="455"/>
      <c r="AM583" s="455"/>
      <c r="AN583" s="455"/>
      <c r="AO583" s="456"/>
      <c r="AP583" s="364"/>
      <c r="AQ583" s="708"/>
      <c r="AR583" s="709"/>
      <c r="AS583" s="710"/>
    </row>
    <row r="584" spans="1:45" ht="15.75" x14ac:dyDescent="0.25">
      <c r="A584" s="562" t="s">
        <v>728</v>
      </c>
      <c r="B584" s="480"/>
      <c r="C584" s="481"/>
      <c r="D584" s="481"/>
      <c r="E584" s="481"/>
      <c r="F584" s="481"/>
      <c r="G584" s="455"/>
      <c r="H584" s="485">
        <v>700</v>
      </c>
      <c r="I584" s="513"/>
      <c r="J584" s="514">
        <f>SUM(H584:I584)</f>
        <v>700</v>
      </c>
      <c r="K584" s="515">
        <f>+H584+I584</f>
        <v>700</v>
      </c>
      <c r="L584" s="480">
        <f>H584+H584*$M$9</f>
        <v>700</v>
      </c>
      <c r="M584" s="483"/>
      <c r="N584" s="363">
        <f>L584+M584</f>
        <v>700</v>
      </c>
      <c r="O584" s="480">
        <f>L584+L584*$P$9</f>
        <v>798</v>
      </c>
      <c r="P584" s="480" t="e">
        <f>O584*$Q$9</f>
        <v>#VALUE!</v>
      </c>
      <c r="Q584" s="480" t="e">
        <f>SUM(O584:P584)</f>
        <v>#VALUE!</v>
      </c>
      <c r="R584" s="550">
        <v>833.71</v>
      </c>
      <c r="S584" s="480">
        <f>R584*S9</f>
        <v>116.71940000000002</v>
      </c>
      <c r="T584" s="480">
        <f>R584+S584-0.03</f>
        <v>950.39940000000013</v>
      </c>
      <c r="U584" s="480">
        <f>R584+(R584*R9)</f>
        <v>887.06744000000003</v>
      </c>
      <c r="V584" s="480">
        <f>U584*V9</f>
        <v>133.06011599999999</v>
      </c>
      <c r="W584" s="543">
        <f>ROUNDUP(SUM(U584:V584),1)</f>
        <v>1020.2</v>
      </c>
      <c r="X584" s="480">
        <f>U584*$Z$11+U584</f>
        <v>958.03283520000002</v>
      </c>
      <c r="Y584" s="480">
        <f>X584*Y7</f>
        <v>143.70492528</v>
      </c>
      <c r="Z584" s="711">
        <f>X584+Y584+0.06</f>
        <v>1101.7977604799999</v>
      </c>
      <c r="AA584" s="712">
        <f>X584+(X584*AA$9)</f>
        <v>1015.514805312</v>
      </c>
      <c r="AB584" s="712">
        <f>AA584*AB$12</f>
        <v>152.32722079679999</v>
      </c>
      <c r="AC584" s="713">
        <f>AA584+AB584</f>
        <v>1167.8420261087999</v>
      </c>
      <c r="AD584" s="713">
        <f>AA584*AD9</f>
        <v>1066.2905455776001</v>
      </c>
      <c r="AE584" s="713">
        <f>AD584*AF9</f>
        <v>159.94358183664002</v>
      </c>
      <c r="AF584" s="714">
        <f>AD584+AE584</f>
        <v>1226.2341274142402</v>
      </c>
      <c r="AG584" s="715">
        <v>1203.5</v>
      </c>
      <c r="AH584" s="714">
        <f>AD584*AH9</f>
        <v>1119.6050728564801</v>
      </c>
      <c r="AI584" s="480">
        <f>AH584*AJ9</f>
        <v>167.940760928472</v>
      </c>
      <c r="AJ584" s="481">
        <f>SUM(AH584:AI584)</f>
        <v>1287.545833784952</v>
      </c>
      <c r="AK584" s="707"/>
      <c r="AL584" s="455">
        <v>1164.8039443162418</v>
      </c>
      <c r="AM584" s="455">
        <f>AL584*1.06</f>
        <v>1234.6921809752164</v>
      </c>
      <c r="AN584" s="455">
        <f>AL584*AN12</f>
        <v>174.72059164743627</v>
      </c>
      <c r="AO584" s="456">
        <v>1339.5</v>
      </c>
      <c r="AP584" s="364">
        <v>1339.5</v>
      </c>
      <c r="AQ584" s="693">
        <f>AM584*1.06</f>
        <v>1308.7737118337295</v>
      </c>
      <c r="AR584" s="363">
        <f t="shared" ref="AR584:AR633" si="172">AQ584*1.15</f>
        <v>1505.0897686087887</v>
      </c>
      <c r="AS584" s="722">
        <f>SUM(AM584-AL584)/AL584</f>
        <v>6.0000000000000095E-2</v>
      </c>
    </row>
    <row r="585" spans="1:45" ht="15.75" x14ac:dyDescent="0.25">
      <c r="A585" s="562" t="s">
        <v>729</v>
      </c>
      <c r="B585" s="480"/>
      <c r="C585" s="481"/>
      <c r="D585" s="481"/>
      <c r="E585" s="481"/>
      <c r="F585" s="481"/>
      <c r="G585" s="455"/>
      <c r="H585" s="485">
        <v>550</v>
      </c>
      <c r="I585" s="513"/>
      <c r="J585" s="514">
        <f>SUM(H585:I585)</f>
        <v>550</v>
      </c>
      <c r="K585" s="515">
        <f>+H585+I585</f>
        <v>550</v>
      </c>
      <c r="L585" s="480">
        <f>H585+H585*$M$9</f>
        <v>550</v>
      </c>
      <c r="M585" s="483"/>
      <c r="N585" s="363">
        <f>L585+M585</f>
        <v>550</v>
      </c>
      <c r="O585" s="480">
        <f>L585+L585*$P$9</f>
        <v>627</v>
      </c>
      <c r="P585" s="480" t="e">
        <f>O585*$Q$9</f>
        <v>#VALUE!</v>
      </c>
      <c r="Q585" s="480" t="e">
        <f>SUM(O585:P585)</f>
        <v>#VALUE!</v>
      </c>
      <c r="R585" s="550">
        <v>655.05999999999995</v>
      </c>
      <c r="S585" s="480">
        <f>R585*S9</f>
        <v>91.708399999999997</v>
      </c>
      <c r="T585" s="480">
        <f>R585+S585+0.03</f>
        <v>746.7983999999999</v>
      </c>
      <c r="U585" s="480">
        <f>R585+(R585*R9)</f>
        <v>696.98383999999999</v>
      </c>
      <c r="V585" s="480">
        <f>U585*V9</f>
        <v>104.54757599999999</v>
      </c>
      <c r="W585" s="543">
        <f>ROUNDUP(SUM(U585:V585),1)</f>
        <v>801.6</v>
      </c>
      <c r="X585" s="480">
        <f>U585*$Z$11+U585</f>
        <v>752.74254719999999</v>
      </c>
      <c r="Y585" s="480">
        <f>X585*Y7</f>
        <v>112.91138208</v>
      </c>
      <c r="Z585" s="711">
        <f>X585+Y585-0.02</f>
        <v>865.63392927999996</v>
      </c>
      <c r="AA585" s="712">
        <f>X585+(X585*AA$9)</f>
        <v>797.90710003200002</v>
      </c>
      <c r="AB585" s="712">
        <f>AA585*AB$12</f>
        <v>119.6860650048</v>
      </c>
      <c r="AC585" s="713">
        <f>AA585+AB585</f>
        <v>917.59316503679997</v>
      </c>
      <c r="AD585" s="713">
        <f>AA585*AD9</f>
        <v>837.80245503360004</v>
      </c>
      <c r="AE585" s="713">
        <f>AD585*AF9</f>
        <v>125.67036825504</v>
      </c>
      <c r="AF585" s="714">
        <f>AD585+AE585</f>
        <v>963.47282328864003</v>
      </c>
      <c r="AG585" s="715">
        <v>945.6</v>
      </c>
      <c r="AH585" s="714">
        <f>AD585*AH9</f>
        <v>879.69257778528004</v>
      </c>
      <c r="AI585" s="480">
        <f>AH585*AJ9</f>
        <v>131.95388666779201</v>
      </c>
      <c r="AJ585" s="481">
        <f>SUM(AH585:AI585)</f>
        <v>1011.646464453072</v>
      </c>
      <c r="AK585" s="707">
        <v>992.9</v>
      </c>
      <c r="AL585" s="455">
        <v>915.2060929625377</v>
      </c>
      <c r="AM585" s="455">
        <f>AL585*1.06</f>
        <v>970.11845854029002</v>
      </c>
      <c r="AN585" s="455">
        <f>AL585*AN12</f>
        <v>137.28091394438064</v>
      </c>
      <c r="AO585" s="456">
        <v>1052.5</v>
      </c>
      <c r="AP585" s="364">
        <v>1052.5</v>
      </c>
      <c r="AQ585" s="693">
        <f>AM585*1.06</f>
        <v>1028.3255660527075</v>
      </c>
      <c r="AR585" s="363">
        <f t="shared" si="172"/>
        <v>1182.5744009606135</v>
      </c>
      <c r="AS585" s="722">
        <f>SUM(AM585-AL585)/AL585</f>
        <v>6.0000000000000067E-2</v>
      </c>
    </row>
    <row r="586" spans="1:45" ht="15.75" x14ac:dyDescent="0.25">
      <c r="A586" s="562" t="s">
        <v>730</v>
      </c>
      <c r="B586" s="480"/>
      <c r="C586" s="481"/>
      <c r="D586" s="481"/>
      <c r="E586" s="481"/>
      <c r="F586" s="481"/>
      <c r="G586" s="455"/>
      <c r="H586" s="485">
        <v>400</v>
      </c>
      <c r="I586" s="513"/>
      <c r="J586" s="514">
        <f>SUM(H586:I586)</f>
        <v>400</v>
      </c>
      <c r="K586" s="515">
        <f>+H586+I586</f>
        <v>400</v>
      </c>
      <c r="L586" s="480">
        <f>H586+H586*$M$9</f>
        <v>400</v>
      </c>
      <c r="M586" s="483"/>
      <c r="N586" s="363">
        <f>L586+M586</f>
        <v>400</v>
      </c>
      <c r="O586" s="480">
        <f>L586+L586*$P$9</f>
        <v>456</v>
      </c>
      <c r="P586" s="480" t="e">
        <f>O586*$Q$9</f>
        <v>#VALUE!</v>
      </c>
      <c r="Q586" s="480" t="e">
        <f>SUM(O586:P586)</f>
        <v>#VALUE!</v>
      </c>
      <c r="R586" s="550">
        <v>476.41</v>
      </c>
      <c r="S586" s="480">
        <f>R586*S9</f>
        <v>66.697400000000016</v>
      </c>
      <c r="T586" s="480">
        <f>R586+S586</f>
        <v>543.1074000000001</v>
      </c>
      <c r="U586" s="480">
        <f>R586+(R586*R9)</f>
        <v>506.90024000000005</v>
      </c>
      <c r="V586" s="480">
        <f>U586*V9</f>
        <v>76.035036000000005</v>
      </c>
      <c r="W586" s="543">
        <f>ROUNDUP(SUM(U586:V586),1)</f>
        <v>583</v>
      </c>
      <c r="X586" s="480">
        <f>U586*$Z$11+U586</f>
        <v>547.45225920000007</v>
      </c>
      <c r="Y586" s="480">
        <f>X586*Y7</f>
        <v>82.117838880000008</v>
      </c>
      <c r="Z586" s="711">
        <f>X586+Y586-0.01</f>
        <v>629.5600980800001</v>
      </c>
      <c r="AA586" s="712">
        <f>X586+(X586*AA$9)</f>
        <v>580.29939475200013</v>
      </c>
      <c r="AB586" s="712">
        <f>AA586*AB$12</f>
        <v>87.044909212800022</v>
      </c>
      <c r="AC586" s="713">
        <f>AA586+AB586</f>
        <v>667.34430396480013</v>
      </c>
      <c r="AD586" s="713">
        <f>AA586*AD9</f>
        <v>609.31436448960017</v>
      </c>
      <c r="AE586" s="713">
        <f>AD586*AF9</f>
        <v>91.397154673440028</v>
      </c>
      <c r="AF586" s="714">
        <f>AD586+AE586</f>
        <v>700.71151916304018</v>
      </c>
      <c r="AG586" s="715">
        <v>687.7</v>
      </c>
      <c r="AH586" s="714">
        <f>AD586*AH9</f>
        <v>639.78008271408021</v>
      </c>
      <c r="AI586" s="480">
        <f>AH586*AJ9</f>
        <v>95.967012407112023</v>
      </c>
      <c r="AJ586" s="481">
        <f>SUM(AH586:AI586)</f>
        <v>735.74709512119227</v>
      </c>
      <c r="AK586" s="707">
        <v>722.1</v>
      </c>
      <c r="AL586" s="455">
        <v>665.60824160883374</v>
      </c>
      <c r="AM586" s="455">
        <f>AL586*1.06</f>
        <v>705.54473610536377</v>
      </c>
      <c r="AN586" s="455">
        <f>AL586*AN12</f>
        <v>99.841236241325063</v>
      </c>
      <c r="AO586" s="456">
        <v>765.5</v>
      </c>
      <c r="AP586" s="364">
        <v>765.5</v>
      </c>
      <c r="AQ586" s="693">
        <f>AM586*1.06</f>
        <v>747.87742027168565</v>
      </c>
      <c r="AR586" s="363">
        <f t="shared" si="172"/>
        <v>860.05903331243849</v>
      </c>
      <c r="AS586" s="722">
        <f>SUM(AM586-AL586)/AL586</f>
        <v>6.0000000000000012E-2</v>
      </c>
    </row>
    <row r="587" spans="1:45" ht="15.75" x14ac:dyDescent="0.25">
      <c r="A587" s="562" t="s">
        <v>731</v>
      </c>
      <c r="B587" s="480"/>
      <c r="C587" s="481"/>
      <c r="D587" s="481"/>
      <c r="E587" s="481"/>
      <c r="F587" s="481">
        <v>63.6</v>
      </c>
      <c r="G587" s="455">
        <v>63.6</v>
      </c>
      <c r="H587" s="485">
        <v>250</v>
      </c>
      <c r="I587" s="513"/>
      <c r="J587" s="514">
        <f>SUM(H587:I587)</f>
        <v>250</v>
      </c>
      <c r="K587" s="515">
        <f>+H587+I587</f>
        <v>250</v>
      </c>
      <c r="L587" s="480">
        <f>H587+H587*$M$9</f>
        <v>250</v>
      </c>
      <c r="M587" s="483"/>
      <c r="N587" s="363">
        <f>L587+M587</f>
        <v>250</v>
      </c>
      <c r="O587" s="480">
        <f>L587+L587*$P$9</f>
        <v>285</v>
      </c>
      <c r="P587" s="480" t="e">
        <f>O587*$Q$9</f>
        <v>#VALUE!</v>
      </c>
      <c r="Q587" s="480" t="e">
        <f>SUM(O587:P587)</f>
        <v>#VALUE!</v>
      </c>
      <c r="R587" s="550">
        <v>297.75</v>
      </c>
      <c r="S587" s="480">
        <f>R587*S9</f>
        <v>41.685000000000002</v>
      </c>
      <c r="T587" s="480">
        <f>R587+S587-0.04</f>
        <v>339.39499999999998</v>
      </c>
      <c r="U587" s="480">
        <f>R587+(R587*R9)</f>
        <v>316.80599999999998</v>
      </c>
      <c r="V587" s="480">
        <f>U587*V9</f>
        <v>47.520899999999997</v>
      </c>
      <c r="W587" s="543">
        <f>ROUNDUP(SUM(U587:V587),1)</f>
        <v>364.40000000000003</v>
      </c>
      <c r="X587" s="480">
        <f>U587*$Z$11+U587</f>
        <v>342.15047999999996</v>
      </c>
      <c r="Y587" s="480">
        <f>X587*Y7</f>
        <v>51.322571999999994</v>
      </c>
      <c r="Z587" s="711">
        <f>X587+Y587+0.01</f>
        <v>393.48305199999993</v>
      </c>
      <c r="AA587" s="712">
        <f>X587+(X587*AA$9)</f>
        <v>362.67950879999995</v>
      </c>
      <c r="AB587" s="712">
        <f>AA587*AB$12</f>
        <v>54.401926319999994</v>
      </c>
      <c r="AC587" s="713">
        <f>AA587+AB587</f>
        <v>417.08143511999992</v>
      </c>
      <c r="AD587" s="713">
        <f>AA587*AD9</f>
        <v>380.81348423999998</v>
      </c>
      <c r="AE587" s="713">
        <f>AD587*AF9</f>
        <v>57.122022635999997</v>
      </c>
      <c r="AF587" s="714">
        <f>AD587+AE587</f>
        <v>437.93550687599998</v>
      </c>
      <c r="AG587" s="715">
        <v>429.8</v>
      </c>
      <c r="AH587" s="714">
        <f>AD587*AH9</f>
        <v>399.85415845199998</v>
      </c>
      <c r="AI587" s="480">
        <f>AH587*AJ9</f>
        <v>59.978123767799993</v>
      </c>
      <c r="AJ587" s="481">
        <f>SUM(AH587:AI587)</f>
        <v>459.83228221979999</v>
      </c>
      <c r="AK587" s="707">
        <v>451.3</v>
      </c>
      <c r="AL587" s="455">
        <v>415.99641892283995</v>
      </c>
      <c r="AM587" s="455">
        <f>AL587*1.06</f>
        <v>440.95620405821035</v>
      </c>
      <c r="AN587" s="455">
        <f>AL587*AN12</f>
        <v>62.39946283842599</v>
      </c>
      <c r="AO587" s="456">
        <v>478.4</v>
      </c>
      <c r="AP587" s="364">
        <v>478.4</v>
      </c>
      <c r="AQ587" s="693">
        <f>AM587*1.06</f>
        <v>467.41357630170302</v>
      </c>
      <c r="AR587" s="363">
        <f t="shared" si="172"/>
        <v>537.52561274695847</v>
      </c>
      <c r="AS587" s="722">
        <f>SUM(AM587-AL587)/AL587</f>
        <v>0.06</v>
      </c>
    </row>
    <row r="588" spans="1:45" ht="15.75" x14ac:dyDescent="0.25">
      <c r="A588" s="562" t="s">
        <v>732</v>
      </c>
      <c r="B588" s="480"/>
      <c r="C588" s="481"/>
      <c r="D588" s="481"/>
      <c r="E588" s="481"/>
      <c r="F588" s="481"/>
      <c r="G588" s="455"/>
      <c r="H588" s="485">
        <v>150</v>
      </c>
      <c r="I588" s="513"/>
      <c r="J588" s="514">
        <f>SUM(H588:I588)</f>
        <v>150</v>
      </c>
      <c r="K588" s="515">
        <f>+H588+I588</f>
        <v>150</v>
      </c>
      <c r="L588" s="480">
        <f>H588+H588*$M$9</f>
        <v>150</v>
      </c>
      <c r="M588" s="483"/>
      <c r="N588" s="363">
        <f>L588+M588</f>
        <v>150</v>
      </c>
      <c r="O588" s="480">
        <f>L588+L588*$P$9</f>
        <v>171</v>
      </c>
      <c r="P588" s="480" t="e">
        <f>O588*$Q$9</f>
        <v>#VALUE!</v>
      </c>
      <c r="Q588" s="480" t="e">
        <f>SUM(O588:P588)</f>
        <v>#VALUE!</v>
      </c>
      <c r="R588" s="550">
        <v>178.65</v>
      </c>
      <c r="S588" s="480">
        <f>R588*S9</f>
        <v>25.011000000000003</v>
      </c>
      <c r="T588" s="480">
        <f>R588+S588+0.04</f>
        <v>203.70099999999999</v>
      </c>
      <c r="U588" s="480">
        <f>R588+(R588*R9)</f>
        <v>190.08360000000002</v>
      </c>
      <c r="V588" s="480">
        <f>U588*V9</f>
        <v>28.512540000000001</v>
      </c>
      <c r="W588" s="543">
        <f>ROUNDUP(SUM(U588:V588),1)</f>
        <v>218.6</v>
      </c>
      <c r="X588" s="480">
        <f>U588*$Z$11+U588</f>
        <v>205.29028800000003</v>
      </c>
      <c r="Y588" s="480">
        <f>X588*Y7</f>
        <v>30.793543200000002</v>
      </c>
      <c r="Z588" s="711">
        <f>X588+Y588-0.01</f>
        <v>236.07383120000003</v>
      </c>
      <c r="AA588" s="712">
        <f>X588+(X588*AA$9)</f>
        <v>217.60770528000003</v>
      </c>
      <c r="AB588" s="712">
        <f>AA588*AB$12</f>
        <v>32.641155792000006</v>
      </c>
      <c r="AC588" s="713">
        <f>AA588+AB588</f>
        <v>250.24886107200004</v>
      </c>
      <c r="AD588" s="713">
        <f>AA588*AD9</f>
        <v>228.48809054400004</v>
      </c>
      <c r="AE588" s="713">
        <f>AD588*AF9</f>
        <v>34.273213581600004</v>
      </c>
      <c r="AF588" s="714">
        <f>AD588+AE588</f>
        <v>262.76130412560008</v>
      </c>
      <c r="AG588" s="715">
        <v>257.89999999999998</v>
      </c>
      <c r="AH588" s="714">
        <f>AD588*AH9</f>
        <v>239.91249507120006</v>
      </c>
      <c r="AI588" s="480">
        <f>AH588*AJ9</f>
        <v>35.986874260680004</v>
      </c>
      <c r="AJ588" s="481">
        <f>SUM(AH588:AI588)</f>
        <v>275.89936933188005</v>
      </c>
      <c r="AK588" s="707">
        <v>270.8</v>
      </c>
      <c r="AL588" s="455">
        <v>249.59785135370404</v>
      </c>
      <c r="AM588" s="455">
        <f>AL588*1.06</f>
        <v>264.57372243492631</v>
      </c>
      <c r="AN588" s="455">
        <f>AL588*AN12</f>
        <v>37.439677703055608</v>
      </c>
      <c r="AO588" s="456">
        <v>287</v>
      </c>
      <c r="AP588" s="364">
        <v>287</v>
      </c>
      <c r="AQ588" s="693">
        <f>AM588*1.06</f>
        <v>280.44814578102188</v>
      </c>
      <c r="AR588" s="363">
        <f t="shared" si="172"/>
        <v>322.51536764817513</v>
      </c>
      <c r="AS588" s="722">
        <f>SUM(AM588-AL588)/AL588</f>
        <v>6.0000000000000095E-2</v>
      </c>
    </row>
    <row r="589" spans="1:45" ht="15.75" x14ac:dyDescent="0.25">
      <c r="A589" s="562" t="s">
        <v>958</v>
      </c>
      <c r="B589" s="680"/>
      <c r="C589" s="681"/>
      <c r="D589" s="681"/>
      <c r="E589" s="681"/>
      <c r="F589" s="681"/>
      <c r="G589" s="675"/>
      <c r="H589" s="682"/>
      <c r="I589" s="683"/>
      <c r="J589" s="684"/>
      <c r="K589" s="685"/>
      <c r="L589" s="680"/>
      <c r="M589" s="686"/>
      <c r="N589" s="677"/>
      <c r="O589" s="680"/>
      <c r="P589" s="680"/>
      <c r="Q589" s="680"/>
      <c r="R589" s="687"/>
      <c r="S589" s="680"/>
      <c r="T589" s="680"/>
      <c r="U589" s="680"/>
      <c r="V589" s="680"/>
      <c r="W589" s="688"/>
      <c r="X589" s="680"/>
      <c r="Y589" s="680"/>
      <c r="Z589" s="782"/>
      <c r="AA589" s="783"/>
      <c r="AB589" s="783"/>
      <c r="AC589" s="784"/>
      <c r="AD589" s="784"/>
      <c r="AE589" s="784"/>
      <c r="AF589" s="785"/>
      <c r="AG589" s="786"/>
      <c r="AH589" s="785"/>
      <c r="AI589" s="680"/>
      <c r="AJ589" s="681"/>
      <c r="AK589" s="787"/>
      <c r="AL589" s="675"/>
      <c r="AM589" s="455"/>
      <c r="AN589" s="455"/>
      <c r="AO589" s="456"/>
      <c r="AP589" s="364"/>
      <c r="AQ589" s="693">
        <v>1935.34</v>
      </c>
      <c r="AR589" s="363">
        <f t="shared" si="172"/>
        <v>2225.6409999999996</v>
      </c>
      <c r="AS589" s="722" t="s">
        <v>947</v>
      </c>
    </row>
    <row r="590" spans="1:45" ht="15.75" x14ac:dyDescent="0.25">
      <c r="A590" s="562" t="s">
        <v>959</v>
      </c>
      <c r="B590" s="680"/>
      <c r="C590" s="681"/>
      <c r="D590" s="681"/>
      <c r="E590" s="681"/>
      <c r="F590" s="681"/>
      <c r="G590" s="675"/>
      <c r="H590" s="682"/>
      <c r="I590" s="683"/>
      <c r="J590" s="684"/>
      <c r="K590" s="685"/>
      <c r="L590" s="680"/>
      <c r="M590" s="686"/>
      <c r="N590" s="677"/>
      <c r="O590" s="680"/>
      <c r="P590" s="680"/>
      <c r="Q590" s="680"/>
      <c r="R590" s="687"/>
      <c r="S590" s="680"/>
      <c r="T590" s="680"/>
      <c r="U590" s="680"/>
      <c r="V590" s="680"/>
      <c r="W590" s="688"/>
      <c r="X590" s="680"/>
      <c r="Y590" s="680"/>
      <c r="Z590" s="782"/>
      <c r="AA590" s="783"/>
      <c r="AB590" s="783"/>
      <c r="AC590" s="784"/>
      <c r="AD590" s="784"/>
      <c r="AE590" s="784"/>
      <c r="AF590" s="785"/>
      <c r="AG590" s="786"/>
      <c r="AH590" s="785"/>
      <c r="AI590" s="680"/>
      <c r="AJ590" s="681"/>
      <c r="AK590" s="787"/>
      <c r="AL590" s="675"/>
      <c r="AM590" s="455"/>
      <c r="AN590" s="455"/>
      <c r="AO590" s="456"/>
      <c r="AP590" s="364"/>
      <c r="AQ590" s="693">
        <v>2942.72</v>
      </c>
      <c r="AR590" s="363">
        <f t="shared" si="172"/>
        <v>3384.1279999999997</v>
      </c>
      <c r="AS590" s="722" t="s">
        <v>947</v>
      </c>
    </row>
    <row r="591" spans="1:45" ht="15.75" x14ac:dyDescent="0.25">
      <c r="A591" s="562" t="s">
        <v>960</v>
      </c>
      <c r="B591" s="680"/>
      <c r="C591" s="681"/>
      <c r="D591" s="681"/>
      <c r="E591" s="681"/>
      <c r="F591" s="681"/>
      <c r="G591" s="675"/>
      <c r="H591" s="682"/>
      <c r="I591" s="683"/>
      <c r="J591" s="684"/>
      <c r="K591" s="685"/>
      <c r="L591" s="680"/>
      <c r="M591" s="686"/>
      <c r="N591" s="677"/>
      <c r="O591" s="680"/>
      <c r="P591" s="680"/>
      <c r="Q591" s="680"/>
      <c r="R591" s="687"/>
      <c r="S591" s="680"/>
      <c r="T591" s="680"/>
      <c r="U591" s="680"/>
      <c r="V591" s="680"/>
      <c r="W591" s="688"/>
      <c r="X591" s="680"/>
      <c r="Y591" s="680"/>
      <c r="Z591" s="782"/>
      <c r="AA591" s="783"/>
      <c r="AB591" s="783"/>
      <c r="AC591" s="784"/>
      <c r="AD591" s="784"/>
      <c r="AE591" s="784"/>
      <c r="AF591" s="785"/>
      <c r="AG591" s="786"/>
      <c r="AH591" s="785"/>
      <c r="AI591" s="680"/>
      <c r="AJ591" s="681"/>
      <c r="AK591" s="787"/>
      <c r="AL591" s="675"/>
      <c r="AM591" s="455"/>
      <c r="AN591" s="455"/>
      <c r="AO591" s="456"/>
      <c r="AP591" s="364"/>
      <c r="AQ591" s="693">
        <v>3396.2499999999995</v>
      </c>
      <c r="AR591" s="363">
        <f t="shared" si="172"/>
        <v>3905.6874999999991</v>
      </c>
      <c r="AS591" s="722" t="s">
        <v>947</v>
      </c>
    </row>
    <row r="592" spans="1:45" ht="15.75" x14ac:dyDescent="0.25">
      <c r="A592" s="562" t="s">
        <v>961</v>
      </c>
      <c r="B592" s="680"/>
      <c r="C592" s="681"/>
      <c r="D592" s="681"/>
      <c r="E592" s="681"/>
      <c r="F592" s="681"/>
      <c r="G592" s="675"/>
      <c r="H592" s="682"/>
      <c r="I592" s="683"/>
      <c r="J592" s="684"/>
      <c r="K592" s="685"/>
      <c r="L592" s="680"/>
      <c r="M592" s="686"/>
      <c r="N592" s="677"/>
      <c r="O592" s="680"/>
      <c r="P592" s="680"/>
      <c r="Q592" s="680"/>
      <c r="R592" s="687"/>
      <c r="S592" s="680"/>
      <c r="T592" s="680"/>
      <c r="U592" s="680"/>
      <c r="V592" s="680"/>
      <c r="W592" s="688"/>
      <c r="X592" s="680"/>
      <c r="Y592" s="680"/>
      <c r="Z592" s="782"/>
      <c r="AA592" s="783"/>
      <c r="AB592" s="783"/>
      <c r="AC592" s="784"/>
      <c r="AD592" s="784"/>
      <c r="AE592" s="784"/>
      <c r="AF592" s="785"/>
      <c r="AG592" s="786"/>
      <c r="AH592" s="785"/>
      <c r="AI592" s="680"/>
      <c r="AJ592" s="681"/>
      <c r="AK592" s="787"/>
      <c r="AL592" s="675"/>
      <c r="AM592" s="455"/>
      <c r="AN592" s="455"/>
      <c r="AO592" s="456"/>
      <c r="AP592" s="364"/>
      <c r="AQ592" s="693">
        <v>3406.7</v>
      </c>
      <c r="AR592" s="363">
        <f t="shared" si="172"/>
        <v>3917.7049999999995</v>
      </c>
      <c r="AS592" s="722" t="s">
        <v>947</v>
      </c>
    </row>
    <row r="593" spans="1:45" ht="15.75" x14ac:dyDescent="0.25">
      <c r="A593" s="562" t="s">
        <v>962</v>
      </c>
      <c r="B593" s="680"/>
      <c r="C593" s="681"/>
      <c r="D593" s="681"/>
      <c r="E593" s="681"/>
      <c r="F593" s="681"/>
      <c r="G593" s="675"/>
      <c r="H593" s="682"/>
      <c r="I593" s="683"/>
      <c r="J593" s="684"/>
      <c r="K593" s="685"/>
      <c r="L593" s="680"/>
      <c r="M593" s="686"/>
      <c r="N593" s="677"/>
      <c r="O593" s="680"/>
      <c r="P593" s="680"/>
      <c r="Q593" s="680"/>
      <c r="R593" s="687"/>
      <c r="S593" s="680"/>
      <c r="T593" s="680"/>
      <c r="U593" s="680"/>
      <c r="V593" s="680"/>
      <c r="W593" s="688"/>
      <c r="X593" s="680"/>
      <c r="Y593" s="680"/>
      <c r="Z593" s="782"/>
      <c r="AA593" s="783"/>
      <c r="AB593" s="783"/>
      <c r="AC593" s="784"/>
      <c r="AD593" s="784"/>
      <c r="AE593" s="784"/>
      <c r="AF593" s="785"/>
      <c r="AG593" s="786"/>
      <c r="AH593" s="785"/>
      <c r="AI593" s="680"/>
      <c r="AJ593" s="681"/>
      <c r="AK593" s="787"/>
      <c r="AL593" s="675"/>
      <c r="AM593" s="455"/>
      <c r="AN593" s="455"/>
      <c r="AO593" s="456"/>
      <c r="AP593" s="364"/>
      <c r="AQ593" s="693">
        <v>1837.11</v>
      </c>
      <c r="AR593" s="363">
        <f t="shared" si="172"/>
        <v>2112.6764999999996</v>
      </c>
      <c r="AS593" s="722" t="s">
        <v>947</v>
      </c>
    </row>
    <row r="594" spans="1:45" ht="15.75" x14ac:dyDescent="0.25">
      <c r="A594" s="562" t="s">
        <v>963</v>
      </c>
      <c r="B594" s="680"/>
      <c r="C594" s="681"/>
      <c r="D594" s="681"/>
      <c r="E594" s="681"/>
      <c r="F594" s="681"/>
      <c r="G594" s="675"/>
      <c r="H594" s="682"/>
      <c r="I594" s="683"/>
      <c r="J594" s="684"/>
      <c r="K594" s="685"/>
      <c r="L594" s="680"/>
      <c r="M594" s="686"/>
      <c r="N594" s="677"/>
      <c r="O594" s="680"/>
      <c r="P594" s="680"/>
      <c r="Q594" s="680"/>
      <c r="R594" s="687"/>
      <c r="S594" s="680"/>
      <c r="T594" s="680"/>
      <c r="U594" s="680"/>
      <c r="V594" s="680"/>
      <c r="W594" s="688"/>
      <c r="X594" s="680"/>
      <c r="Y594" s="680"/>
      <c r="Z594" s="782"/>
      <c r="AA594" s="783"/>
      <c r="AB594" s="783"/>
      <c r="AC594" s="784"/>
      <c r="AD594" s="784"/>
      <c r="AE594" s="784"/>
      <c r="AF594" s="785"/>
      <c r="AG594" s="786"/>
      <c r="AH594" s="785"/>
      <c r="AI594" s="680"/>
      <c r="AJ594" s="681"/>
      <c r="AK594" s="787"/>
      <c r="AL594" s="675"/>
      <c r="AM594" s="455"/>
      <c r="AN594" s="455"/>
      <c r="AO594" s="456"/>
      <c r="AP594" s="364"/>
      <c r="AQ594" s="693">
        <v>1864.28</v>
      </c>
      <c r="AR594" s="363">
        <f t="shared" si="172"/>
        <v>2143.922</v>
      </c>
      <c r="AS594" s="722" t="s">
        <v>947</v>
      </c>
    </row>
    <row r="595" spans="1:45" ht="15.75" x14ac:dyDescent="0.25">
      <c r="A595" s="562" t="s">
        <v>964</v>
      </c>
      <c r="B595" s="680"/>
      <c r="C595" s="681"/>
      <c r="D595" s="681"/>
      <c r="E595" s="681"/>
      <c r="F595" s="681"/>
      <c r="G595" s="675"/>
      <c r="H595" s="682"/>
      <c r="I595" s="683"/>
      <c r="J595" s="684"/>
      <c r="K595" s="685"/>
      <c r="L595" s="680"/>
      <c r="M595" s="686"/>
      <c r="N595" s="677"/>
      <c r="O595" s="680"/>
      <c r="P595" s="680"/>
      <c r="Q595" s="680"/>
      <c r="R595" s="687"/>
      <c r="S595" s="680"/>
      <c r="T595" s="680"/>
      <c r="U595" s="680"/>
      <c r="V595" s="680"/>
      <c r="W595" s="688"/>
      <c r="X595" s="680"/>
      <c r="Y595" s="680"/>
      <c r="Z595" s="782"/>
      <c r="AA595" s="783"/>
      <c r="AB595" s="783"/>
      <c r="AC595" s="784"/>
      <c r="AD595" s="784"/>
      <c r="AE595" s="784"/>
      <c r="AF595" s="785"/>
      <c r="AG595" s="786"/>
      <c r="AH595" s="785"/>
      <c r="AI595" s="680"/>
      <c r="AJ595" s="681"/>
      <c r="AK595" s="787"/>
      <c r="AL595" s="675"/>
      <c r="AM595" s="455"/>
      <c r="AN595" s="455"/>
      <c r="AO595" s="456"/>
      <c r="AP595" s="364"/>
      <c r="AQ595" s="693">
        <v>927.95999999999992</v>
      </c>
      <c r="AR595" s="363">
        <f t="shared" si="172"/>
        <v>1067.1539999999998</v>
      </c>
      <c r="AS595" s="722" t="s">
        <v>947</v>
      </c>
    </row>
    <row r="596" spans="1:45" ht="15.75" x14ac:dyDescent="0.25">
      <c r="A596" s="562" t="s">
        <v>965</v>
      </c>
      <c r="B596" s="680"/>
      <c r="C596" s="681"/>
      <c r="D596" s="681"/>
      <c r="E596" s="681"/>
      <c r="F596" s="681"/>
      <c r="G596" s="675"/>
      <c r="H596" s="682"/>
      <c r="I596" s="683"/>
      <c r="J596" s="684"/>
      <c r="K596" s="685"/>
      <c r="L596" s="680"/>
      <c r="M596" s="686"/>
      <c r="N596" s="677"/>
      <c r="O596" s="680"/>
      <c r="P596" s="680"/>
      <c r="Q596" s="680"/>
      <c r="R596" s="687"/>
      <c r="S596" s="680"/>
      <c r="T596" s="680"/>
      <c r="U596" s="680"/>
      <c r="V596" s="680"/>
      <c r="W596" s="688"/>
      <c r="X596" s="680"/>
      <c r="Y596" s="680"/>
      <c r="Z596" s="782"/>
      <c r="AA596" s="783"/>
      <c r="AB596" s="783"/>
      <c r="AC596" s="784"/>
      <c r="AD596" s="784"/>
      <c r="AE596" s="784"/>
      <c r="AF596" s="785"/>
      <c r="AG596" s="786"/>
      <c r="AH596" s="785"/>
      <c r="AI596" s="680"/>
      <c r="AJ596" s="681"/>
      <c r="AK596" s="787"/>
      <c r="AL596" s="675"/>
      <c r="AM596" s="455"/>
      <c r="AN596" s="455"/>
      <c r="AO596" s="456"/>
      <c r="AP596" s="364"/>
      <c r="AQ596" s="693">
        <v>1567.5</v>
      </c>
      <c r="AR596" s="363">
        <f t="shared" si="172"/>
        <v>1802.6249999999998</v>
      </c>
      <c r="AS596" s="722" t="s">
        <v>947</v>
      </c>
    </row>
    <row r="597" spans="1:45" ht="15.75" x14ac:dyDescent="0.25">
      <c r="A597" s="562" t="s">
        <v>966</v>
      </c>
      <c r="B597" s="680"/>
      <c r="C597" s="681"/>
      <c r="D597" s="681"/>
      <c r="E597" s="681"/>
      <c r="F597" s="681"/>
      <c r="G597" s="675"/>
      <c r="H597" s="682"/>
      <c r="I597" s="683"/>
      <c r="J597" s="684"/>
      <c r="K597" s="685"/>
      <c r="L597" s="680"/>
      <c r="M597" s="686"/>
      <c r="N597" s="677"/>
      <c r="O597" s="680"/>
      <c r="P597" s="680"/>
      <c r="Q597" s="680"/>
      <c r="R597" s="687"/>
      <c r="S597" s="680"/>
      <c r="T597" s="680"/>
      <c r="U597" s="680"/>
      <c r="V597" s="680"/>
      <c r="W597" s="688"/>
      <c r="X597" s="680"/>
      <c r="Y597" s="680"/>
      <c r="Z597" s="782"/>
      <c r="AA597" s="783"/>
      <c r="AB597" s="783"/>
      <c r="AC597" s="784"/>
      <c r="AD597" s="784"/>
      <c r="AE597" s="784"/>
      <c r="AF597" s="785"/>
      <c r="AG597" s="786"/>
      <c r="AH597" s="785"/>
      <c r="AI597" s="680"/>
      <c r="AJ597" s="681"/>
      <c r="AK597" s="787"/>
      <c r="AL597" s="675"/>
      <c r="AM597" s="455"/>
      <c r="AN597" s="455"/>
      <c r="AO597" s="456"/>
      <c r="AP597" s="364"/>
      <c r="AQ597" s="693">
        <v>731.5</v>
      </c>
      <c r="AR597" s="363">
        <f t="shared" si="172"/>
        <v>841.22499999999991</v>
      </c>
      <c r="AS597" s="722" t="s">
        <v>947</v>
      </c>
    </row>
    <row r="598" spans="1:45" ht="15.75" x14ac:dyDescent="0.25">
      <c r="A598" s="562" t="s">
        <v>967</v>
      </c>
      <c r="B598" s="680"/>
      <c r="C598" s="681"/>
      <c r="D598" s="681"/>
      <c r="E598" s="681"/>
      <c r="F598" s="681"/>
      <c r="G598" s="675"/>
      <c r="H598" s="682"/>
      <c r="I598" s="683"/>
      <c r="J598" s="684"/>
      <c r="K598" s="685"/>
      <c r="L598" s="680"/>
      <c r="M598" s="686"/>
      <c r="N598" s="677"/>
      <c r="O598" s="680"/>
      <c r="P598" s="680"/>
      <c r="Q598" s="680"/>
      <c r="R598" s="687"/>
      <c r="S598" s="680"/>
      <c r="T598" s="680"/>
      <c r="U598" s="680"/>
      <c r="V598" s="680"/>
      <c r="W598" s="688"/>
      <c r="X598" s="680"/>
      <c r="Y598" s="680"/>
      <c r="Z598" s="782"/>
      <c r="AA598" s="783"/>
      <c r="AB598" s="783"/>
      <c r="AC598" s="784"/>
      <c r="AD598" s="784"/>
      <c r="AE598" s="784"/>
      <c r="AF598" s="785"/>
      <c r="AG598" s="786"/>
      <c r="AH598" s="785"/>
      <c r="AI598" s="680"/>
      <c r="AJ598" s="681"/>
      <c r="AK598" s="787"/>
      <c r="AL598" s="675"/>
      <c r="AM598" s="455"/>
      <c r="AN598" s="455"/>
      <c r="AO598" s="456"/>
      <c r="AP598" s="364"/>
      <c r="AQ598" s="693">
        <v>1045</v>
      </c>
      <c r="AR598" s="363">
        <f t="shared" si="172"/>
        <v>1201.75</v>
      </c>
      <c r="AS598" s="722" t="s">
        <v>947</v>
      </c>
    </row>
    <row r="599" spans="1:45" ht="15.75" x14ac:dyDescent="0.25">
      <c r="A599" s="562" t="s">
        <v>968</v>
      </c>
      <c r="B599" s="680"/>
      <c r="C599" s="681"/>
      <c r="D599" s="681"/>
      <c r="E599" s="681"/>
      <c r="F599" s="681"/>
      <c r="G599" s="675"/>
      <c r="H599" s="682"/>
      <c r="I599" s="683"/>
      <c r="J599" s="684"/>
      <c r="K599" s="685"/>
      <c r="L599" s="680"/>
      <c r="M599" s="686"/>
      <c r="N599" s="677"/>
      <c r="O599" s="680"/>
      <c r="P599" s="680"/>
      <c r="Q599" s="680"/>
      <c r="R599" s="687"/>
      <c r="S599" s="680"/>
      <c r="T599" s="680"/>
      <c r="U599" s="680"/>
      <c r="V599" s="680"/>
      <c r="W599" s="688"/>
      <c r="X599" s="680"/>
      <c r="Y599" s="680"/>
      <c r="Z599" s="782"/>
      <c r="AA599" s="783"/>
      <c r="AB599" s="783"/>
      <c r="AC599" s="784"/>
      <c r="AD599" s="784"/>
      <c r="AE599" s="784"/>
      <c r="AF599" s="785"/>
      <c r="AG599" s="786"/>
      <c r="AH599" s="785"/>
      <c r="AI599" s="680"/>
      <c r="AJ599" s="681"/>
      <c r="AK599" s="787"/>
      <c r="AL599" s="675"/>
      <c r="AM599" s="455"/>
      <c r="AN599" s="455"/>
      <c r="AO599" s="456"/>
      <c r="AP599" s="364"/>
      <c r="AQ599" s="693">
        <v>2090</v>
      </c>
      <c r="AR599" s="363">
        <f t="shared" si="172"/>
        <v>2403.5</v>
      </c>
      <c r="AS599" s="722" t="s">
        <v>947</v>
      </c>
    </row>
    <row r="600" spans="1:45" ht="15.75" x14ac:dyDescent="0.25">
      <c r="A600" s="562" t="s">
        <v>969</v>
      </c>
      <c r="B600" s="680"/>
      <c r="C600" s="681"/>
      <c r="D600" s="681"/>
      <c r="E600" s="681"/>
      <c r="F600" s="681"/>
      <c r="G600" s="675"/>
      <c r="H600" s="682"/>
      <c r="I600" s="683"/>
      <c r="J600" s="684"/>
      <c r="K600" s="685"/>
      <c r="L600" s="680"/>
      <c r="M600" s="686"/>
      <c r="N600" s="677"/>
      <c r="O600" s="680"/>
      <c r="P600" s="680"/>
      <c r="Q600" s="680"/>
      <c r="R600" s="687"/>
      <c r="S600" s="680"/>
      <c r="T600" s="680"/>
      <c r="U600" s="680"/>
      <c r="V600" s="680"/>
      <c r="W600" s="688"/>
      <c r="X600" s="680"/>
      <c r="Y600" s="680"/>
      <c r="Z600" s="782"/>
      <c r="AA600" s="783"/>
      <c r="AB600" s="783"/>
      <c r="AC600" s="784"/>
      <c r="AD600" s="784"/>
      <c r="AE600" s="784"/>
      <c r="AF600" s="785"/>
      <c r="AG600" s="786"/>
      <c r="AH600" s="785"/>
      <c r="AI600" s="680"/>
      <c r="AJ600" s="681"/>
      <c r="AK600" s="787"/>
      <c r="AL600" s="675"/>
      <c r="AM600" s="455"/>
      <c r="AN600" s="455"/>
      <c r="AO600" s="456"/>
      <c r="AP600" s="364"/>
      <c r="AQ600" s="693">
        <v>1567.5</v>
      </c>
      <c r="AR600" s="363">
        <f t="shared" si="172"/>
        <v>1802.6249999999998</v>
      </c>
      <c r="AS600" s="722" t="s">
        <v>947</v>
      </c>
    </row>
    <row r="601" spans="1:45" ht="15.75" x14ac:dyDescent="0.25">
      <c r="A601" s="562" t="s">
        <v>970</v>
      </c>
      <c r="B601" s="680"/>
      <c r="C601" s="681"/>
      <c r="D601" s="681"/>
      <c r="E601" s="681"/>
      <c r="F601" s="681"/>
      <c r="G601" s="675"/>
      <c r="H601" s="682"/>
      <c r="I601" s="683"/>
      <c r="J601" s="684"/>
      <c r="K601" s="685"/>
      <c r="L601" s="680"/>
      <c r="M601" s="686"/>
      <c r="N601" s="677"/>
      <c r="O601" s="680"/>
      <c r="P601" s="680"/>
      <c r="Q601" s="680"/>
      <c r="R601" s="687"/>
      <c r="S601" s="680"/>
      <c r="T601" s="680"/>
      <c r="U601" s="680"/>
      <c r="V601" s="680"/>
      <c r="W601" s="688"/>
      <c r="X601" s="680"/>
      <c r="Y601" s="680"/>
      <c r="Z601" s="782"/>
      <c r="AA601" s="783"/>
      <c r="AB601" s="783"/>
      <c r="AC601" s="784"/>
      <c r="AD601" s="784"/>
      <c r="AE601" s="784"/>
      <c r="AF601" s="785"/>
      <c r="AG601" s="786"/>
      <c r="AH601" s="785"/>
      <c r="AI601" s="680"/>
      <c r="AJ601" s="681"/>
      <c r="AK601" s="787"/>
      <c r="AL601" s="675"/>
      <c r="AM601" s="455"/>
      <c r="AN601" s="455"/>
      <c r="AO601" s="456"/>
      <c r="AP601" s="364"/>
      <c r="AQ601" s="693">
        <v>731.5</v>
      </c>
      <c r="AR601" s="363">
        <f t="shared" si="172"/>
        <v>841.22499999999991</v>
      </c>
      <c r="AS601" s="722" t="s">
        <v>947</v>
      </c>
    </row>
    <row r="602" spans="1:45" ht="15.75" x14ac:dyDescent="0.25">
      <c r="A602" s="562" t="s">
        <v>971</v>
      </c>
      <c r="B602" s="680"/>
      <c r="C602" s="681"/>
      <c r="D602" s="681"/>
      <c r="E602" s="681"/>
      <c r="F602" s="681"/>
      <c r="G602" s="675"/>
      <c r="H602" s="682"/>
      <c r="I602" s="683"/>
      <c r="J602" s="684"/>
      <c r="K602" s="685"/>
      <c r="L602" s="680"/>
      <c r="M602" s="686"/>
      <c r="N602" s="677"/>
      <c r="O602" s="680"/>
      <c r="P602" s="680"/>
      <c r="Q602" s="680"/>
      <c r="R602" s="687"/>
      <c r="S602" s="680"/>
      <c r="T602" s="680"/>
      <c r="U602" s="680"/>
      <c r="V602" s="680"/>
      <c r="W602" s="688"/>
      <c r="X602" s="680"/>
      <c r="Y602" s="680"/>
      <c r="Z602" s="782"/>
      <c r="AA602" s="783"/>
      <c r="AB602" s="783"/>
      <c r="AC602" s="784"/>
      <c r="AD602" s="784"/>
      <c r="AE602" s="784"/>
      <c r="AF602" s="785"/>
      <c r="AG602" s="786"/>
      <c r="AH602" s="785"/>
      <c r="AI602" s="680"/>
      <c r="AJ602" s="681"/>
      <c r="AK602" s="787"/>
      <c r="AL602" s="675"/>
      <c r="AM602" s="455"/>
      <c r="AN602" s="455"/>
      <c r="AO602" s="456"/>
      <c r="AP602" s="364"/>
      <c r="AQ602" s="693">
        <v>1567.5</v>
      </c>
      <c r="AR602" s="363">
        <f t="shared" si="172"/>
        <v>1802.6249999999998</v>
      </c>
      <c r="AS602" s="722" t="s">
        <v>947</v>
      </c>
    </row>
    <row r="603" spans="1:45" ht="15.75" x14ac:dyDescent="0.25">
      <c r="A603" s="562" t="s">
        <v>972</v>
      </c>
      <c r="B603" s="680"/>
      <c r="C603" s="681"/>
      <c r="D603" s="681"/>
      <c r="E603" s="681"/>
      <c r="F603" s="681"/>
      <c r="G603" s="675"/>
      <c r="H603" s="682"/>
      <c r="I603" s="683"/>
      <c r="J603" s="684"/>
      <c r="K603" s="685"/>
      <c r="L603" s="680"/>
      <c r="M603" s="686"/>
      <c r="N603" s="677"/>
      <c r="O603" s="680"/>
      <c r="P603" s="680"/>
      <c r="Q603" s="680"/>
      <c r="R603" s="687"/>
      <c r="S603" s="680"/>
      <c r="T603" s="680"/>
      <c r="U603" s="680"/>
      <c r="V603" s="680"/>
      <c r="W603" s="688"/>
      <c r="X603" s="680"/>
      <c r="Y603" s="680"/>
      <c r="Z603" s="782"/>
      <c r="AA603" s="783"/>
      <c r="AB603" s="783"/>
      <c r="AC603" s="784"/>
      <c r="AD603" s="784"/>
      <c r="AE603" s="784"/>
      <c r="AF603" s="785"/>
      <c r="AG603" s="786"/>
      <c r="AH603" s="785"/>
      <c r="AI603" s="680"/>
      <c r="AJ603" s="681"/>
      <c r="AK603" s="787"/>
      <c r="AL603" s="675"/>
      <c r="AM603" s="455"/>
      <c r="AN603" s="455"/>
      <c r="AO603" s="456"/>
      <c r="AP603" s="364"/>
      <c r="AQ603" s="693">
        <v>1045</v>
      </c>
      <c r="AR603" s="363">
        <f t="shared" si="172"/>
        <v>1201.75</v>
      </c>
      <c r="AS603" s="722" t="s">
        <v>947</v>
      </c>
    </row>
    <row r="604" spans="1:45" ht="15.75" x14ac:dyDescent="0.25">
      <c r="A604" s="562" t="s">
        <v>973</v>
      </c>
      <c r="B604" s="680"/>
      <c r="C604" s="681"/>
      <c r="D604" s="681"/>
      <c r="E604" s="681"/>
      <c r="F604" s="681"/>
      <c r="G604" s="675"/>
      <c r="H604" s="682"/>
      <c r="I604" s="683"/>
      <c r="J604" s="684"/>
      <c r="K604" s="685"/>
      <c r="L604" s="680"/>
      <c r="M604" s="686"/>
      <c r="N604" s="677"/>
      <c r="O604" s="680"/>
      <c r="P604" s="680"/>
      <c r="Q604" s="680"/>
      <c r="R604" s="687"/>
      <c r="S604" s="680"/>
      <c r="T604" s="680"/>
      <c r="U604" s="680"/>
      <c r="V604" s="680"/>
      <c r="W604" s="688"/>
      <c r="X604" s="680"/>
      <c r="Y604" s="680"/>
      <c r="Z604" s="782"/>
      <c r="AA604" s="783"/>
      <c r="AB604" s="783"/>
      <c r="AC604" s="784"/>
      <c r="AD604" s="784"/>
      <c r="AE604" s="784"/>
      <c r="AF604" s="785"/>
      <c r="AG604" s="786"/>
      <c r="AH604" s="785"/>
      <c r="AI604" s="680"/>
      <c r="AJ604" s="681"/>
      <c r="AK604" s="787"/>
      <c r="AL604" s="675"/>
      <c r="AM604" s="455"/>
      <c r="AN604" s="455"/>
      <c r="AO604" s="456"/>
      <c r="AP604" s="364"/>
      <c r="AQ604" s="693">
        <v>2090</v>
      </c>
      <c r="AR604" s="363">
        <f t="shared" si="172"/>
        <v>2403.5</v>
      </c>
      <c r="AS604" s="722" t="s">
        <v>947</v>
      </c>
    </row>
    <row r="605" spans="1:45" ht="15.75" x14ac:dyDescent="0.25">
      <c r="A605" s="562" t="s">
        <v>974</v>
      </c>
      <c r="B605" s="680"/>
      <c r="C605" s="681"/>
      <c r="D605" s="681"/>
      <c r="E605" s="681"/>
      <c r="F605" s="681"/>
      <c r="G605" s="675"/>
      <c r="H605" s="682"/>
      <c r="I605" s="683"/>
      <c r="J605" s="684"/>
      <c r="K605" s="685"/>
      <c r="L605" s="680"/>
      <c r="M605" s="686"/>
      <c r="N605" s="677"/>
      <c r="O605" s="680"/>
      <c r="P605" s="680"/>
      <c r="Q605" s="680"/>
      <c r="R605" s="687"/>
      <c r="S605" s="680"/>
      <c r="T605" s="680"/>
      <c r="U605" s="680"/>
      <c r="V605" s="680"/>
      <c r="W605" s="688"/>
      <c r="X605" s="680"/>
      <c r="Y605" s="680"/>
      <c r="Z605" s="782"/>
      <c r="AA605" s="783"/>
      <c r="AB605" s="783"/>
      <c r="AC605" s="784"/>
      <c r="AD605" s="784"/>
      <c r="AE605" s="784"/>
      <c r="AF605" s="785"/>
      <c r="AG605" s="786"/>
      <c r="AH605" s="785"/>
      <c r="AI605" s="680"/>
      <c r="AJ605" s="681"/>
      <c r="AK605" s="787"/>
      <c r="AL605" s="675"/>
      <c r="AM605" s="455"/>
      <c r="AN605" s="455"/>
      <c r="AO605" s="456"/>
      <c r="AP605" s="364"/>
      <c r="AQ605" s="693">
        <v>125.39999999999999</v>
      </c>
      <c r="AR605" s="363">
        <f t="shared" si="172"/>
        <v>144.20999999999998</v>
      </c>
      <c r="AS605" s="722" t="s">
        <v>947</v>
      </c>
    </row>
    <row r="606" spans="1:45" ht="15.75" x14ac:dyDescent="0.25">
      <c r="A606" s="562" t="s">
        <v>975</v>
      </c>
      <c r="B606" s="680"/>
      <c r="C606" s="681"/>
      <c r="D606" s="681"/>
      <c r="E606" s="681"/>
      <c r="F606" s="681"/>
      <c r="G606" s="675"/>
      <c r="H606" s="682"/>
      <c r="I606" s="683"/>
      <c r="J606" s="684"/>
      <c r="K606" s="685"/>
      <c r="L606" s="680"/>
      <c r="M606" s="686"/>
      <c r="N606" s="677"/>
      <c r="O606" s="680"/>
      <c r="P606" s="680"/>
      <c r="Q606" s="680"/>
      <c r="R606" s="687"/>
      <c r="S606" s="680"/>
      <c r="T606" s="680"/>
      <c r="U606" s="680"/>
      <c r="V606" s="680"/>
      <c r="W606" s="688"/>
      <c r="X606" s="680"/>
      <c r="Y606" s="680"/>
      <c r="Z606" s="782"/>
      <c r="AA606" s="783"/>
      <c r="AB606" s="783"/>
      <c r="AC606" s="784"/>
      <c r="AD606" s="784"/>
      <c r="AE606" s="784"/>
      <c r="AF606" s="785"/>
      <c r="AG606" s="786"/>
      <c r="AH606" s="785"/>
      <c r="AI606" s="680"/>
      <c r="AJ606" s="681"/>
      <c r="AK606" s="787"/>
      <c r="AL606" s="675"/>
      <c r="AM606" s="455"/>
      <c r="AN606" s="455"/>
      <c r="AO606" s="456"/>
      <c r="AP606" s="364"/>
      <c r="AQ606" s="693">
        <v>125.39999999999999</v>
      </c>
      <c r="AR606" s="363">
        <f t="shared" si="172"/>
        <v>144.20999999999998</v>
      </c>
      <c r="AS606" s="722" t="s">
        <v>947</v>
      </c>
    </row>
    <row r="607" spans="1:45" ht="15.75" x14ac:dyDescent="0.25">
      <c r="A607" s="562" t="s">
        <v>976</v>
      </c>
      <c r="B607" s="680"/>
      <c r="C607" s="681"/>
      <c r="D607" s="681"/>
      <c r="E607" s="681"/>
      <c r="F607" s="681"/>
      <c r="G607" s="675"/>
      <c r="H607" s="682"/>
      <c r="I607" s="683"/>
      <c r="J607" s="684"/>
      <c r="K607" s="685"/>
      <c r="L607" s="680"/>
      <c r="M607" s="686"/>
      <c r="N607" s="677"/>
      <c r="O607" s="680"/>
      <c r="P607" s="680"/>
      <c r="Q607" s="680"/>
      <c r="R607" s="687"/>
      <c r="S607" s="680"/>
      <c r="T607" s="680"/>
      <c r="U607" s="680"/>
      <c r="V607" s="680"/>
      <c r="W607" s="688"/>
      <c r="X607" s="680"/>
      <c r="Y607" s="680"/>
      <c r="Z607" s="782"/>
      <c r="AA607" s="783"/>
      <c r="AB607" s="783"/>
      <c r="AC607" s="784"/>
      <c r="AD607" s="784"/>
      <c r="AE607" s="784"/>
      <c r="AF607" s="785"/>
      <c r="AG607" s="786"/>
      <c r="AH607" s="785"/>
      <c r="AI607" s="680"/>
      <c r="AJ607" s="681"/>
      <c r="AK607" s="787"/>
      <c r="AL607" s="675"/>
      <c r="AM607" s="455"/>
      <c r="AN607" s="455"/>
      <c r="AO607" s="456"/>
      <c r="AP607" s="364"/>
      <c r="AQ607" s="693">
        <v>1776.4999999999998</v>
      </c>
      <c r="AR607" s="363">
        <f t="shared" si="172"/>
        <v>2042.9749999999997</v>
      </c>
      <c r="AS607" s="722" t="s">
        <v>947</v>
      </c>
    </row>
    <row r="608" spans="1:45" ht="15.75" x14ac:dyDescent="0.25">
      <c r="A608" s="562" t="s">
        <v>977</v>
      </c>
      <c r="B608" s="680"/>
      <c r="C608" s="681"/>
      <c r="D608" s="681"/>
      <c r="E608" s="681"/>
      <c r="F608" s="681"/>
      <c r="G608" s="675"/>
      <c r="H608" s="682"/>
      <c r="I608" s="683"/>
      <c r="J608" s="684"/>
      <c r="K608" s="685"/>
      <c r="L608" s="680"/>
      <c r="M608" s="686"/>
      <c r="N608" s="677"/>
      <c r="O608" s="680"/>
      <c r="P608" s="680"/>
      <c r="Q608" s="680"/>
      <c r="R608" s="687"/>
      <c r="S608" s="680"/>
      <c r="T608" s="680"/>
      <c r="U608" s="680"/>
      <c r="V608" s="680"/>
      <c r="W608" s="688"/>
      <c r="X608" s="680"/>
      <c r="Y608" s="680"/>
      <c r="Z608" s="782"/>
      <c r="AA608" s="783"/>
      <c r="AB608" s="783"/>
      <c r="AC608" s="784"/>
      <c r="AD608" s="784"/>
      <c r="AE608" s="784"/>
      <c r="AF608" s="785"/>
      <c r="AG608" s="786"/>
      <c r="AH608" s="785"/>
      <c r="AI608" s="680"/>
      <c r="AJ608" s="681"/>
      <c r="AK608" s="787"/>
      <c r="AL608" s="675"/>
      <c r="AM608" s="455"/>
      <c r="AN608" s="455"/>
      <c r="AO608" s="456"/>
      <c r="AP608" s="364"/>
      <c r="AQ608" s="693">
        <v>940.49999999999989</v>
      </c>
      <c r="AR608" s="363">
        <f t="shared" si="172"/>
        <v>1081.5749999999998</v>
      </c>
      <c r="AS608" s="722" t="s">
        <v>947</v>
      </c>
    </row>
    <row r="609" spans="1:45" ht="15.75" x14ac:dyDescent="0.25">
      <c r="A609" s="562" t="s">
        <v>978</v>
      </c>
      <c r="B609" s="680"/>
      <c r="C609" s="681"/>
      <c r="D609" s="681"/>
      <c r="E609" s="681"/>
      <c r="F609" s="681"/>
      <c r="G609" s="675"/>
      <c r="H609" s="682"/>
      <c r="I609" s="683"/>
      <c r="J609" s="684"/>
      <c r="K609" s="685"/>
      <c r="L609" s="680"/>
      <c r="M609" s="686"/>
      <c r="N609" s="677"/>
      <c r="O609" s="680"/>
      <c r="P609" s="680"/>
      <c r="Q609" s="680"/>
      <c r="R609" s="687"/>
      <c r="S609" s="680"/>
      <c r="T609" s="680"/>
      <c r="U609" s="680"/>
      <c r="V609" s="680"/>
      <c r="W609" s="688"/>
      <c r="X609" s="680"/>
      <c r="Y609" s="680"/>
      <c r="Z609" s="782"/>
      <c r="AA609" s="783"/>
      <c r="AB609" s="783"/>
      <c r="AC609" s="784"/>
      <c r="AD609" s="784"/>
      <c r="AE609" s="784"/>
      <c r="AF609" s="785"/>
      <c r="AG609" s="786"/>
      <c r="AH609" s="785"/>
      <c r="AI609" s="680"/>
      <c r="AJ609" s="681"/>
      <c r="AK609" s="787"/>
      <c r="AL609" s="675"/>
      <c r="AM609" s="455"/>
      <c r="AN609" s="455"/>
      <c r="AO609" s="456"/>
      <c r="AP609" s="364"/>
      <c r="AQ609" s="693">
        <v>627</v>
      </c>
      <c r="AR609" s="363">
        <f t="shared" si="172"/>
        <v>721.05</v>
      </c>
      <c r="AS609" s="722" t="s">
        <v>947</v>
      </c>
    </row>
    <row r="610" spans="1:45" ht="15.75" x14ac:dyDescent="0.25">
      <c r="A610" s="562" t="s">
        <v>979</v>
      </c>
      <c r="B610" s="680"/>
      <c r="C610" s="681"/>
      <c r="D610" s="681"/>
      <c r="E610" s="681"/>
      <c r="F610" s="681"/>
      <c r="G610" s="675"/>
      <c r="H610" s="682"/>
      <c r="I610" s="683"/>
      <c r="J610" s="684"/>
      <c r="K610" s="685"/>
      <c r="L610" s="680"/>
      <c r="M610" s="686"/>
      <c r="N610" s="677"/>
      <c r="O610" s="680"/>
      <c r="P610" s="680"/>
      <c r="Q610" s="680"/>
      <c r="R610" s="687"/>
      <c r="S610" s="680"/>
      <c r="T610" s="680"/>
      <c r="U610" s="680"/>
      <c r="V610" s="680"/>
      <c r="W610" s="688"/>
      <c r="X610" s="680"/>
      <c r="Y610" s="680"/>
      <c r="Z610" s="782"/>
      <c r="AA610" s="783"/>
      <c r="AB610" s="783"/>
      <c r="AC610" s="784"/>
      <c r="AD610" s="784"/>
      <c r="AE610" s="784"/>
      <c r="AF610" s="785"/>
      <c r="AG610" s="786"/>
      <c r="AH610" s="785"/>
      <c r="AI610" s="680"/>
      <c r="AJ610" s="681"/>
      <c r="AK610" s="787"/>
      <c r="AL610" s="675"/>
      <c r="AM610" s="455"/>
      <c r="AN610" s="455"/>
      <c r="AO610" s="456"/>
      <c r="AP610" s="364"/>
      <c r="AQ610" s="693">
        <v>836</v>
      </c>
      <c r="AR610" s="363">
        <f t="shared" si="172"/>
        <v>961.4</v>
      </c>
      <c r="AS610" s="722" t="s">
        <v>947</v>
      </c>
    </row>
    <row r="611" spans="1:45" ht="15.75" x14ac:dyDescent="0.25">
      <c r="A611" s="562" t="s">
        <v>980</v>
      </c>
      <c r="B611" s="680"/>
      <c r="C611" s="681"/>
      <c r="D611" s="681"/>
      <c r="E611" s="681"/>
      <c r="F611" s="681"/>
      <c r="G611" s="675"/>
      <c r="H611" s="682"/>
      <c r="I611" s="683"/>
      <c r="J611" s="684"/>
      <c r="K611" s="685"/>
      <c r="L611" s="680"/>
      <c r="M611" s="686"/>
      <c r="N611" s="677"/>
      <c r="O611" s="680"/>
      <c r="P611" s="680"/>
      <c r="Q611" s="680"/>
      <c r="R611" s="687"/>
      <c r="S611" s="680"/>
      <c r="T611" s="680"/>
      <c r="U611" s="680"/>
      <c r="V611" s="680"/>
      <c r="W611" s="688"/>
      <c r="X611" s="680"/>
      <c r="Y611" s="680"/>
      <c r="Z611" s="782"/>
      <c r="AA611" s="783"/>
      <c r="AB611" s="783"/>
      <c r="AC611" s="784"/>
      <c r="AD611" s="784"/>
      <c r="AE611" s="784"/>
      <c r="AF611" s="785"/>
      <c r="AG611" s="786"/>
      <c r="AH611" s="785"/>
      <c r="AI611" s="680"/>
      <c r="AJ611" s="681"/>
      <c r="AK611" s="787"/>
      <c r="AL611" s="675"/>
      <c r="AM611" s="455"/>
      <c r="AN611" s="455"/>
      <c r="AO611" s="456"/>
      <c r="AP611" s="364"/>
      <c r="AQ611" s="693">
        <v>2090</v>
      </c>
      <c r="AR611" s="363">
        <f t="shared" si="172"/>
        <v>2403.5</v>
      </c>
      <c r="AS611" s="722" t="s">
        <v>947</v>
      </c>
    </row>
    <row r="612" spans="1:45" ht="15.75" x14ac:dyDescent="0.25">
      <c r="A612" s="562" t="s">
        <v>981</v>
      </c>
      <c r="B612" s="680"/>
      <c r="C612" s="681"/>
      <c r="D612" s="681"/>
      <c r="E612" s="681"/>
      <c r="F612" s="681"/>
      <c r="G612" s="675"/>
      <c r="H612" s="682"/>
      <c r="I612" s="683"/>
      <c r="J612" s="684"/>
      <c r="K612" s="685"/>
      <c r="L612" s="680"/>
      <c r="M612" s="686"/>
      <c r="N612" s="677"/>
      <c r="O612" s="680"/>
      <c r="P612" s="680"/>
      <c r="Q612" s="680"/>
      <c r="R612" s="687"/>
      <c r="S612" s="680"/>
      <c r="T612" s="680"/>
      <c r="U612" s="680"/>
      <c r="V612" s="680"/>
      <c r="W612" s="688"/>
      <c r="X612" s="680"/>
      <c r="Y612" s="680"/>
      <c r="Z612" s="782"/>
      <c r="AA612" s="783"/>
      <c r="AB612" s="783"/>
      <c r="AC612" s="784"/>
      <c r="AD612" s="784"/>
      <c r="AE612" s="784"/>
      <c r="AF612" s="785"/>
      <c r="AG612" s="786"/>
      <c r="AH612" s="785"/>
      <c r="AI612" s="680"/>
      <c r="AJ612" s="681"/>
      <c r="AK612" s="787"/>
      <c r="AL612" s="675"/>
      <c r="AM612" s="455"/>
      <c r="AN612" s="455"/>
      <c r="AO612" s="456"/>
      <c r="AP612" s="364"/>
      <c r="AQ612" s="693">
        <v>1045</v>
      </c>
      <c r="AR612" s="363">
        <f t="shared" si="172"/>
        <v>1201.75</v>
      </c>
      <c r="AS612" s="722" t="s">
        <v>947</v>
      </c>
    </row>
    <row r="613" spans="1:45" ht="15.75" x14ac:dyDescent="0.25">
      <c r="A613" s="562" t="s">
        <v>982</v>
      </c>
      <c r="B613" s="680"/>
      <c r="C613" s="681"/>
      <c r="D613" s="681"/>
      <c r="E613" s="681"/>
      <c r="F613" s="681"/>
      <c r="G613" s="675"/>
      <c r="H613" s="682"/>
      <c r="I613" s="683"/>
      <c r="J613" s="684"/>
      <c r="K613" s="685"/>
      <c r="L613" s="680"/>
      <c r="M613" s="686"/>
      <c r="N613" s="677"/>
      <c r="O613" s="680"/>
      <c r="P613" s="680"/>
      <c r="Q613" s="680"/>
      <c r="R613" s="687"/>
      <c r="S613" s="680"/>
      <c r="T613" s="680"/>
      <c r="U613" s="680"/>
      <c r="V613" s="680"/>
      <c r="W613" s="688"/>
      <c r="X613" s="680"/>
      <c r="Y613" s="680"/>
      <c r="Z613" s="782"/>
      <c r="AA613" s="783"/>
      <c r="AB613" s="783"/>
      <c r="AC613" s="784"/>
      <c r="AD613" s="784"/>
      <c r="AE613" s="784"/>
      <c r="AF613" s="785"/>
      <c r="AG613" s="786"/>
      <c r="AH613" s="785"/>
      <c r="AI613" s="680"/>
      <c r="AJ613" s="681"/>
      <c r="AK613" s="787"/>
      <c r="AL613" s="675"/>
      <c r="AM613" s="455"/>
      <c r="AN613" s="455"/>
      <c r="AO613" s="456"/>
      <c r="AP613" s="364"/>
      <c r="AQ613" s="693">
        <v>1358.5</v>
      </c>
      <c r="AR613" s="363">
        <f t="shared" si="172"/>
        <v>1562.2749999999999</v>
      </c>
      <c r="AS613" s="722" t="s">
        <v>947</v>
      </c>
    </row>
    <row r="614" spans="1:45" ht="15.75" x14ac:dyDescent="0.25">
      <c r="A614" s="562" t="s">
        <v>983</v>
      </c>
      <c r="B614" s="680"/>
      <c r="C614" s="681"/>
      <c r="D614" s="681"/>
      <c r="E614" s="681"/>
      <c r="F614" s="681"/>
      <c r="G614" s="675"/>
      <c r="H614" s="682"/>
      <c r="I614" s="683"/>
      <c r="J614" s="684"/>
      <c r="K614" s="685"/>
      <c r="L614" s="680"/>
      <c r="M614" s="686"/>
      <c r="N614" s="677"/>
      <c r="O614" s="680"/>
      <c r="P614" s="680"/>
      <c r="Q614" s="680"/>
      <c r="R614" s="687"/>
      <c r="S614" s="680"/>
      <c r="T614" s="680"/>
      <c r="U614" s="680"/>
      <c r="V614" s="680"/>
      <c r="W614" s="688"/>
      <c r="X614" s="680"/>
      <c r="Y614" s="680"/>
      <c r="Z614" s="782"/>
      <c r="AA614" s="783"/>
      <c r="AB614" s="783"/>
      <c r="AC614" s="784"/>
      <c r="AD614" s="784"/>
      <c r="AE614" s="784"/>
      <c r="AF614" s="785"/>
      <c r="AG614" s="786"/>
      <c r="AH614" s="785"/>
      <c r="AI614" s="680"/>
      <c r="AJ614" s="681"/>
      <c r="AK614" s="787"/>
      <c r="AL614" s="675"/>
      <c r="AM614" s="455"/>
      <c r="AN614" s="455"/>
      <c r="AO614" s="456"/>
      <c r="AP614" s="364"/>
      <c r="AQ614" s="693">
        <v>1567.5</v>
      </c>
      <c r="AR614" s="363">
        <f t="shared" si="172"/>
        <v>1802.6249999999998</v>
      </c>
      <c r="AS614" s="722" t="s">
        <v>947</v>
      </c>
    </row>
    <row r="615" spans="1:45" ht="15.75" x14ac:dyDescent="0.25">
      <c r="A615" s="562" t="s">
        <v>984</v>
      </c>
      <c r="B615" s="680"/>
      <c r="C615" s="681"/>
      <c r="D615" s="681"/>
      <c r="E615" s="681"/>
      <c r="F615" s="681"/>
      <c r="G615" s="675"/>
      <c r="H615" s="682"/>
      <c r="I615" s="683"/>
      <c r="J615" s="684"/>
      <c r="K615" s="685"/>
      <c r="L615" s="680"/>
      <c r="M615" s="686"/>
      <c r="N615" s="677"/>
      <c r="O615" s="680"/>
      <c r="P615" s="680"/>
      <c r="Q615" s="680"/>
      <c r="R615" s="687"/>
      <c r="S615" s="680"/>
      <c r="T615" s="680"/>
      <c r="U615" s="680"/>
      <c r="V615" s="680"/>
      <c r="W615" s="688"/>
      <c r="X615" s="680"/>
      <c r="Y615" s="680"/>
      <c r="Z615" s="782"/>
      <c r="AA615" s="783"/>
      <c r="AB615" s="783"/>
      <c r="AC615" s="784"/>
      <c r="AD615" s="784"/>
      <c r="AE615" s="784"/>
      <c r="AF615" s="785"/>
      <c r="AG615" s="786"/>
      <c r="AH615" s="785"/>
      <c r="AI615" s="680"/>
      <c r="AJ615" s="681"/>
      <c r="AK615" s="787"/>
      <c r="AL615" s="675"/>
      <c r="AM615" s="455"/>
      <c r="AN615" s="455"/>
      <c r="AO615" s="456"/>
      <c r="AP615" s="364"/>
      <c r="AQ615" s="693">
        <v>1567.5</v>
      </c>
      <c r="AR615" s="363">
        <f t="shared" si="172"/>
        <v>1802.6249999999998</v>
      </c>
      <c r="AS615" s="722" t="s">
        <v>947</v>
      </c>
    </row>
    <row r="616" spans="1:45" ht="15.75" x14ac:dyDescent="0.25">
      <c r="A616" s="562" t="s">
        <v>985</v>
      </c>
      <c r="B616" s="680"/>
      <c r="C616" s="681"/>
      <c r="D616" s="681"/>
      <c r="E616" s="681"/>
      <c r="F616" s="681"/>
      <c r="G616" s="675"/>
      <c r="H616" s="682"/>
      <c r="I616" s="683"/>
      <c r="J616" s="684"/>
      <c r="K616" s="685"/>
      <c r="L616" s="680"/>
      <c r="M616" s="686"/>
      <c r="N616" s="677"/>
      <c r="O616" s="680"/>
      <c r="P616" s="680"/>
      <c r="Q616" s="680"/>
      <c r="R616" s="687"/>
      <c r="S616" s="680"/>
      <c r="T616" s="680"/>
      <c r="U616" s="680"/>
      <c r="V616" s="680"/>
      <c r="W616" s="688"/>
      <c r="X616" s="680"/>
      <c r="Y616" s="680"/>
      <c r="Z616" s="782"/>
      <c r="AA616" s="783"/>
      <c r="AB616" s="783"/>
      <c r="AC616" s="784"/>
      <c r="AD616" s="784"/>
      <c r="AE616" s="784"/>
      <c r="AF616" s="785"/>
      <c r="AG616" s="786"/>
      <c r="AH616" s="785"/>
      <c r="AI616" s="680"/>
      <c r="AJ616" s="681"/>
      <c r="AK616" s="787"/>
      <c r="AL616" s="675"/>
      <c r="AM616" s="455"/>
      <c r="AN616" s="455"/>
      <c r="AO616" s="456"/>
      <c r="AP616" s="364"/>
      <c r="AQ616" s="693">
        <v>1567.5</v>
      </c>
      <c r="AR616" s="363">
        <f t="shared" si="172"/>
        <v>1802.6249999999998</v>
      </c>
      <c r="AS616" s="722" t="s">
        <v>947</v>
      </c>
    </row>
    <row r="617" spans="1:45" ht="15.75" x14ac:dyDescent="0.25">
      <c r="A617" s="562" t="s">
        <v>986</v>
      </c>
      <c r="B617" s="680"/>
      <c r="C617" s="681"/>
      <c r="D617" s="681"/>
      <c r="E617" s="681"/>
      <c r="F617" s="681"/>
      <c r="G617" s="675"/>
      <c r="H617" s="682"/>
      <c r="I617" s="683"/>
      <c r="J617" s="684"/>
      <c r="K617" s="685"/>
      <c r="L617" s="680"/>
      <c r="M617" s="686"/>
      <c r="N617" s="677"/>
      <c r="O617" s="680"/>
      <c r="P617" s="680"/>
      <c r="Q617" s="680"/>
      <c r="R617" s="687"/>
      <c r="S617" s="680"/>
      <c r="T617" s="680"/>
      <c r="U617" s="680"/>
      <c r="V617" s="680"/>
      <c r="W617" s="688"/>
      <c r="X617" s="680"/>
      <c r="Y617" s="680"/>
      <c r="Z617" s="782"/>
      <c r="AA617" s="783"/>
      <c r="AB617" s="783"/>
      <c r="AC617" s="784"/>
      <c r="AD617" s="784"/>
      <c r="AE617" s="784"/>
      <c r="AF617" s="785"/>
      <c r="AG617" s="786"/>
      <c r="AH617" s="785"/>
      <c r="AI617" s="680"/>
      <c r="AJ617" s="681"/>
      <c r="AK617" s="787"/>
      <c r="AL617" s="675"/>
      <c r="AM617" s="455"/>
      <c r="AN617" s="455"/>
      <c r="AO617" s="456"/>
      <c r="AP617" s="364"/>
      <c r="AQ617" s="693">
        <v>522.5</v>
      </c>
      <c r="AR617" s="363">
        <f t="shared" si="172"/>
        <v>600.875</v>
      </c>
      <c r="AS617" s="722" t="s">
        <v>947</v>
      </c>
    </row>
    <row r="618" spans="1:45" ht="15.75" x14ac:dyDescent="0.25">
      <c r="A618" s="562" t="s">
        <v>987</v>
      </c>
      <c r="B618" s="680"/>
      <c r="C618" s="681"/>
      <c r="D618" s="681"/>
      <c r="E618" s="681"/>
      <c r="F618" s="681"/>
      <c r="G618" s="675"/>
      <c r="H618" s="682"/>
      <c r="I618" s="683"/>
      <c r="J618" s="684"/>
      <c r="K618" s="685"/>
      <c r="L618" s="680"/>
      <c r="M618" s="686"/>
      <c r="N618" s="677"/>
      <c r="O618" s="680"/>
      <c r="P618" s="680"/>
      <c r="Q618" s="680"/>
      <c r="R618" s="687"/>
      <c r="S618" s="680"/>
      <c r="T618" s="680"/>
      <c r="U618" s="680"/>
      <c r="V618" s="680"/>
      <c r="W618" s="688"/>
      <c r="X618" s="680"/>
      <c r="Y618" s="680"/>
      <c r="Z618" s="782"/>
      <c r="AA618" s="783"/>
      <c r="AB618" s="783"/>
      <c r="AC618" s="784"/>
      <c r="AD618" s="784"/>
      <c r="AE618" s="784"/>
      <c r="AF618" s="785"/>
      <c r="AG618" s="786"/>
      <c r="AH618" s="785"/>
      <c r="AI618" s="680"/>
      <c r="AJ618" s="681"/>
      <c r="AK618" s="787"/>
      <c r="AL618" s="675"/>
      <c r="AM618" s="455"/>
      <c r="AN618" s="455"/>
      <c r="AO618" s="456"/>
      <c r="AP618" s="364"/>
      <c r="AQ618" s="693">
        <v>888.24999999999989</v>
      </c>
      <c r="AR618" s="363">
        <f t="shared" si="172"/>
        <v>1021.4874999999998</v>
      </c>
      <c r="AS618" s="722" t="s">
        <v>947</v>
      </c>
    </row>
    <row r="619" spans="1:45" ht="15.75" x14ac:dyDescent="0.25">
      <c r="A619" s="562" t="s">
        <v>988</v>
      </c>
      <c r="B619" s="680"/>
      <c r="C619" s="681"/>
      <c r="D619" s="681"/>
      <c r="E619" s="681"/>
      <c r="F619" s="681"/>
      <c r="G619" s="675"/>
      <c r="H619" s="682"/>
      <c r="I619" s="683"/>
      <c r="J619" s="684"/>
      <c r="K619" s="685"/>
      <c r="L619" s="680"/>
      <c r="M619" s="686"/>
      <c r="N619" s="677"/>
      <c r="O619" s="680"/>
      <c r="P619" s="680"/>
      <c r="Q619" s="680"/>
      <c r="R619" s="687"/>
      <c r="S619" s="680"/>
      <c r="T619" s="680"/>
      <c r="U619" s="680"/>
      <c r="V619" s="680"/>
      <c r="W619" s="688"/>
      <c r="X619" s="680"/>
      <c r="Y619" s="680"/>
      <c r="Z619" s="782"/>
      <c r="AA619" s="783"/>
      <c r="AB619" s="783"/>
      <c r="AC619" s="784"/>
      <c r="AD619" s="784"/>
      <c r="AE619" s="784"/>
      <c r="AF619" s="785"/>
      <c r="AG619" s="786"/>
      <c r="AH619" s="785"/>
      <c r="AI619" s="680"/>
      <c r="AJ619" s="681"/>
      <c r="AK619" s="787"/>
      <c r="AL619" s="675"/>
      <c r="AM619" s="455"/>
      <c r="AN619" s="455"/>
      <c r="AO619" s="456"/>
      <c r="AP619" s="364"/>
      <c r="AQ619" s="693">
        <v>522.5</v>
      </c>
      <c r="AR619" s="363">
        <f t="shared" si="172"/>
        <v>600.875</v>
      </c>
      <c r="AS619" s="722" t="s">
        <v>947</v>
      </c>
    </row>
    <row r="620" spans="1:45" ht="15.75" x14ac:dyDescent="0.25">
      <c r="A620" s="562" t="s">
        <v>989</v>
      </c>
      <c r="B620" s="680"/>
      <c r="C620" s="681"/>
      <c r="D620" s="681"/>
      <c r="E620" s="681"/>
      <c r="F620" s="681"/>
      <c r="G620" s="675"/>
      <c r="H620" s="682"/>
      <c r="I620" s="683"/>
      <c r="J620" s="684"/>
      <c r="K620" s="685"/>
      <c r="L620" s="680"/>
      <c r="M620" s="686"/>
      <c r="N620" s="677"/>
      <c r="O620" s="680"/>
      <c r="P620" s="680"/>
      <c r="Q620" s="680"/>
      <c r="R620" s="687"/>
      <c r="S620" s="680"/>
      <c r="T620" s="680"/>
      <c r="U620" s="680"/>
      <c r="V620" s="680"/>
      <c r="W620" s="688"/>
      <c r="X620" s="680"/>
      <c r="Y620" s="680"/>
      <c r="Z620" s="782"/>
      <c r="AA620" s="783"/>
      <c r="AB620" s="783"/>
      <c r="AC620" s="784"/>
      <c r="AD620" s="784"/>
      <c r="AE620" s="784"/>
      <c r="AF620" s="785"/>
      <c r="AG620" s="786"/>
      <c r="AH620" s="785"/>
      <c r="AI620" s="680"/>
      <c r="AJ620" s="681"/>
      <c r="AK620" s="787"/>
      <c r="AL620" s="675"/>
      <c r="AM620" s="455"/>
      <c r="AN620" s="455"/>
      <c r="AO620" s="456"/>
      <c r="AP620" s="364"/>
      <c r="AQ620" s="693">
        <v>627</v>
      </c>
      <c r="AR620" s="363">
        <f t="shared" si="172"/>
        <v>721.05</v>
      </c>
      <c r="AS620" s="722" t="s">
        <v>947</v>
      </c>
    </row>
    <row r="621" spans="1:45" ht="15.75" x14ac:dyDescent="0.25">
      <c r="A621" s="562" t="s">
        <v>990</v>
      </c>
      <c r="B621" s="680"/>
      <c r="C621" s="681"/>
      <c r="D621" s="681"/>
      <c r="E621" s="681"/>
      <c r="F621" s="681"/>
      <c r="G621" s="675"/>
      <c r="H621" s="682"/>
      <c r="I621" s="683"/>
      <c r="J621" s="684"/>
      <c r="K621" s="685"/>
      <c r="L621" s="680"/>
      <c r="M621" s="686"/>
      <c r="N621" s="677"/>
      <c r="O621" s="680"/>
      <c r="P621" s="680"/>
      <c r="Q621" s="680"/>
      <c r="R621" s="687"/>
      <c r="S621" s="680"/>
      <c r="T621" s="680"/>
      <c r="U621" s="680"/>
      <c r="V621" s="680"/>
      <c r="W621" s="688"/>
      <c r="X621" s="680"/>
      <c r="Y621" s="680"/>
      <c r="Z621" s="782"/>
      <c r="AA621" s="783"/>
      <c r="AB621" s="783"/>
      <c r="AC621" s="784"/>
      <c r="AD621" s="784"/>
      <c r="AE621" s="784"/>
      <c r="AF621" s="785"/>
      <c r="AG621" s="786"/>
      <c r="AH621" s="785"/>
      <c r="AI621" s="680"/>
      <c r="AJ621" s="681"/>
      <c r="AK621" s="787"/>
      <c r="AL621" s="675"/>
      <c r="AM621" s="455"/>
      <c r="AN621" s="455"/>
      <c r="AO621" s="456"/>
      <c r="AP621" s="364"/>
      <c r="AQ621" s="693">
        <v>836</v>
      </c>
      <c r="AR621" s="363">
        <f t="shared" si="172"/>
        <v>961.4</v>
      </c>
      <c r="AS621" s="722" t="s">
        <v>947</v>
      </c>
    </row>
    <row r="622" spans="1:45" ht="15.75" x14ac:dyDescent="0.25">
      <c r="A622" s="562" t="s">
        <v>991</v>
      </c>
      <c r="B622" s="680"/>
      <c r="C622" s="681"/>
      <c r="D622" s="681"/>
      <c r="E622" s="681"/>
      <c r="F622" s="681"/>
      <c r="G622" s="675"/>
      <c r="H622" s="682"/>
      <c r="I622" s="683"/>
      <c r="J622" s="684"/>
      <c r="K622" s="685"/>
      <c r="L622" s="680"/>
      <c r="M622" s="686"/>
      <c r="N622" s="677"/>
      <c r="O622" s="680"/>
      <c r="P622" s="680"/>
      <c r="Q622" s="680"/>
      <c r="R622" s="687"/>
      <c r="S622" s="680"/>
      <c r="T622" s="680"/>
      <c r="U622" s="680"/>
      <c r="V622" s="680"/>
      <c r="W622" s="688"/>
      <c r="X622" s="680"/>
      <c r="Y622" s="680"/>
      <c r="Z622" s="782"/>
      <c r="AA622" s="783"/>
      <c r="AB622" s="783"/>
      <c r="AC622" s="784"/>
      <c r="AD622" s="784"/>
      <c r="AE622" s="784"/>
      <c r="AF622" s="785"/>
      <c r="AG622" s="786"/>
      <c r="AH622" s="785"/>
      <c r="AI622" s="680"/>
      <c r="AJ622" s="681"/>
      <c r="AK622" s="787"/>
      <c r="AL622" s="675"/>
      <c r="AM622" s="455"/>
      <c r="AN622" s="455"/>
      <c r="AO622" s="456"/>
      <c r="AP622" s="364"/>
      <c r="AQ622" s="693">
        <v>2090</v>
      </c>
      <c r="AR622" s="363">
        <f t="shared" si="172"/>
        <v>2403.5</v>
      </c>
      <c r="AS622" s="722" t="s">
        <v>947</v>
      </c>
    </row>
    <row r="623" spans="1:45" ht="15.75" x14ac:dyDescent="0.25">
      <c r="A623" s="562" t="s">
        <v>992</v>
      </c>
      <c r="B623" s="680"/>
      <c r="C623" s="681"/>
      <c r="D623" s="681"/>
      <c r="E623" s="681"/>
      <c r="F623" s="681"/>
      <c r="G623" s="675"/>
      <c r="H623" s="682"/>
      <c r="I623" s="683"/>
      <c r="J623" s="684"/>
      <c r="K623" s="685"/>
      <c r="L623" s="680"/>
      <c r="M623" s="686"/>
      <c r="N623" s="677"/>
      <c r="O623" s="680"/>
      <c r="P623" s="680"/>
      <c r="Q623" s="680"/>
      <c r="R623" s="687"/>
      <c r="S623" s="680"/>
      <c r="T623" s="680"/>
      <c r="U623" s="680"/>
      <c r="V623" s="680"/>
      <c r="W623" s="688"/>
      <c r="X623" s="680"/>
      <c r="Y623" s="680"/>
      <c r="Z623" s="782"/>
      <c r="AA623" s="783"/>
      <c r="AB623" s="783"/>
      <c r="AC623" s="784"/>
      <c r="AD623" s="784"/>
      <c r="AE623" s="784"/>
      <c r="AF623" s="785"/>
      <c r="AG623" s="786"/>
      <c r="AH623" s="785"/>
      <c r="AI623" s="680"/>
      <c r="AJ623" s="681"/>
      <c r="AK623" s="787"/>
      <c r="AL623" s="675"/>
      <c r="AM623" s="455"/>
      <c r="AN623" s="455"/>
      <c r="AO623" s="456"/>
      <c r="AP623" s="364"/>
      <c r="AQ623" s="693">
        <v>1254</v>
      </c>
      <c r="AR623" s="363">
        <f t="shared" si="172"/>
        <v>1442.1</v>
      </c>
      <c r="AS623" s="722" t="s">
        <v>947</v>
      </c>
    </row>
    <row r="624" spans="1:45" ht="15.75" x14ac:dyDescent="0.25">
      <c r="A624" s="562" t="s">
        <v>993</v>
      </c>
      <c r="B624" s="680"/>
      <c r="C624" s="681"/>
      <c r="D624" s="681"/>
      <c r="E624" s="681"/>
      <c r="F624" s="681"/>
      <c r="G624" s="675"/>
      <c r="H624" s="682"/>
      <c r="I624" s="683"/>
      <c r="J624" s="684"/>
      <c r="K624" s="685"/>
      <c r="L624" s="680"/>
      <c r="M624" s="686"/>
      <c r="N624" s="677"/>
      <c r="O624" s="680"/>
      <c r="P624" s="680"/>
      <c r="Q624" s="680"/>
      <c r="R624" s="687"/>
      <c r="S624" s="680"/>
      <c r="T624" s="680"/>
      <c r="U624" s="680"/>
      <c r="V624" s="680"/>
      <c r="W624" s="688"/>
      <c r="X624" s="680"/>
      <c r="Y624" s="680"/>
      <c r="Z624" s="782"/>
      <c r="AA624" s="783"/>
      <c r="AB624" s="783"/>
      <c r="AC624" s="784"/>
      <c r="AD624" s="784"/>
      <c r="AE624" s="784"/>
      <c r="AF624" s="785"/>
      <c r="AG624" s="786"/>
      <c r="AH624" s="785"/>
      <c r="AI624" s="680"/>
      <c r="AJ624" s="681"/>
      <c r="AK624" s="787"/>
      <c r="AL624" s="675"/>
      <c r="AM624" s="455"/>
      <c r="AN624" s="455"/>
      <c r="AO624" s="456"/>
      <c r="AP624" s="364"/>
      <c r="AQ624" s="693">
        <v>1045</v>
      </c>
      <c r="AR624" s="363">
        <f t="shared" si="172"/>
        <v>1201.75</v>
      </c>
      <c r="AS624" s="722" t="s">
        <v>947</v>
      </c>
    </row>
    <row r="625" spans="1:45" ht="15.75" x14ac:dyDescent="0.25">
      <c r="A625" s="562" t="s">
        <v>994</v>
      </c>
      <c r="B625" s="680"/>
      <c r="C625" s="681"/>
      <c r="D625" s="681"/>
      <c r="E625" s="681"/>
      <c r="F625" s="681"/>
      <c r="G625" s="675"/>
      <c r="H625" s="682"/>
      <c r="I625" s="683"/>
      <c r="J625" s="684"/>
      <c r="K625" s="685"/>
      <c r="L625" s="680"/>
      <c r="M625" s="686"/>
      <c r="N625" s="677"/>
      <c r="O625" s="680"/>
      <c r="P625" s="680"/>
      <c r="Q625" s="680"/>
      <c r="R625" s="687"/>
      <c r="S625" s="680"/>
      <c r="T625" s="680"/>
      <c r="U625" s="680"/>
      <c r="V625" s="680"/>
      <c r="W625" s="688"/>
      <c r="X625" s="680"/>
      <c r="Y625" s="680"/>
      <c r="Z625" s="782"/>
      <c r="AA625" s="783"/>
      <c r="AB625" s="783"/>
      <c r="AC625" s="784"/>
      <c r="AD625" s="784"/>
      <c r="AE625" s="784"/>
      <c r="AF625" s="785"/>
      <c r="AG625" s="786"/>
      <c r="AH625" s="785"/>
      <c r="AI625" s="680"/>
      <c r="AJ625" s="681"/>
      <c r="AK625" s="787"/>
      <c r="AL625" s="675"/>
      <c r="AM625" s="455"/>
      <c r="AN625" s="455"/>
      <c r="AO625" s="456"/>
      <c r="AP625" s="364"/>
      <c r="AQ625" s="693">
        <v>1045</v>
      </c>
      <c r="AR625" s="363">
        <f t="shared" si="172"/>
        <v>1201.75</v>
      </c>
      <c r="AS625" s="722" t="s">
        <v>947</v>
      </c>
    </row>
    <row r="626" spans="1:45" ht="15.75" x14ac:dyDescent="0.25">
      <c r="A626" s="562" t="s">
        <v>995</v>
      </c>
      <c r="B626" s="680"/>
      <c r="C626" s="681"/>
      <c r="D626" s="681"/>
      <c r="E626" s="681"/>
      <c r="F626" s="681"/>
      <c r="G626" s="675"/>
      <c r="H626" s="682"/>
      <c r="I626" s="683"/>
      <c r="J626" s="684"/>
      <c r="K626" s="685"/>
      <c r="L626" s="680"/>
      <c r="M626" s="686"/>
      <c r="N626" s="677"/>
      <c r="O626" s="680"/>
      <c r="P626" s="680"/>
      <c r="Q626" s="680"/>
      <c r="R626" s="687"/>
      <c r="S626" s="680"/>
      <c r="T626" s="680"/>
      <c r="U626" s="680"/>
      <c r="V626" s="680"/>
      <c r="W626" s="688"/>
      <c r="X626" s="680"/>
      <c r="Y626" s="680"/>
      <c r="Z626" s="782"/>
      <c r="AA626" s="783"/>
      <c r="AB626" s="783"/>
      <c r="AC626" s="784"/>
      <c r="AD626" s="784"/>
      <c r="AE626" s="784"/>
      <c r="AF626" s="785"/>
      <c r="AG626" s="786"/>
      <c r="AH626" s="785"/>
      <c r="AI626" s="680"/>
      <c r="AJ626" s="681"/>
      <c r="AK626" s="787"/>
      <c r="AL626" s="675"/>
      <c r="AM626" s="455"/>
      <c r="AN626" s="455"/>
      <c r="AO626" s="456"/>
      <c r="AP626" s="364"/>
      <c r="AQ626" s="693">
        <v>731.5</v>
      </c>
      <c r="AR626" s="363">
        <f t="shared" si="172"/>
        <v>841.22499999999991</v>
      </c>
      <c r="AS626" s="722" t="s">
        <v>947</v>
      </c>
    </row>
    <row r="627" spans="1:45" ht="15.75" x14ac:dyDescent="0.25">
      <c r="A627" s="562" t="s">
        <v>996</v>
      </c>
      <c r="B627" s="680"/>
      <c r="C627" s="681"/>
      <c r="D627" s="681"/>
      <c r="E627" s="681"/>
      <c r="F627" s="681"/>
      <c r="G627" s="675"/>
      <c r="H627" s="682"/>
      <c r="I627" s="683"/>
      <c r="J627" s="684"/>
      <c r="K627" s="685"/>
      <c r="L627" s="680"/>
      <c r="M627" s="686"/>
      <c r="N627" s="677"/>
      <c r="O627" s="680"/>
      <c r="P627" s="680"/>
      <c r="Q627" s="680"/>
      <c r="R627" s="687"/>
      <c r="S627" s="680"/>
      <c r="T627" s="680"/>
      <c r="U627" s="680"/>
      <c r="V627" s="680"/>
      <c r="W627" s="688"/>
      <c r="X627" s="680"/>
      <c r="Y627" s="680"/>
      <c r="Z627" s="782"/>
      <c r="AA627" s="783"/>
      <c r="AB627" s="783"/>
      <c r="AC627" s="784"/>
      <c r="AD627" s="784"/>
      <c r="AE627" s="784"/>
      <c r="AF627" s="785"/>
      <c r="AG627" s="786"/>
      <c r="AH627" s="785"/>
      <c r="AI627" s="680"/>
      <c r="AJ627" s="681"/>
      <c r="AK627" s="787"/>
      <c r="AL627" s="675"/>
      <c r="AM627" s="455"/>
      <c r="AN627" s="455"/>
      <c r="AO627" s="456"/>
      <c r="AP627" s="364"/>
      <c r="AQ627" s="693">
        <v>522.5</v>
      </c>
      <c r="AR627" s="363">
        <f t="shared" si="172"/>
        <v>600.875</v>
      </c>
      <c r="AS627" s="722" t="s">
        <v>947</v>
      </c>
    </row>
    <row r="628" spans="1:45" ht="15.75" x14ac:dyDescent="0.25">
      <c r="A628" s="562" t="s">
        <v>997</v>
      </c>
      <c r="B628" s="680"/>
      <c r="C628" s="681"/>
      <c r="D628" s="681"/>
      <c r="E628" s="681"/>
      <c r="F628" s="681"/>
      <c r="G628" s="675"/>
      <c r="H628" s="682"/>
      <c r="I628" s="683"/>
      <c r="J628" s="684"/>
      <c r="K628" s="685"/>
      <c r="L628" s="680"/>
      <c r="M628" s="686"/>
      <c r="N628" s="677"/>
      <c r="O628" s="680"/>
      <c r="P628" s="680"/>
      <c r="Q628" s="680"/>
      <c r="R628" s="687"/>
      <c r="S628" s="680"/>
      <c r="T628" s="680"/>
      <c r="U628" s="680"/>
      <c r="V628" s="680"/>
      <c r="W628" s="688"/>
      <c r="X628" s="680"/>
      <c r="Y628" s="680"/>
      <c r="Z628" s="782"/>
      <c r="AA628" s="783"/>
      <c r="AB628" s="783"/>
      <c r="AC628" s="784"/>
      <c r="AD628" s="784"/>
      <c r="AE628" s="784"/>
      <c r="AF628" s="785"/>
      <c r="AG628" s="786"/>
      <c r="AH628" s="785"/>
      <c r="AI628" s="680"/>
      <c r="AJ628" s="681"/>
      <c r="AK628" s="787"/>
      <c r="AL628" s="675"/>
      <c r="AM628" s="455"/>
      <c r="AN628" s="455"/>
      <c r="AO628" s="456"/>
      <c r="AP628" s="364"/>
      <c r="AQ628" s="693">
        <v>522.5</v>
      </c>
      <c r="AR628" s="363">
        <f t="shared" si="172"/>
        <v>600.875</v>
      </c>
      <c r="AS628" s="722" t="s">
        <v>947</v>
      </c>
    </row>
    <row r="629" spans="1:45" ht="15.75" x14ac:dyDescent="0.25">
      <c r="A629" s="562" t="s">
        <v>1002</v>
      </c>
      <c r="B629" s="680"/>
      <c r="C629" s="681"/>
      <c r="D629" s="681"/>
      <c r="E629" s="681"/>
      <c r="F629" s="681"/>
      <c r="G629" s="675"/>
      <c r="H629" s="682"/>
      <c r="I629" s="683"/>
      <c r="J629" s="684"/>
      <c r="K629" s="685"/>
      <c r="L629" s="680"/>
      <c r="M629" s="686"/>
      <c r="N629" s="677"/>
      <c r="O629" s="680"/>
      <c r="P629" s="680"/>
      <c r="Q629" s="680"/>
      <c r="R629" s="687"/>
      <c r="S629" s="680"/>
      <c r="T629" s="680"/>
      <c r="U629" s="680"/>
      <c r="V629" s="680"/>
      <c r="W629" s="688"/>
      <c r="X629" s="680"/>
      <c r="Y629" s="680"/>
      <c r="Z629" s="782"/>
      <c r="AA629" s="783"/>
      <c r="AB629" s="783"/>
      <c r="AC629" s="784"/>
      <c r="AD629" s="784"/>
      <c r="AE629" s="784"/>
      <c r="AF629" s="785"/>
      <c r="AG629" s="786"/>
      <c r="AH629" s="785"/>
      <c r="AI629" s="680"/>
      <c r="AJ629" s="681"/>
      <c r="AK629" s="787"/>
      <c r="AL629" s="675"/>
      <c r="AM629" s="455"/>
      <c r="AN629" s="455"/>
      <c r="AO629" s="456"/>
      <c r="AP629" s="364"/>
      <c r="AQ629" s="693">
        <v>2560.25</v>
      </c>
      <c r="AR629" s="363">
        <f t="shared" si="172"/>
        <v>2944.2874999999999</v>
      </c>
      <c r="AS629" s="722" t="s">
        <v>947</v>
      </c>
    </row>
    <row r="630" spans="1:45" ht="15.75" x14ac:dyDescent="0.25">
      <c r="A630" s="562" t="s">
        <v>998</v>
      </c>
      <c r="B630" s="680"/>
      <c r="C630" s="681"/>
      <c r="D630" s="681"/>
      <c r="E630" s="681"/>
      <c r="F630" s="681"/>
      <c r="G630" s="675"/>
      <c r="H630" s="682"/>
      <c r="I630" s="683"/>
      <c r="J630" s="684"/>
      <c r="K630" s="685"/>
      <c r="L630" s="680"/>
      <c r="M630" s="686"/>
      <c r="N630" s="677"/>
      <c r="O630" s="680"/>
      <c r="P630" s="680"/>
      <c r="Q630" s="680"/>
      <c r="R630" s="687"/>
      <c r="S630" s="680"/>
      <c r="T630" s="680"/>
      <c r="U630" s="680"/>
      <c r="V630" s="680"/>
      <c r="W630" s="688"/>
      <c r="X630" s="680"/>
      <c r="Y630" s="680"/>
      <c r="Z630" s="782"/>
      <c r="AA630" s="783"/>
      <c r="AB630" s="783"/>
      <c r="AC630" s="784"/>
      <c r="AD630" s="784"/>
      <c r="AE630" s="784"/>
      <c r="AF630" s="785"/>
      <c r="AG630" s="786"/>
      <c r="AH630" s="785"/>
      <c r="AI630" s="680"/>
      <c r="AJ630" s="681"/>
      <c r="AK630" s="787"/>
      <c r="AL630" s="675"/>
      <c r="AM630" s="455"/>
      <c r="AN630" s="455"/>
      <c r="AO630" s="456"/>
      <c r="AP630" s="364"/>
      <c r="AQ630" s="693">
        <v>2142.25</v>
      </c>
      <c r="AR630" s="363">
        <f t="shared" si="172"/>
        <v>2463.5874999999996</v>
      </c>
      <c r="AS630" s="722" t="s">
        <v>947</v>
      </c>
    </row>
    <row r="631" spans="1:45" ht="15.75" x14ac:dyDescent="0.25">
      <c r="A631" s="562" t="s">
        <v>999</v>
      </c>
      <c r="B631" s="680"/>
      <c r="C631" s="681"/>
      <c r="D631" s="681"/>
      <c r="E631" s="681"/>
      <c r="F631" s="681"/>
      <c r="G631" s="675"/>
      <c r="H631" s="682"/>
      <c r="I631" s="683"/>
      <c r="J631" s="684"/>
      <c r="K631" s="685"/>
      <c r="L631" s="680"/>
      <c r="M631" s="686"/>
      <c r="N631" s="677"/>
      <c r="O631" s="680"/>
      <c r="P631" s="680"/>
      <c r="Q631" s="680"/>
      <c r="R631" s="687"/>
      <c r="S631" s="680"/>
      <c r="T631" s="680"/>
      <c r="U631" s="680"/>
      <c r="V631" s="680"/>
      <c r="W631" s="688"/>
      <c r="X631" s="680"/>
      <c r="Y631" s="680"/>
      <c r="Z631" s="782"/>
      <c r="AA631" s="783"/>
      <c r="AB631" s="783"/>
      <c r="AC631" s="784"/>
      <c r="AD631" s="784"/>
      <c r="AE631" s="784"/>
      <c r="AF631" s="785"/>
      <c r="AG631" s="786"/>
      <c r="AH631" s="785"/>
      <c r="AI631" s="680"/>
      <c r="AJ631" s="681"/>
      <c r="AK631" s="787"/>
      <c r="AL631" s="675"/>
      <c r="AM631" s="455"/>
      <c r="AN631" s="455"/>
      <c r="AO631" s="456"/>
      <c r="AP631" s="364"/>
      <c r="AQ631" s="693">
        <v>1880.9999999999998</v>
      </c>
      <c r="AR631" s="363">
        <f t="shared" si="172"/>
        <v>2163.1499999999996</v>
      </c>
      <c r="AS631" s="722" t="s">
        <v>947</v>
      </c>
    </row>
    <row r="632" spans="1:45" ht="15.75" x14ac:dyDescent="0.25">
      <c r="A632" s="562" t="s">
        <v>1000</v>
      </c>
      <c r="B632" s="680"/>
      <c r="C632" s="681"/>
      <c r="D632" s="681"/>
      <c r="E632" s="681"/>
      <c r="F632" s="681"/>
      <c r="G632" s="675"/>
      <c r="H632" s="682"/>
      <c r="I632" s="683"/>
      <c r="J632" s="684"/>
      <c r="K632" s="685"/>
      <c r="L632" s="680"/>
      <c r="M632" s="686"/>
      <c r="N632" s="677"/>
      <c r="O632" s="680"/>
      <c r="P632" s="680"/>
      <c r="Q632" s="680"/>
      <c r="R632" s="687"/>
      <c r="S632" s="680"/>
      <c r="T632" s="680"/>
      <c r="U632" s="680"/>
      <c r="V632" s="680"/>
      <c r="W632" s="688"/>
      <c r="X632" s="680"/>
      <c r="Y632" s="680"/>
      <c r="Z632" s="782"/>
      <c r="AA632" s="783"/>
      <c r="AB632" s="783"/>
      <c r="AC632" s="784"/>
      <c r="AD632" s="784"/>
      <c r="AE632" s="784"/>
      <c r="AF632" s="785"/>
      <c r="AG632" s="786"/>
      <c r="AH632" s="785"/>
      <c r="AI632" s="680"/>
      <c r="AJ632" s="681"/>
      <c r="AK632" s="787"/>
      <c r="AL632" s="675"/>
      <c r="AM632" s="455"/>
      <c r="AN632" s="455"/>
      <c r="AO632" s="456"/>
      <c r="AP632" s="364"/>
      <c r="AQ632" s="693">
        <v>1567.5</v>
      </c>
      <c r="AR632" s="363">
        <f t="shared" si="172"/>
        <v>1802.6249999999998</v>
      </c>
      <c r="AS632" s="722" t="s">
        <v>947</v>
      </c>
    </row>
    <row r="633" spans="1:45" ht="15.75" x14ac:dyDescent="0.25">
      <c r="A633" s="562" t="s">
        <v>1001</v>
      </c>
      <c r="B633" s="680"/>
      <c r="C633" s="681"/>
      <c r="D633" s="681"/>
      <c r="E633" s="681"/>
      <c r="F633" s="681"/>
      <c r="G633" s="675"/>
      <c r="H633" s="682"/>
      <c r="I633" s="683"/>
      <c r="J633" s="684"/>
      <c r="K633" s="685"/>
      <c r="L633" s="680"/>
      <c r="M633" s="686"/>
      <c r="N633" s="677"/>
      <c r="O633" s="680"/>
      <c r="P633" s="680"/>
      <c r="Q633" s="680"/>
      <c r="R633" s="687"/>
      <c r="S633" s="680"/>
      <c r="T633" s="680"/>
      <c r="U633" s="680"/>
      <c r="V633" s="680"/>
      <c r="W633" s="688"/>
      <c r="X633" s="680"/>
      <c r="Y633" s="680"/>
      <c r="Z633" s="782"/>
      <c r="AA633" s="783"/>
      <c r="AB633" s="783"/>
      <c r="AC633" s="784"/>
      <c r="AD633" s="784"/>
      <c r="AE633" s="784"/>
      <c r="AF633" s="785"/>
      <c r="AG633" s="786"/>
      <c r="AH633" s="785"/>
      <c r="AI633" s="680"/>
      <c r="AJ633" s="681"/>
      <c r="AK633" s="787"/>
      <c r="AL633" s="675"/>
      <c r="AM633" s="456"/>
      <c r="AN633" s="455"/>
      <c r="AO633" s="456"/>
      <c r="AP633" s="364"/>
      <c r="AQ633" s="693">
        <v>5225</v>
      </c>
      <c r="AR633" s="363">
        <f t="shared" si="172"/>
        <v>6008.7499999999991</v>
      </c>
      <c r="AS633" s="722" t="s">
        <v>947</v>
      </c>
    </row>
    <row r="634" spans="1:45" ht="15.75" x14ac:dyDescent="0.25">
      <c r="A634" s="562"/>
      <c r="B634" s="480"/>
      <c r="C634" s="481"/>
      <c r="D634" s="481"/>
      <c r="E634" s="481"/>
      <c r="F634" s="481"/>
      <c r="G634" s="455"/>
      <c r="H634" s="485"/>
      <c r="I634" s="513"/>
      <c r="J634" s="514"/>
      <c r="K634" s="515"/>
      <c r="L634" s="483"/>
      <c r="M634" s="483"/>
      <c r="N634" s="488"/>
      <c r="O634" s="480"/>
      <c r="P634" s="480"/>
      <c r="Q634" s="480"/>
      <c r="R634" s="480"/>
      <c r="S634" s="480"/>
      <c r="T634" s="480"/>
      <c r="U634" s="483"/>
      <c r="V634" s="483"/>
      <c r="W634" s="502"/>
      <c r="X634" s="483"/>
      <c r="Y634" s="480"/>
      <c r="Z634" s="711"/>
      <c r="AA634" s="712"/>
      <c r="AB634" s="712"/>
      <c r="AC634" s="713"/>
      <c r="AD634" s="713"/>
      <c r="AE634" s="713"/>
      <c r="AF634" s="714"/>
      <c r="AG634" s="715"/>
      <c r="AH634" s="714"/>
      <c r="AI634" s="480"/>
      <c r="AJ634" s="483"/>
      <c r="AK634" s="707"/>
      <c r="AL634" s="455"/>
      <c r="AM634" s="455"/>
      <c r="AN634" s="455"/>
      <c r="AO634" s="456"/>
      <c r="AP634" s="364"/>
      <c r="AQ634" s="693"/>
      <c r="AR634" s="363"/>
      <c r="AS634" s="710"/>
    </row>
    <row r="635" spans="1:45" ht="15.75" x14ac:dyDescent="0.25">
      <c r="A635" s="561" t="s">
        <v>733</v>
      </c>
      <c r="B635" s="480"/>
      <c r="C635" s="481"/>
      <c r="D635" s="481"/>
      <c r="E635" s="481"/>
      <c r="F635" s="481"/>
      <c r="G635" s="455"/>
      <c r="H635" s="485"/>
      <c r="I635" s="513"/>
      <c r="J635" s="514"/>
      <c r="K635" s="515"/>
      <c r="L635" s="483"/>
      <c r="M635" s="483"/>
      <c r="N635" s="488"/>
      <c r="O635" s="480"/>
      <c r="P635" s="480"/>
      <c r="Q635" s="480"/>
      <c r="R635" s="480"/>
      <c r="S635" s="480"/>
      <c r="T635" s="480"/>
      <c r="U635" s="483"/>
      <c r="V635" s="483"/>
      <c r="W635" s="502"/>
      <c r="X635" s="483"/>
      <c r="Y635" s="480"/>
      <c r="Z635" s="711"/>
      <c r="AA635" s="712"/>
      <c r="AB635" s="712"/>
      <c r="AC635" s="713"/>
      <c r="AD635" s="713"/>
      <c r="AE635" s="713"/>
      <c r="AF635" s="714"/>
      <c r="AG635" s="715"/>
      <c r="AH635" s="714"/>
      <c r="AI635" s="480"/>
      <c r="AJ635" s="483"/>
      <c r="AK635" s="707"/>
      <c r="AL635" s="455"/>
      <c r="AM635" s="455"/>
      <c r="AN635" s="455"/>
      <c r="AO635" s="456"/>
      <c r="AP635" s="364"/>
      <c r="AQ635" s="693"/>
      <c r="AR635" s="363"/>
      <c r="AS635" s="710"/>
    </row>
    <row r="636" spans="1:45" ht="15.75" x14ac:dyDescent="0.25">
      <c r="A636" s="562" t="s">
        <v>734</v>
      </c>
      <c r="B636" s="480"/>
      <c r="C636" s="481"/>
      <c r="D636" s="481"/>
      <c r="E636" s="481"/>
      <c r="F636" s="481"/>
      <c r="G636" s="455"/>
      <c r="H636" s="485">
        <v>35</v>
      </c>
      <c r="I636" s="513"/>
      <c r="J636" s="514">
        <f>SUM(H636:I636)</f>
        <v>35</v>
      </c>
      <c r="K636" s="515">
        <f>+H636+I636</f>
        <v>35</v>
      </c>
      <c r="L636" s="480">
        <f>H636+H636*$M$9</f>
        <v>35</v>
      </c>
      <c r="M636" s="480">
        <v>0</v>
      </c>
      <c r="N636" s="363">
        <f>L636+M636</f>
        <v>35</v>
      </c>
      <c r="O636" s="480">
        <f>L636+L636*$P$9</f>
        <v>39.9</v>
      </c>
      <c r="P636" s="480" t="e">
        <f>O636*$Q$9</f>
        <v>#VALUE!</v>
      </c>
      <c r="Q636" s="480" t="e">
        <f>SUM(O636:P636)</f>
        <v>#VALUE!</v>
      </c>
      <c r="R636" s="550">
        <v>41.69</v>
      </c>
      <c r="S636" s="480">
        <f>R636*S9</f>
        <v>5.8366000000000007</v>
      </c>
      <c r="T636" s="480">
        <f>R636+S636-0.02</f>
        <v>47.506599999999999</v>
      </c>
      <c r="U636" s="480">
        <f>R636+(R636*R9)</f>
        <v>44.358159999999998</v>
      </c>
      <c r="V636" s="480">
        <f>U636*V9</f>
        <v>6.6537239999999995</v>
      </c>
      <c r="W636" s="543">
        <f>ROUNDUP(SUM(U636:V636),1)</f>
        <v>51.1</v>
      </c>
      <c r="X636" s="480">
        <f>U636*$Z$11+U636</f>
        <v>47.906812799999997</v>
      </c>
      <c r="Y636" s="480">
        <f>X636*Y7</f>
        <v>7.1860219199999991</v>
      </c>
      <c r="Z636" s="711">
        <f>X636+Y636+0.03</f>
        <v>55.12283472</v>
      </c>
      <c r="AA636" s="712">
        <f>X636+(X636*AA$9)</f>
        <v>50.781221567999999</v>
      </c>
      <c r="AB636" s="712">
        <f>AA636*AB$12</f>
        <v>7.6171832351999997</v>
      </c>
      <c r="AC636" s="713">
        <f>AA636+AB636</f>
        <v>58.398404803200002</v>
      </c>
      <c r="AD636" s="713">
        <f>AA636*AD9</f>
        <v>53.320282646400003</v>
      </c>
      <c r="AE636" s="713">
        <f>AD636*AF9</f>
        <v>7.9980423969599999</v>
      </c>
      <c r="AF636" s="714">
        <f>AD636+AE636</f>
        <v>61.318325043360005</v>
      </c>
      <c r="AG636" s="715">
        <v>60.2</v>
      </c>
      <c r="AH636" s="714">
        <f>AD636*AH9</f>
        <v>55.986296778720003</v>
      </c>
      <c r="AI636" s="480">
        <f>AH636*AJ9</f>
        <v>8.3979445168079998</v>
      </c>
      <c r="AJ636" s="481">
        <f>SUM(AH636:AI636)</f>
        <v>64.384241295528</v>
      </c>
      <c r="AK636" s="707">
        <v>63.2</v>
      </c>
      <c r="AL636" s="455">
        <v>58.246484315342407</v>
      </c>
      <c r="AM636" s="455">
        <f>AL636*1.06</f>
        <v>61.741273374262953</v>
      </c>
      <c r="AN636" s="455">
        <f>AL636*AN12</f>
        <v>8.7369726473013607</v>
      </c>
      <c r="AO636" s="456">
        <v>67</v>
      </c>
      <c r="AP636" s="364">
        <v>67</v>
      </c>
      <c r="AQ636" s="699">
        <f>AM636*1.06</f>
        <v>65.445749776718728</v>
      </c>
      <c r="AR636" s="363">
        <f>AQ636*1.15</f>
        <v>75.262612243226528</v>
      </c>
      <c r="AS636" s="722">
        <f>SUM(AM636-AL636)/AL636</f>
        <v>6.0000000000000019E-2</v>
      </c>
    </row>
    <row r="637" spans="1:45" ht="15.75" x14ac:dyDescent="0.25">
      <c r="A637" s="659" t="s">
        <v>913</v>
      </c>
      <c r="B637" s="542"/>
      <c r="C637" s="527"/>
      <c r="D637" s="527"/>
      <c r="E637" s="527"/>
      <c r="F637" s="527"/>
      <c r="G637" s="527"/>
      <c r="H637" s="529"/>
      <c r="I637" s="530"/>
      <c r="J637" s="529"/>
      <c r="K637" s="601"/>
      <c r="L637" s="533"/>
      <c r="M637" s="533"/>
      <c r="N637" s="533"/>
      <c r="O637" s="542"/>
      <c r="P637" s="542"/>
      <c r="Q637" s="542"/>
      <c r="R637" s="542"/>
      <c r="S637" s="542"/>
      <c r="T637" s="542"/>
      <c r="U637" s="533"/>
      <c r="V637" s="533"/>
      <c r="W637" s="554"/>
      <c r="X637" s="533"/>
      <c r="Y637" s="542"/>
      <c r="Z637" s="736"/>
      <c r="AA637" s="737"/>
      <c r="AB637" s="737"/>
      <c r="AC637" s="738"/>
      <c r="AD637" s="738"/>
      <c r="AE637" s="738"/>
      <c r="AF637" s="739"/>
      <c r="AG637" s="715"/>
      <c r="AH637" s="739">
        <v>74.75</v>
      </c>
      <c r="AI637" s="542">
        <v>11.2</v>
      </c>
      <c r="AJ637" s="527">
        <f>SUM(AH637:AI637)</f>
        <v>85.95</v>
      </c>
      <c r="AK637" s="707">
        <v>86</v>
      </c>
      <c r="AL637" s="455">
        <v>79.234999999999999</v>
      </c>
      <c r="AM637" s="455">
        <f>AL637*1.06</f>
        <v>83.989100000000008</v>
      </c>
      <c r="AN637" s="455">
        <f>AL637*AN$12</f>
        <v>11.885249999999999</v>
      </c>
      <c r="AO637" s="456">
        <v>91.1</v>
      </c>
      <c r="AP637" s="364">
        <v>91.1</v>
      </c>
      <c r="AQ637" s="699">
        <f>AM637*1.06</f>
        <v>89.028446000000017</v>
      </c>
      <c r="AR637" s="363">
        <f>AQ637*1.15</f>
        <v>102.38271290000002</v>
      </c>
      <c r="AS637" s="722">
        <f>SUM(AM637-AL637)/AL637</f>
        <v>6.0000000000000102E-2</v>
      </c>
    </row>
    <row r="638" spans="1:45" ht="15.75" x14ac:dyDescent="0.25">
      <c r="A638" s="659" t="s">
        <v>914</v>
      </c>
      <c r="B638" s="542"/>
      <c r="C638" s="527"/>
      <c r="D638" s="527"/>
      <c r="E638" s="527"/>
      <c r="F638" s="527"/>
      <c r="G638" s="527"/>
      <c r="H638" s="529"/>
      <c r="I638" s="530"/>
      <c r="J638" s="529"/>
      <c r="K638" s="601"/>
      <c r="L638" s="533"/>
      <c r="M638" s="533"/>
      <c r="N638" s="533"/>
      <c r="O638" s="542"/>
      <c r="P638" s="542"/>
      <c r="Q638" s="542"/>
      <c r="R638" s="542"/>
      <c r="S638" s="542"/>
      <c r="T638" s="542"/>
      <c r="U638" s="533"/>
      <c r="V638" s="533"/>
      <c r="W638" s="554"/>
      <c r="X638" s="533"/>
      <c r="Y638" s="542"/>
      <c r="Z638" s="736"/>
      <c r="AA638" s="737"/>
      <c r="AB638" s="737"/>
      <c r="AC638" s="738"/>
      <c r="AD638" s="738"/>
      <c r="AE638" s="738"/>
      <c r="AF638" s="739"/>
      <c r="AG638" s="715"/>
      <c r="AH638" s="739">
        <v>74.75</v>
      </c>
      <c r="AI638" s="542">
        <v>11.2</v>
      </c>
      <c r="AJ638" s="527">
        <f>SUM(AH638:AI638)</f>
        <v>85.95</v>
      </c>
      <c r="AK638" s="707">
        <v>86</v>
      </c>
      <c r="AL638" s="455">
        <v>79.234999999999999</v>
      </c>
      <c r="AM638" s="455">
        <f>AL638*1.06</f>
        <v>83.989100000000008</v>
      </c>
      <c r="AN638" s="455">
        <f>AL638*AN$12</f>
        <v>11.885249999999999</v>
      </c>
      <c r="AO638" s="456">
        <v>91.1</v>
      </c>
      <c r="AP638" s="364">
        <v>91.1</v>
      </c>
      <c r="AQ638" s="699">
        <f>AM638*1.06</f>
        <v>89.028446000000017</v>
      </c>
      <c r="AR638" s="363">
        <f>AQ638*1.15</f>
        <v>102.38271290000002</v>
      </c>
      <c r="AS638" s="722">
        <f>SUM(AM638-AL638)/AL638</f>
        <v>6.0000000000000102E-2</v>
      </c>
    </row>
    <row r="639" spans="1:45" ht="15.75" x14ac:dyDescent="0.25">
      <c r="A639" s="562"/>
      <c r="B639" s="480"/>
      <c r="C639" s="481"/>
      <c r="D639" s="481"/>
      <c r="E639" s="481"/>
      <c r="F639" s="481"/>
      <c r="G639" s="455"/>
      <c r="H639" s="485"/>
      <c r="I639" s="513"/>
      <c r="J639" s="514"/>
      <c r="K639" s="515"/>
      <c r="L639" s="480"/>
      <c r="M639" s="480"/>
      <c r="N639" s="363"/>
      <c r="O639" s="480"/>
      <c r="P639" s="480"/>
      <c r="Q639" s="480"/>
      <c r="R639" s="550"/>
      <c r="S639" s="480"/>
      <c r="T639" s="480"/>
      <c r="U639" s="480"/>
      <c r="V639" s="480"/>
      <c r="W639" s="543"/>
      <c r="X639" s="480"/>
      <c r="Y639" s="480"/>
      <c r="Z639" s="711"/>
      <c r="AA639" s="712"/>
      <c r="AB639" s="712"/>
      <c r="AC639" s="713"/>
      <c r="AD639" s="713"/>
      <c r="AE639" s="713"/>
      <c r="AF639" s="714"/>
      <c r="AG639" s="715"/>
      <c r="AH639" s="714"/>
      <c r="AI639" s="480"/>
      <c r="AJ639" s="481"/>
      <c r="AK639" s="707"/>
      <c r="AL639" s="455"/>
      <c r="AM639" s="455"/>
      <c r="AN639" s="455"/>
      <c r="AO639" s="456"/>
      <c r="AP639" s="364"/>
      <c r="AQ639" s="693"/>
      <c r="AR639" s="363"/>
      <c r="AS639" s="710"/>
    </row>
    <row r="640" spans="1:45" ht="15.75" x14ac:dyDescent="0.25">
      <c r="A640" s="561"/>
      <c r="B640" s="480"/>
      <c r="C640" s="481"/>
      <c r="D640" s="481"/>
      <c r="E640" s="481"/>
      <c r="F640" s="481"/>
      <c r="G640" s="455"/>
      <c r="H640" s="485"/>
      <c r="I640" s="513"/>
      <c r="J640" s="514"/>
      <c r="K640" s="515"/>
      <c r="L640" s="483"/>
      <c r="M640" s="483"/>
      <c r="N640" s="488"/>
      <c r="O640" s="480"/>
      <c r="P640" s="480"/>
      <c r="Q640" s="480"/>
      <c r="R640" s="480"/>
      <c r="S640" s="480"/>
      <c r="T640" s="480"/>
      <c r="U640" s="483"/>
      <c r="V640" s="483"/>
      <c r="W640" s="502"/>
      <c r="X640" s="483"/>
      <c r="Y640" s="480"/>
      <c r="Z640" s="711"/>
      <c r="AA640" s="712"/>
      <c r="AB640" s="712"/>
      <c r="AC640" s="713"/>
      <c r="AD640" s="713"/>
      <c r="AE640" s="713"/>
      <c r="AF640" s="714"/>
      <c r="AG640" s="715"/>
      <c r="AH640" s="714"/>
      <c r="AI640" s="480"/>
      <c r="AJ640" s="483"/>
      <c r="AK640" s="707"/>
      <c r="AL640" s="455"/>
      <c r="AM640" s="455"/>
      <c r="AN640" s="455"/>
      <c r="AO640" s="456"/>
      <c r="AP640" s="364"/>
      <c r="AQ640" s="693"/>
      <c r="AR640" s="363"/>
      <c r="AS640" s="710"/>
    </row>
    <row r="641" spans="1:45" ht="15.75" x14ac:dyDescent="0.25">
      <c r="A641" s="561" t="s">
        <v>735</v>
      </c>
      <c r="B641" s="480"/>
      <c r="C641" s="481"/>
      <c r="D641" s="481"/>
      <c r="E641" s="481"/>
      <c r="F641" s="481"/>
      <c r="G641" s="455"/>
      <c r="H641" s="485"/>
      <c r="I641" s="513"/>
      <c r="J641" s="514"/>
      <c r="K641" s="515"/>
      <c r="L641" s="483"/>
      <c r="M641" s="483"/>
      <c r="N641" s="488"/>
      <c r="O641" s="480"/>
      <c r="P641" s="480"/>
      <c r="Q641" s="480"/>
      <c r="R641" s="480"/>
      <c r="S641" s="480"/>
      <c r="T641" s="480"/>
      <c r="U641" s="483"/>
      <c r="V641" s="483"/>
      <c r="W641" s="502"/>
      <c r="X641" s="483"/>
      <c r="Y641" s="480"/>
      <c r="Z641" s="711"/>
      <c r="AA641" s="712"/>
      <c r="AB641" s="712"/>
      <c r="AC641" s="713"/>
      <c r="AD641" s="713"/>
      <c r="AE641" s="713"/>
      <c r="AF641" s="714"/>
      <c r="AG641" s="715"/>
      <c r="AH641" s="714"/>
      <c r="AI641" s="480"/>
      <c r="AJ641" s="483"/>
      <c r="AK641" s="707"/>
      <c r="AL641" s="455"/>
      <c r="AM641" s="455"/>
      <c r="AN641" s="455"/>
      <c r="AO641" s="456"/>
      <c r="AP641" s="364"/>
      <c r="AQ641" s="693"/>
      <c r="AR641" s="363"/>
      <c r="AS641" s="710"/>
    </row>
    <row r="642" spans="1:45" ht="15.75" x14ac:dyDescent="0.25">
      <c r="A642" s="561" t="s">
        <v>745</v>
      </c>
      <c r="B642" s="480"/>
      <c r="C642" s="481"/>
      <c r="D642" s="481"/>
      <c r="E642" s="481"/>
      <c r="F642" s="481"/>
      <c r="G642" s="455"/>
      <c r="H642" s="485">
        <v>50</v>
      </c>
      <c r="I642" s="513"/>
      <c r="J642" s="514">
        <f>SUM(H642:I642)</f>
        <v>50</v>
      </c>
      <c r="K642" s="515">
        <f>+H642+I642</f>
        <v>50</v>
      </c>
      <c r="L642" s="480">
        <f>H642+H642*$M$9</f>
        <v>50</v>
      </c>
      <c r="M642" s="480">
        <v>0</v>
      </c>
      <c r="N642" s="363">
        <f>L642+M642</f>
        <v>50</v>
      </c>
      <c r="O642" s="480">
        <f>L642+L642*$P$9</f>
        <v>57</v>
      </c>
      <c r="P642" s="480" t="e">
        <f>O642*$Q$9</f>
        <v>#VALUE!</v>
      </c>
      <c r="Q642" s="480" t="e">
        <f>SUM(O642:P642)</f>
        <v>#VALUE!</v>
      </c>
      <c r="R642" s="550">
        <v>59.55</v>
      </c>
      <c r="S642" s="480">
        <v>8.3699999999999992</v>
      </c>
      <c r="T642" s="480">
        <f>R642+S642</f>
        <v>67.92</v>
      </c>
      <c r="U642" s="480">
        <f>R642+(R642*R9)</f>
        <v>63.361199999999997</v>
      </c>
      <c r="V642" s="480">
        <f>U642*V9</f>
        <v>9.5041799999999999</v>
      </c>
      <c r="W642" s="543">
        <f>ROUNDUP(SUM(U642:V642),1)</f>
        <v>72.899999999999991</v>
      </c>
      <c r="X642" s="480">
        <f>U642*$Z$11+U642</f>
        <v>68.430095999999992</v>
      </c>
      <c r="Y642" s="480">
        <f>X642*Y7</f>
        <v>10.264514399999998</v>
      </c>
      <c r="Z642" s="711">
        <f>X642+Y642+0.01</f>
        <v>78.704610399999993</v>
      </c>
      <c r="AA642" s="712">
        <f>X642+(X642*AA$9)</f>
        <v>72.535901759999987</v>
      </c>
      <c r="AB642" s="712">
        <f>AA642*AB$12</f>
        <v>10.880385263999997</v>
      </c>
      <c r="AC642" s="713">
        <f>AA642+AB642</f>
        <v>83.416287023999985</v>
      </c>
      <c r="AD642" s="713">
        <f>AA642*AD9</f>
        <v>76.162696847999996</v>
      </c>
      <c r="AE642" s="713">
        <f>AD642*AF9</f>
        <v>11.424404527199998</v>
      </c>
      <c r="AF642" s="714">
        <f>AD642+AE642</f>
        <v>87.587101375199993</v>
      </c>
      <c r="AG642" s="715">
        <v>86</v>
      </c>
      <c r="AH642" s="714">
        <f>AD642*AH9</f>
        <v>79.970831690400004</v>
      </c>
      <c r="AI642" s="480">
        <f>AH642*AJ9</f>
        <v>11.99562475356</v>
      </c>
      <c r="AJ642" s="481">
        <f>SUM(AH642:AI642)</f>
        <v>91.966456443959999</v>
      </c>
      <c r="AK642" s="707">
        <v>90.3</v>
      </c>
      <c r="AL642" s="455">
        <v>83.199283784567996</v>
      </c>
      <c r="AM642" s="455">
        <f>AL642*1.06</f>
        <v>88.191240811642075</v>
      </c>
      <c r="AN642" s="455">
        <f>AL642*AN$12</f>
        <v>12.4798925676852</v>
      </c>
      <c r="AO642" s="456">
        <v>95.7</v>
      </c>
      <c r="AP642" s="364">
        <v>95.7</v>
      </c>
      <c r="AQ642" s="699">
        <f>AM642*1.06</f>
        <v>93.482715260340598</v>
      </c>
      <c r="AR642" s="363">
        <f>AQ642*1.15</f>
        <v>107.50512254939169</v>
      </c>
      <c r="AS642" s="722">
        <f>SUM(AM642-AL642)/AL642</f>
        <v>5.9999999999999991E-2</v>
      </c>
    </row>
    <row r="643" spans="1:45" ht="15.75" x14ac:dyDescent="0.25">
      <c r="A643" s="562" t="s">
        <v>812</v>
      </c>
      <c r="B643" s="480"/>
      <c r="C643" s="481"/>
      <c r="D643" s="481"/>
      <c r="E643" s="481"/>
      <c r="F643" s="481"/>
      <c r="G643" s="455"/>
      <c r="H643" s="485"/>
      <c r="I643" s="513"/>
      <c r="J643" s="514"/>
      <c r="K643" s="515"/>
      <c r="L643" s="483"/>
      <c r="M643" s="483"/>
      <c r="N643" s="488"/>
      <c r="O643" s="480"/>
      <c r="P643" s="480"/>
      <c r="Q643" s="480"/>
      <c r="R643" s="480"/>
      <c r="S643" s="480"/>
      <c r="T643" s="480"/>
      <c r="U643" s="483">
        <v>138.83000000000001</v>
      </c>
      <c r="V643" s="480">
        <f>U643*V9</f>
        <v>20.8245</v>
      </c>
      <c r="W643" s="543">
        <f>ROUNDUP(SUM(U643:V643),1)</f>
        <v>159.69999999999999</v>
      </c>
      <c r="X643" s="480">
        <f>U643*$Z$11+U643</f>
        <v>149.93640000000002</v>
      </c>
      <c r="Y643" s="480">
        <f>X643*Y7</f>
        <v>22.490460000000002</v>
      </c>
      <c r="Z643" s="711">
        <f>X643+Y643+0.02</f>
        <v>172.44686000000004</v>
      </c>
      <c r="AA643" s="712">
        <f>X643+(X643*AA$9)</f>
        <v>158.93258400000002</v>
      </c>
      <c r="AB643" s="712">
        <f>AA643*AB$12</f>
        <v>23.839887600000001</v>
      </c>
      <c r="AC643" s="713">
        <f>AA643+AB643</f>
        <v>182.77247160000002</v>
      </c>
      <c r="AD643" s="713">
        <f>AA643*AD9</f>
        <v>166.87921320000004</v>
      </c>
      <c r="AE643" s="713">
        <f>AD643*AF9</f>
        <v>25.031881980000005</v>
      </c>
      <c r="AF643" s="714">
        <f>AD643+AE643</f>
        <v>191.91109518000005</v>
      </c>
      <c r="AG643" s="715">
        <v>188.4</v>
      </c>
      <c r="AH643" s="714">
        <f>AD643*AH9</f>
        <v>175.22317386000006</v>
      </c>
      <c r="AI643" s="480">
        <f>AH643*AJ9</f>
        <v>26.283476079000007</v>
      </c>
      <c r="AJ643" s="481">
        <f>SUM(AH643:AI643)</f>
        <v>201.50664993900006</v>
      </c>
      <c r="AK643" s="707">
        <v>197.8</v>
      </c>
      <c r="AL643" s="455">
        <v>182.29699828620008</v>
      </c>
      <c r="AM643" s="455">
        <f>AL643*1.06</f>
        <v>193.23481818337208</v>
      </c>
      <c r="AN643" s="455">
        <f>AL643*AN$12</f>
        <v>27.34454974293001</v>
      </c>
      <c r="AO643" s="456">
        <v>209.6</v>
      </c>
      <c r="AP643" s="364">
        <v>209.6</v>
      </c>
      <c r="AQ643" s="699">
        <f>AM643*1.06</f>
        <v>204.82890727437442</v>
      </c>
      <c r="AR643" s="363">
        <f>AQ643*1.15</f>
        <v>235.55324336553056</v>
      </c>
      <c r="AS643" s="722">
        <f>SUM(AM643-AL643)/AL643</f>
        <v>6.0000000000000005E-2</v>
      </c>
    </row>
    <row r="644" spans="1:45" ht="15.75" x14ac:dyDescent="0.25">
      <c r="A644" s="562"/>
      <c r="B644" s="480"/>
      <c r="C644" s="481"/>
      <c r="D644" s="481"/>
      <c r="E644" s="481"/>
      <c r="F644" s="481"/>
      <c r="G644" s="455"/>
      <c r="H644" s="485"/>
      <c r="I644" s="513"/>
      <c r="J644" s="514"/>
      <c r="K644" s="515"/>
      <c r="L644" s="483"/>
      <c r="M644" s="483"/>
      <c r="N644" s="488"/>
      <c r="O644" s="480"/>
      <c r="P644" s="480"/>
      <c r="Q644" s="480"/>
      <c r="R644" s="480"/>
      <c r="S644" s="480"/>
      <c r="T644" s="480"/>
      <c r="U644" s="483"/>
      <c r="V644" s="483"/>
      <c r="W644" s="502"/>
      <c r="X644" s="483"/>
      <c r="Y644" s="480"/>
      <c r="Z644" s="711"/>
      <c r="AA644" s="712"/>
      <c r="AB644" s="712"/>
      <c r="AC644" s="713"/>
      <c r="AD644" s="713"/>
      <c r="AE644" s="713"/>
      <c r="AF644" s="714"/>
      <c r="AG644" s="715"/>
      <c r="AH644" s="714"/>
      <c r="AI644" s="480"/>
      <c r="AJ644" s="483"/>
      <c r="AK644" s="707"/>
      <c r="AL644" s="455"/>
      <c r="AM644" s="455"/>
      <c r="AN644" s="455"/>
      <c r="AO644" s="456"/>
      <c r="AP644" s="364"/>
      <c r="AQ644" s="693"/>
      <c r="AR644" s="363"/>
      <c r="AS644" s="710"/>
    </row>
    <row r="645" spans="1:45" ht="15.75" x14ac:dyDescent="0.25">
      <c r="A645" s="499" t="s">
        <v>456</v>
      </c>
      <c r="B645" s="517"/>
      <c r="C645" s="481"/>
      <c r="D645" s="481"/>
      <c r="E645" s="481"/>
      <c r="F645" s="481"/>
      <c r="G645" s="455"/>
      <c r="H645" s="485"/>
      <c r="I645" s="513"/>
      <c r="J645" s="514"/>
      <c r="K645" s="515"/>
      <c r="L645" s="483"/>
      <c r="M645" s="483"/>
      <c r="N645" s="488"/>
      <c r="O645" s="480"/>
      <c r="P645" s="480"/>
      <c r="Q645" s="480"/>
      <c r="R645" s="480"/>
      <c r="S645" s="480"/>
      <c r="T645" s="480"/>
      <c r="U645" s="483"/>
      <c r="V645" s="483"/>
      <c r="W645" s="502"/>
      <c r="X645" s="483"/>
      <c r="Y645" s="480"/>
      <c r="Z645" s="711"/>
      <c r="AA645" s="712"/>
      <c r="AB645" s="712"/>
      <c r="AC645" s="713"/>
      <c r="AD645" s="713"/>
      <c r="AE645" s="713"/>
      <c r="AF645" s="714"/>
      <c r="AG645" s="715"/>
      <c r="AH645" s="714"/>
      <c r="AI645" s="480"/>
      <c r="AJ645" s="483"/>
      <c r="AK645" s="707"/>
      <c r="AL645" s="455"/>
      <c r="AM645" s="455"/>
      <c r="AN645" s="455"/>
      <c r="AO645" s="456"/>
      <c r="AP645" s="364"/>
      <c r="AQ645" s="693"/>
      <c r="AR645" s="363"/>
      <c r="AS645" s="710"/>
    </row>
    <row r="646" spans="1:45" ht="15.75" x14ac:dyDescent="0.25">
      <c r="A646" s="499" t="s">
        <v>788</v>
      </c>
      <c r="B646" s="517"/>
      <c r="C646" s="481"/>
      <c r="D646" s="481"/>
      <c r="E646" s="481"/>
      <c r="F646" s="481"/>
      <c r="G646" s="455"/>
      <c r="H646" s="485"/>
      <c r="I646" s="513"/>
      <c r="J646" s="514"/>
      <c r="K646" s="515"/>
      <c r="L646" s="483">
        <v>439.55</v>
      </c>
      <c r="M646" s="483"/>
      <c r="N646" s="488">
        <v>439.55</v>
      </c>
      <c r="O646" s="480">
        <v>465.92</v>
      </c>
      <c r="P646" s="480"/>
      <c r="Q646" s="480">
        <v>465.92</v>
      </c>
      <c r="R646" s="550">
        <v>493.88</v>
      </c>
      <c r="S646" s="480">
        <f>R646*S9</f>
        <v>69.143200000000007</v>
      </c>
      <c r="T646" s="480">
        <f>R646+S646-0.02</f>
        <v>563.00319999999999</v>
      </c>
      <c r="U646" s="480">
        <f>R646+(R646*R9)</f>
        <v>525.48832000000004</v>
      </c>
      <c r="V646" s="480">
        <f>U646*V9</f>
        <v>78.823248000000007</v>
      </c>
      <c r="W646" s="543">
        <f>ROUNDUP(SUM(U646:V646),1)</f>
        <v>604.4</v>
      </c>
      <c r="X646" s="480">
        <f>U646*$Z$11+U646</f>
        <v>567.5273856</v>
      </c>
      <c r="Y646" s="480">
        <f>X646*Y7</f>
        <v>85.129107840000003</v>
      </c>
      <c r="Z646" s="711">
        <f>X646+Y646+0.03</f>
        <v>652.68649343999994</v>
      </c>
      <c r="AA646" s="712">
        <f>X646+(X646*AA$9)</f>
        <v>601.57902873600005</v>
      </c>
      <c r="AB646" s="712">
        <f>AA646*AB$12</f>
        <v>90.236854310400005</v>
      </c>
      <c r="AC646" s="713">
        <f>AA646+AB646</f>
        <v>691.81588304640002</v>
      </c>
      <c r="AD646" s="713">
        <f>AA646*AD9</f>
        <v>631.65798017280008</v>
      </c>
      <c r="AE646" s="713">
        <f>AD646*AF9</f>
        <v>94.748697025920009</v>
      </c>
      <c r="AF646" s="714">
        <f>AD646+AE646</f>
        <v>726.4066771987201</v>
      </c>
      <c r="AG646" s="715">
        <v>713</v>
      </c>
      <c r="AH646" s="714">
        <f>AD646*AH9</f>
        <v>663.24087918144016</v>
      </c>
      <c r="AI646" s="480">
        <f>AH646*AJ9</f>
        <v>99.486131877216025</v>
      </c>
      <c r="AJ646" s="481">
        <f>SUM(AH646:AI646)</f>
        <v>762.72701105865622</v>
      </c>
      <c r="AK646" s="707"/>
      <c r="AL646" s="455">
        <v>690.0161591187649</v>
      </c>
      <c r="AM646" s="455">
        <f>AL646*1.06</f>
        <v>731.4171286658908</v>
      </c>
      <c r="AN646" s="455">
        <f>AL646*AN$12</f>
        <v>103.50242386781473</v>
      </c>
      <c r="AO646" s="456">
        <v>793.5</v>
      </c>
      <c r="AP646" s="364">
        <v>793.5</v>
      </c>
      <c r="AQ646" s="699">
        <f>AM646*1.06</f>
        <v>775.30215638584434</v>
      </c>
      <c r="AR646" s="363">
        <f>AQ646*1.15</f>
        <v>891.59747984372098</v>
      </c>
      <c r="AS646" s="722">
        <f>SUM(AM646-AL646)/AL646</f>
        <v>6.0000000000000005E-2</v>
      </c>
    </row>
    <row r="647" spans="1:45" ht="15.75" x14ac:dyDescent="0.25">
      <c r="A647" s="479"/>
      <c r="B647" s="483"/>
      <c r="C647" s="483"/>
      <c r="D647" s="481"/>
      <c r="E647" s="481"/>
      <c r="F647" s="481"/>
      <c r="G647" s="455"/>
      <c r="H647" s="485"/>
      <c r="I647" s="513"/>
      <c r="J647" s="514"/>
      <c r="K647" s="515"/>
      <c r="L647" s="483"/>
      <c r="M647" s="483"/>
      <c r="N647" s="488"/>
      <c r="O647" s="480"/>
      <c r="P647" s="480"/>
      <c r="Q647" s="480"/>
      <c r="R647" s="480"/>
      <c r="S647" s="480"/>
      <c r="T647" s="480"/>
      <c r="U647" s="483"/>
      <c r="V647" s="483"/>
      <c r="W647" s="502"/>
      <c r="X647" s="483"/>
      <c r="Y647" s="480"/>
      <c r="Z647" s="711"/>
      <c r="AA647" s="712"/>
      <c r="AB647" s="712"/>
      <c r="AC647" s="713"/>
      <c r="AD647" s="713"/>
      <c r="AE647" s="713"/>
      <c r="AF647" s="714"/>
      <c r="AG647" s="715"/>
      <c r="AH647" s="714"/>
      <c r="AI647" s="480"/>
      <c r="AJ647" s="483"/>
      <c r="AK647" s="707"/>
      <c r="AL647" s="455"/>
      <c r="AM647" s="455"/>
      <c r="AN647" s="455"/>
      <c r="AO647" s="456"/>
      <c r="AP647" s="364"/>
      <c r="AQ647" s="693"/>
      <c r="AR647" s="363"/>
      <c r="AS647" s="710"/>
    </row>
    <row r="648" spans="1:45" ht="15.75" x14ac:dyDescent="0.25">
      <c r="A648" s="499" t="s">
        <v>789</v>
      </c>
      <c r="B648" s="605"/>
      <c r="C648" s="605"/>
      <c r="D648" s="605" t="s">
        <v>593</v>
      </c>
      <c r="E648" s="481"/>
      <c r="F648" s="481"/>
      <c r="G648" s="606" t="s">
        <v>593</v>
      </c>
      <c r="H648" s="485"/>
      <c r="I648" s="513"/>
      <c r="J648" s="603" t="s">
        <v>593</v>
      </c>
      <c r="K648" s="604"/>
      <c r="L648" s="483"/>
      <c r="M648" s="483"/>
      <c r="N648" s="488"/>
      <c r="O648" s="480"/>
      <c r="P648" s="480"/>
      <c r="Q648" s="480"/>
      <c r="R648" s="480"/>
      <c r="S648" s="480"/>
      <c r="T648" s="480"/>
      <c r="U648" s="483"/>
      <c r="V648" s="483"/>
      <c r="W648" s="502"/>
      <c r="X648" s="483"/>
      <c r="Y648" s="480"/>
      <c r="Z648" s="711"/>
      <c r="AA648" s="712"/>
      <c r="AB648" s="712"/>
      <c r="AC648" s="713"/>
      <c r="AD648" s="713"/>
      <c r="AE648" s="713"/>
      <c r="AF648" s="714"/>
      <c r="AG648" s="715"/>
      <c r="AH648" s="714"/>
      <c r="AI648" s="480"/>
      <c r="AJ648" s="483"/>
      <c r="AK648" s="707"/>
      <c r="AL648" s="455"/>
      <c r="AM648" s="455"/>
      <c r="AN648" s="455"/>
      <c r="AO648" s="456"/>
      <c r="AP648" s="364"/>
      <c r="AQ648" s="693"/>
      <c r="AR648" s="363"/>
      <c r="AS648" s="710"/>
    </row>
    <row r="649" spans="1:45" ht="15.75" x14ac:dyDescent="0.25">
      <c r="A649" s="479" t="s">
        <v>457</v>
      </c>
      <c r="B649" s="480">
        <v>1742.4</v>
      </c>
      <c r="C649" s="481" t="e">
        <f t="shared" ref="C649:C658" si="173">+B649+B649*$G$9</f>
        <v>#VALUE!</v>
      </c>
      <c r="D649" s="481">
        <v>1976.3</v>
      </c>
      <c r="E649" s="481"/>
      <c r="F649" s="481">
        <f t="shared" ref="F649:F658" si="174">SUM(D649:E649)</f>
        <v>1976.3</v>
      </c>
      <c r="G649" s="455">
        <f t="shared" ref="G649:G658" si="175">CEILING(F649,0.1)</f>
        <v>1976.3000000000002</v>
      </c>
      <c r="H649" s="485">
        <f>+D649+D649*$I$9</f>
        <v>1976.3</v>
      </c>
      <c r="I649" s="513"/>
      <c r="J649" s="514">
        <f t="shared" ref="J649:J658" si="176">SUM(H649:I649)</f>
        <v>1976.3</v>
      </c>
      <c r="K649" s="515">
        <f>_xlfn.FLOOR.PRECISE(+H649+I649,0.1)+0.1</f>
        <v>1976.4</v>
      </c>
      <c r="L649" s="480">
        <f t="shared" ref="L649:L658" si="177">H649+H649*$M$9</f>
        <v>1976.3</v>
      </c>
      <c r="M649" s="483"/>
      <c r="N649" s="363">
        <f t="shared" ref="N649:N658" si="178">L649+M649</f>
        <v>1976.3</v>
      </c>
      <c r="O649" s="480">
        <f t="shared" ref="O649:O658" si="179">L649+L649*$P$9</f>
        <v>2252.982</v>
      </c>
      <c r="P649" s="480">
        <f>O649*P9</f>
        <v>315.41748000000001</v>
      </c>
      <c r="Q649" s="480">
        <f t="shared" ref="Q649:Q658" si="180">SUM(O649:P649)</f>
        <v>2568.39948</v>
      </c>
      <c r="R649" s="550">
        <v>2495.0300000000002</v>
      </c>
      <c r="S649" s="480">
        <f>R649*S9</f>
        <v>349.30420000000004</v>
      </c>
      <c r="T649" s="480">
        <f>R649+S649-0.03</f>
        <v>2844.3042</v>
      </c>
      <c r="U649" s="480">
        <f>R649+(R649*R9)</f>
        <v>2654.7119200000002</v>
      </c>
      <c r="V649" s="480">
        <f>U649*V9</f>
        <v>398.20678800000002</v>
      </c>
      <c r="W649" s="543">
        <f t="shared" ref="W649:W658" si="181">ROUNDUP(SUM(U649:V649),1)</f>
        <v>3053</v>
      </c>
      <c r="X649" s="480">
        <f t="shared" ref="X649:X658" si="182">U649*$Z$11+U649</f>
        <v>2867.0888736000002</v>
      </c>
      <c r="Y649" s="480">
        <f>X649*Y7</f>
        <v>430.06333104000004</v>
      </c>
      <c r="Z649" s="711">
        <f>X649+Y649+0.01</f>
        <v>3297.1622046400003</v>
      </c>
      <c r="AA649" s="712">
        <f t="shared" ref="AA649:AA658" si="183">X649+(X649*AA$9)</f>
        <v>3039.114206016</v>
      </c>
      <c r="AB649" s="712">
        <f t="shared" ref="AB649:AB658" si="184">AA649*AB$12</f>
        <v>455.86713090239999</v>
      </c>
      <c r="AC649" s="713">
        <f t="shared" ref="AC649:AC658" si="185">AA649+AB649</f>
        <v>3494.9813369183998</v>
      </c>
      <c r="AD649" s="713">
        <f>AA649*AD9</f>
        <v>3191.0699163168001</v>
      </c>
      <c r="AE649" s="713">
        <f>AD649*AF9</f>
        <v>478.66048744751998</v>
      </c>
      <c r="AF649" s="714">
        <f>AD649+AE649</f>
        <v>3669.7304037643203</v>
      </c>
      <c r="AG649" s="715">
        <v>3601.8</v>
      </c>
      <c r="AH649" s="714">
        <f>AD649*AH9</f>
        <v>3350.6234121326402</v>
      </c>
      <c r="AI649" s="480">
        <f>AH649*AJ9</f>
        <v>502.59351181989598</v>
      </c>
      <c r="AJ649" s="481">
        <f t="shared" ref="AJ649:AJ658" si="186">SUM(AH649:AI649)</f>
        <v>3853.216923952536</v>
      </c>
      <c r="AK649" s="707">
        <v>3781.9</v>
      </c>
      <c r="AL649" s="455">
        <v>3485.8893202520699</v>
      </c>
      <c r="AM649" s="455">
        <f t="shared" ref="AM649:AM658" si="187">AL649*1.06</f>
        <v>3695.0426794671944</v>
      </c>
      <c r="AN649" s="455">
        <f t="shared" ref="AN649:AN658" si="188">AL649*AN$12</f>
        <v>522.88339803781048</v>
      </c>
      <c r="AO649" s="456">
        <v>4008.8</v>
      </c>
      <c r="AP649" s="364">
        <v>4008.8</v>
      </c>
      <c r="AQ649" s="699">
        <f t="shared" ref="AQ649:AQ658" si="189">AM649*1.06</f>
        <v>3916.7452402352264</v>
      </c>
      <c r="AR649" s="363">
        <f t="shared" ref="AR649:AR658" si="190">AQ649*1.15</f>
        <v>4504.2570262705103</v>
      </c>
      <c r="AS649" s="722">
        <f t="shared" ref="AS649:AS658" si="191">SUM(AM649-AL649)/AL649</f>
        <v>6.0000000000000088E-2</v>
      </c>
    </row>
    <row r="650" spans="1:45" ht="15.75" x14ac:dyDescent="0.25">
      <c r="A650" s="479" t="s">
        <v>458</v>
      </c>
      <c r="B650" s="480">
        <v>1742.4</v>
      </c>
      <c r="C650" s="481" t="e">
        <f t="shared" si="173"/>
        <v>#VALUE!</v>
      </c>
      <c r="D650" s="481">
        <v>1976.3</v>
      </c>
      <c r="E650" s="481"/>
      <c r="F650" s="481">
        <f t="shared" si="174"/>
        <v>1976.3</v>
      </c>
      <c r="G650" s="455">
        <f t="shared" si="175"/>
        <v>1976.3000000000002</v>
      </c>
      <c r="H650" s="485">
        <f t="shared" ref="H650:H658" si="192">+D650+D650*$I$9</f>
        <v>1976.3</v>
      </c>
      <c r="I650" s="513"/>
      <c r="J650" s="514">
        <f t="shared" si="176"/>
        <v>1976.3</v>
      </c>
      <c r="K650" s="515">
        <f t="shared" ref="K650:K657" si="193">_xlfn.FLOOR.PRECISE(+H650+I650,0.1)+0.1</f>
        <v>1976.4</v>
      </c>
      <c r="L650" s="480">
        <f t="shared" si="177"/>
        <v>1976.3</v>
      </c>
      <c r="M650" s="483"/>
      <c r="N650" s="363">
        <f t="shared" si="178"/>
        <v>1976.3</v>
      </c>
      <c r="O650" s="480">
        <f t="shared" si="179"/>
        <v>2252.982</v>
      </c>
      <c r="P650" s="480">
        <f>O650*P9</f>
        <v>315.41748000000001</v>
      </c>
      <c r="Q650" s="480">
        <f t="shared" si="180"/>
        <v>2568.39948</v>
      </c>
      <c r="R650" s="550">
        <v>2495.0300000000002</v>
      </c>
      <c r="S650" s="480">
        <f>R650*S9</f>
        <v>349.30420000000004</v>
      </c>
      <c r="T650" s="480">
        <f>R650+S650-0.03</f>
        <v>2844.3042</v>
      </c>
      <c r="U650" s="480">
        <f>R650+(R650*R9)</f>
        <v>2654.7119200000002</v>
      </c>
      <c r="V650" s="480">
        <f>U650*V9</f>
        <v>398.20678800000002</v>
      </c>
      <c r="W650" s="543">
        <f t="shared" si="181"/>
        <v>3053</v>
      </c>
      <c r="X650" s="480">
        <f t="shared" si="182"/>
        <v>2867.0888736000002</v>
      </c>
      <c r="Y650" s="480">
        <f>X650*Y7</f>
        <v>430.06333104000004</v>
      </c>
      <c r="Z650" s="711">
        <f>X650+Y650+0.01</f>
        <v>3297.1622046400003</v>
      </c>
      <c r="AA650" s="712">
        <f t="shared" si="183"/>
        <v>3039.114206016</v>
      </c>
      <c r="AB650" s="712">
        <f t="shared" si="184"/>
        <v>455.86713090239999</v>
      </c>
      <c r="AC650" s="713">
        <f t="shared" si="185"/>
        <v>3494.9813369183998</v>
      </c>
      <c r="AD650" s="713">
        <f>AA650*AD9</f>
        <v>3191.0699163168001</v>
      </c>
      <c r="AE650" s="713">
        <f>AD650*AF9</f>
        <v>478.66048744751998</v>
      </c>
      <c r="AF650" s="714">
        <f t="shared" ref="AF650:AF658" si="194">AD650+AE650</f>
        <v>3669.7304037643203</v>
      </c>
      <c r="AG650" s="715">
        <v>3601.8</v>
      </c>
      <c r="AH650" s="714">
        <f>AD650*AH9</f>
        <v>3350.6234121326402</v>
      </c>
      <c r="AI650" s="480">
        <f>AH650*AJ9</f>
        <v>502.59351181989598</v>
      </c>
      <c r="AJ650" s="481">
        <f t="shared" si="186"/>
        <v>3853.216923952536</v>
      </c>
      <c r="AK650" s="707">
        <v>3781.9</v>
      </c>
      <c r="AL650" s="455">
        <v>3485.8893202520699</v>
      </c>
      <c r="AM650" s="455">
        <f t="shared" si="187"/>
        <v>3695.0426794671944</v>
      </c>
      <c r="AN650" s="455">
        <f t="shared" si="188"/>
        <v>522.88339803781048</v>
      </c>
      <c r="AO650" s="456">
        <v>4008.8</v>
      </c>
      <c r="AP650" s="364">
        <v>4008.8</v>
      </c>
      <c r="AQ650" s="699">
        <f t="shared" si="189"/>
        <v>3916.7452402352264</v>
      </c>
      <c r="AR650" s="363">
        <f t="shared" si="190"/>
        <v>4504.2570262705103</v>
      </c>
      <c r="AS650" s="722">
        <f t="shared" si="191"/>
        <v>6.0000000000000088E-2</v>
      </c>
    </row>
    <row r="651" spans="1:45" ht="15.75" x14ac:dyDescent="0.25">
      <c r="A651" s="479" t="s">
        <v>459</v>
      </c>
      <c r="B651" s="480">
        <v>2202.1999999999998</v>
      </c>
      <c r="C651" s="481" t="e">
        <f t="shared" si="173"/>
        <v>#VALUE!</v>
      </c>
      <c r="D651" s="481">
        <v>2497.8000000000002</v>
      </c>
      <c r="E651" s="481"/>
      <c r="F651" s="481">
        <f t="shared" si="174"/>
        <v>2497.8000000000002</v>
      </c>
      <c r="G651" s="455">
        <f t="shared" si="175"/>
        <v>2497.8000000000002</v>
      </c>
      <c r="H651" s="485">
        <f t="shared" si="192"/>
        <v>2497.8000000000002</v>
      </c>
      <c r="I651" s="513"/>
      <c r="J651" s="514">
        <f t="shared" si="176"/>
        <v>2497.8000000000002</v>
      </c>
      <c r="K651" s="515">
        <f t="shared" si="193"/>
        <v>2497.9</v>
      </c>
      <c r="L651" s="480">
        <f t="shared" si="177"/>
        <v>2497.8000000000002</v>
      </c>
      <c r="M651" s="483"/>
      <c r="N651" s="363">
        <f t="shared" si="178"/>
        <v>2497.8000000000002</v>
      </c>
      <c r="O651" s="480">
        <f t="shared" si="179"/>
        <v>2847.4920000000002</v>
      </c>
      <c r="P651" s="480">
        <f>O651*P9</f>
        <v>398.64888000000008</v>
      </c>
      <c r="Q651" s="480">
        <f t="shared" si="180"/>
        <v>3246.1408800000004</v>
      </c>
      <c r="R651" s="550">
        <v>3153.41</v>
      </c>
      <c r="S651" s="480">
        <f>R651*S9</f>
        <v>441.47740000000005</v>
      </c>
      <c r="T651" s="480">
        <f>R651+S651-0.01</f>
        <v>3594.8773999999999</v>
      </c>
      <c r="U651" s="480">
        <f>R651+(R651*R9)</f>
        <v>3355.2282399999999</v>
      </c>
      <c r="V651" s="480">
        <f>U651*V9</f>
        <v>503.28423599999996</v>
      </c>
      <c r="W651" s="543">
        <f t="shared" si="181"/>
        <v>3858.6</v>
      </c>
      <c r="X651" s="480">
        <f t="shared" si="182"/>
        <v>3623.6464992000001</v>
      </c>
      <c r="Y651" s="480">
        <f>X651*Y7</f>
        <v>543.54697487999999</v>
      </c>
      <c r="Z651" s="711">
        <f>X651+Y651-0.02</f>
        <v>4167.1734740799993</v>
      </c>
      <c r="AA651" s="712">
        <f t="shared" si="183"/>
        <v>3841.0652891520003</v>
      </c>
      <c r="AB651" s="712">
        <f t="shared" si="184"/>
        <v>576.15979337279998</v>
      </c>
      <c r="AC651" s="713">
        <f t="shared" si="185"/>
        <v>4417.2250825248002</v>
      </c>
      <c r="AD651" s="713">
        <f>AA651*AD9</f>
        <v>4033.1185536096004</v>
      </c>
      <c r="AE651" s="713">
        <f>AD651*AF9</f>
        <v>604.96778304144004</v>
      </c>
      <c r="AF651" s="714">
        <f t="shared" si="194"/>
        <v>4638.0863366510403</v>
      </c>
      <c r="AG651" s="715">
        <v>4552.2</v>
      </c>
      <c r="AH651" s="714">
        <f>AD651*AH9</f>
        <v>4234.774481290081</v>
      </c>
      <c r="AI651" s="480">
        <f>AH651*AJ9</f>
        <v>635.21617219351208</v>
      </c>
      <c r="AJ651" s="481">
        <f t="shared" si="186"/>
        <v>4869.9906534835927</v>
      </c>
      <c r="AK651" s="707">
        <v>4779.8</v>
      </c>
      <c r="AL651" s="455">
        <v>4405.733895534755</v>
      </c>
      <c r="AM651" s="455">
        <f t="shared" si="187"/>
        <v>4670.0779292668403</v>
      </c>
      <c r="AN651" s="455">
        <f t="shared" si="188"/>
        <v>660.86008433021323</v>
      </c>
      <c r="AO651" s="456">
        <v>5066.6000000000004</v>
      </c>
      <c r="AP651" s="364">
        <v>5066.6000000000004</v>
      </c>
      <c r="AQ651" s="699">
        <f t="shared" si="189"/>
        <v>4950.2826050228514</v>
      </c>
      <c r="AR651" s="363">
        <f t="shared" si="190"/>
        <v>5692.8249957762782</v>
      </c>
      <c r="AS651" s="722">
        <f t="shared" si="191"/>
        <v>6.0000000000000012E-2</v>
      </c>
    </row>
    <row r="652" spans="1:45" ht="15.75" x14ac:dyDescent="0.25">
      <c r="A652" s="479" t="s">
        <v>460</v>
      </c>
      <c r="B652" s="480">
        <v>2202.1999999999998</v>
      </c>
      <c r="C652" s="481" t="e">
        <f t="shared" si="173"/>
        <v>#VALUE!</v>
      </c>
      <c r="D652" s="481">
        <v>2497.8000000000002</v>
      </c>
      <c r="E652" s="481"/>
      <c r="F652" s="481">
        <f t="shared" si="174"/>
        <v>2497.8000000000002</v>
      </c>
      <c r="G652" s="455">
        <f t="shared" si="175"/>
        <v>2497.8000000000002</v>
      </c>
      <c r="H652" s="485">
        <f t="shared" si="192"/>
        <v>2497.8000000000002</v>
      </c>
      <c r="I652" s="513"/>
      <c r="J652" s="514">
        <f t="shared" si="176"/>
        <v>2497.8000000000002</v>
      </c>
      <c r="K652" s="515">
        <f t="shared" si="193"/>
        <v>2497.9</v>
      </c>
      <c r="L652" s="480">
        <f t="shared" si="177"/>
        <v>2497.8000000000002</v>
      </c>
      <c r="M652" s="483"/>
      <c r="N652" s="363">
        <f t="shared" si="178"/>
        <v>2497.8000000000002</v>
      </c>
      <c r="O652" s="480">
        <f t="shared" si="179"/>
        <v>2847.4920000000002</v>
      </c>
      <c r="P652" s="480">
        <f>O652*P9</f>
        <v>398.64888000000008</v>
      </c>
      <c r="Q652" s="480">
        <f t="shared" si="180"/>
        <v>3246.1408800000004</v>
      </c>
      <c r="R652" s="550">
        <v>3153.41</v>
      </c>
      <c r="S652" s="480">
        <f>R652*S9</f>
        <v>441.47740000000005</v>
      </c>
      <c r="T652" s="480">
        <f>R652+S652-0.01</f>
        <v>3594.8773999999999</v>
      </c>
      <c r="U652" s="480">
        <f>R652+(R652*R9)</f>
        <v>3355.2282399999999</v>
      </c>
      <c r="V652" s="480">
        <f>U652*V9</f>
        <v>503.28423599999996</v>
      </c>
      <c r="W652" s="543">
        <f t="shared" si="181"/>
        <v>3858.6</v>
      </c>
      <c r="X652" s="480">
        <f t="shared" si="182"/>
        <v>3623.6464992000001</v>
      </c>
      <c r="Y652" s="480">
        <f>X652*Y7</f>
        <v>543.54697487999999</v>
      </c>
      <c r="Z652" s="711">
        <f>X652+Y652-0.02</f>
        <v>4167.1734740799993</v>
      </c>
      <c r="AA652" s="712">
        <f t="shared" si="183"/>
        <v>3841.0652891520003</v>
      </c>
      <c r="AB652" s="712">
        <f t="shared" si="184"/>
        <v>576.15979337279998</v>
      </c>
      <c r="AC652" s="713">
        <f t="shared" si="185"/>
        <v>4417.2250825248002</v>
      </c>
      <c r="AD652" s="713">
        <f>AA652*AD9</f>
        <v>4033.1185536096004</v>
      </c>
      <c r="AE652" s="713">
        <f>AD652*AF9</f>
        <v>604.96778304144004</v>
      </c>
      <c r="AF652" s="714">
        <f t="shared" si="194"/>
        <v>4638.0863366510403</v>
      </c>
      <c r="AG652" s="715">
        <v>4552.2</v>
      </c>
      <c r="AH652" s="714">
        <f>AD652*AH9</f>
        <v>4234.774481290081</v>
      </c>
      <c r="AI652" s="480">
        <f>AH652*AJ9</f>
        <v>635.21617219351208</v>
      </c>
      <c r="AJ652" s="481">
        <f t="shared" si="186"/>
        <v>4869.9906534835927</v>
      </c>
      <c r="AK652" s="707">
        <v>4779.8</v>
      </c>
      <c r="AL652" s="455">
        <v>4405.733895534755</v>
      </c>
      <c r="AM652" s="455">
        <f t="shared" si="187"/>
        <v>4670.0779292668403</v>
      </c>
      <c r="AN652" s="455">
        <f t="shared" si="188"/>
        <v>660.86008433021323</v>
      </c>
      <c r="AO652" s="456">
        <v>5066.6000000000004</v>
      </c>
      <c r="AP652" s="364">
        <v>5065.6000000000004</v>
      </c>
      <c r="AQ652" s="699">
        <f t="shared" si="189"/>
        <v>4950.2826050228514</v>
      </c>
      <c r="AR652" s="363">
        <f t="shared" si="190"/>
        <v>5692.8249957762782</v>
      </c>
      <c r="AS652" s="722">
        <f t="shared" si="191"/>
        <v>6.0000000000000012E-2</v>
      </c>
    </row>
    <row r="653" spans="1:45" ht="15.75" x14ac:dyDescent="0.25">
      <c r="A653" s="479" t="s">
        <v>461</v>
      </c>
      <c r="B653" s="480">
        <v>2202.1999999999998</v>
      </c>
      <c r="C653" s="481" t="e">
        <f t="shared" si="173"/>
        <v>#VALUE!</v>
      </c>
      <c r="D653" s="481">
        <v>2497.8000000000002</v>
      </c>
      <c r="E653" s="481"/>
      <c r="F653" s="481">
        <f t="shared" si="174"/>
        <v>2497.8000000000002</v>
      </c>
      <c r="G653" s="455">
        <f t="shared" si="175"/>
        <v>2497.8000000000002</v>
      </c>
      <c r="H653" s="485">
        <f t="shared" si="192"/>
        <v>2497.8000000000002</v>
      </c>
      <c r="I653" s="513"/>
      <c r="J653" s="514">
        <f t="shared" si="176"/>
        <v>2497.8000000000002</v>
      </c>
      <c r="K653" s="515">
        <f t="shared" si="193"/>
        <v>2497.9</v>
      </c>
      <c r="L653" s="480">
        <f t="shared" si="177"/>
        <v>2497.8000000000002</v>
      </c>
      <c r="M653" s="483"/>
      <c r="N653" s="363">
        <f t="shared" si="178"/>
        <v>2497.8000000000002</v>
      </c>
      <c r="O653" s="480">
        <f t="shared" si="179"/>
        <v>2847.4920000000002</v>
      </c>
      <c r="P653" s="480">
        <f>O653*P9</f>
        <v>398.64888000000008</v>
      </c>
      <c r="Q653" s="480">
        <f t="shared" si="180"/>
        <v>3246.1408800000004</v>
      </c>
      <c r="R653" s="550">
        <v>3153.41</v>
      </c>
      <c r="S653" s="480">
        <f>R653*S9</f>
        <v>441.47740000000005</v>
      </c>
      <c r="T653" s="480">
        <f>R653+S653-0.01</f>
        <v>3594.8773999999999</v>
      </c>
      <c r="U653" s="480">
        <f>R653+(R653*R9)</f>
        <v>3355.2282399999999</v>
      </c>
      <c r="V653" s="480">
        <f>U653*V9</f>
        <v>503.28423599999996</v>
      </c>
      <c r="W653" s="543">
        <f t="shared" si="181"/>
        <v>3858.6</v>
      </c>
      <c r="X653" s="480">
        <f t="shared" si="182"/>
        <v>3623.6464992000001</v>
      </c>
      <c r="Y653" s="480">
        <f>X653*Y7</f>
        <v>543.54697487999999</v>
      </c>
      <c r="Z653" s="711">
        <f>X653+Y653-0.02</f>
        <v>4167.1734740799993</v>
      </c>
      <c r="AA653" s="712">
        <f t="shared" si="183"/>
        <v>3841.0652891520003</v>
      </c>
      <c r="AB653" s="712">
        <f t="shared" si="184"/>
        <v>576.15979337279998</v>
      </c>
      <c r="AC653" s="713">
        <f t="shared" si="185"/>
        <v>4417.2250825248002</v>
      </c>
      <c r="AD653" s="713">
        <f>AA653*AD9</f>
        <v>4033.1185536096004</v>
      </c>
      <c r="AE653" s="713">
        <f>AD653*AF9</f>
        <v>604.96778304144004</v>
      </c>
      <c r="AF653" s="714">
        <f t="shared" si="194"/>
        <v>4638.0863366510403</v>
      </c>
      <c r="AG653" s="715">
        <v>4552.2</v>
      </c>
      <c r="AH653" s="714">
        <f>AD653*AH9</f>
        <v>4234.774481290081</v>
      </c>
      <c r="AI653" s="480">
        <f>AH653*AJ9</f>
        <v>635.21617219351208</v>
      </c>
      <c r="AJ653" s="481">
        <f t="shared" si="186"/>
        <v>4869.9906534835927</v>
      </c>
      <c r="AK653" s="707">
        <v>4779.8</v>
      </c>
      <c r="AL653" s="455">
        <v>4405.733895534755</v>
      </c>
      <c r="AM653" s="455">
        <f t="shared" si="187"/>
        <v>4670.0779292668403</v>
      </c>
      <c r="AN653" s="455">
        <f t="shared" si="188"/>
        <v>660.86008433021323</v>
      </c>
      <c r="AO653" s="456">
        <v>5066.6000000000004</v>
      </c>
      <c r="AP653" s="364">
        <v>5066.6000000000004</v>
      </c>
      <c r="AQ653" s="699">
        <f t="shared" si="189"/>
        <v>4950.2826050228514</v>
      </c>
      <c r="AR653" s="363">
        <f t="shared" si="190"/>
        <v>5692.8249957762782</v>
      </c>
      <c r="AS653" s="722">
        <f t="shared" si="191"/>
        <v>6.0000000000000012E-2</v>
      </c>
    </row>
    <row r="654" spans="1:45" ht="15.75" x14ac:dyDescent="0.25">
      <c r="A654" s="479" t="s">
        <v>462</v>
      </c>
      <c r="B654" s="480">
        <v>266.2</v>
      </c>
      <c r="C654" s="481" t="e">
        <f t="shared" si="173"/>
        <v>#VALUE!</v>
      </c>
      <c r="D654" s="481">
        <v>302</v>
      </c>
      <c r="E654" s="481"/>
      <c r="F654" s="481">
        <f t="shared" si="174"/>
        <v>302</v>
      </c>
      <c r="G654" s="455">
        <f t="shared" si="175"/>
        <v>302</v>
      </c>
      <c r="H654" s="485">
        <f t="shared" si="192"/>
        <v>302</v>
      </c>
      <c r="I654" s="513"/>
      <c r="J654" s="514">
        <f t="shared" si="176"/>
        <v>302</v>
      </c>
      <c r="K654" s="515">
        <f>_xlfn.FLOOR.PRECISE(+H654+I654,0.1)</f>
        <v>302</v>
      </c>
      <c r="L654" s="480">
        <f t="shared" si="177"/>
        <v>302</v>
      </c>
      <c r="M654" s="483"/>
      <c r="N654" s="363">
        <f t="shared" si="178"/>
        <v>302</v>
      </c>
      <c r="O654" s="480">
        <f t="shared" si="179"/>
        <v>344.28</v>
      </c>
      <c r="P654" s="480">
        <f>O654*P9</f>
        <v>48.199199999999998</v>
      </c>
      <c r="Q654" s="480">
        <f t="shared" si="180"/>
        <v>392.47919999999999</v>
      </c>
      <c r="R654" s="550">
        <v>381.27</v>
      </c>
      <c r="S654" s="480">
        <f>R654*S9</f>
        <v>53.377800000000001</v>
      </c>
      <c r="T654" s="480">
        <f>R654+S654+0.03</f>
        <v>434.67779999999993</v>
      </c>
      <c r="U654" s="480">
        <f>R654+(R654*R9)</f>
        <v>405.67127999999997</v>
      </c>
      <c r="V654" s="480">
        <f>U654*V9</f>
        <v>60.850691999999995</v>
      </c>
      <c r="W654" s="543">
        <f t="shared" si="181"/>
        <v>466.6</v>
      </c>
      <c r="X654" s="480">
        <f t="shared" si="182"/>
        <v>438.12498239999996</v>
      </c>
      <c r="Y654" s="480">
        <f>X654*Y7</f>
        <v>65.718747359999995</v>
      </c>
      <c r="Z654" s="711">
        <f>X654+Y654-0.01</f>
        <v>503.83372975999998</v>
      </c>
      <c r="AA654" s="712">
        <f t="shared" si="183"/>
        <v>464.41248134399996</v>
      </c>
      <c r="AB654" s="712">
        <f t="shared" si="184"/>
        <v>69.661872201599991</v>
      </c>
      <c r="AC654" s="713">
        <f t="shared" si="185"/>
        <v>534.07435354559993</v>
      </c>
      <c r="AD654" s="713">
        <f>AA654*AD9</f>
        <v>487.63310541119995</v>
      </c>
      <c r="AE654" s="713">
        <f>AD654*AF9</f>
        <v>73.144965811679995</v>
      </c>
      <c r="AF654" s="714">
        <f t="shared" si="194"/>
        <v>560.77807122287993</v>
      </c>
      <c r="AG654" s="715">
        <v>550.4</v>
      </c>
      <c r="AH654" s="714">
        <f>AD654*AH9</f>
        <v>512.01476068175998</v>
      </c>
      <c r="AI654" s="480">
        <f>AH654*AJ9</f>
        <v>76.802214102263989</v>
      </c>
      <c r="AJ654" s="481">
        <f t="shared" si="186"/>
        <v>588.81697478402396</v>
      </c>
      <c r="AK654" s="707">
        <v>577.9</v>
      </c>
      <c r="AL654" s="455">
        <v>532.68498620557932</v>
      </c>
      <c r="AM654" s="455">
        <f t="shared" si="187"/>
        <v>564.64608537791412</v>
      </c>
      <c r="AN654" s="455">
        <f t="shared" si="188"/>
        <v>79.902747930836895</v>
      </c>
      <c r="AO654" s="456">
        <v>612.6</v>
      </c>
      <c r="AP654" s="364">
        <v>612.6</v>
      </c>
      <c r="AQ654" s="699">
        <f t="shared" si="189"/>
        <v>598.52485050058897</v>
      </c>
      <c r="AR654" s="363">
        <f t="shared" si="190"/>
        <v>688.30357807567725</v>
      </c>
      <c r="AS654" s="722">
        <f t="shared" si="191"/>
        <v>6.0000000000000074E-2</v>
      </c>
    </row>
    <row r="655" spans="1:45" ht="15.75" x14ac:dyDescent="0.25">
      <c r="A655" s="479" t="s">
        <v>463</v>
      </c>
      <c r="B655" s="480">
        <v>968</v>
      </c>
      <c r="C655" s="481" t="e">
        <f t="shared" si="173"/>
        <v>#VALUE!</v>
      </c>
      <c r="D655" s="481">
        <v>1098</v>
      </c>
      <c r="E655" s="481"/>
      <c r="F655" s="481">
        <f t="shared" si="174"/>
        <v>1098</v>
      </c>
      <c r="G655" s="455">
        <f t="shared" si="175"/>
        <v>1098</v>
      </c>
      <c r="H655" s="485">
        <f t="shared" si="192"/>
        <v>1098</v>
      </c>
      <c r="I655" s="513"/>
      <c r="J655" s="514">
        <f t="shared" si="176"/>
        <v>1098</v>
      </c>
      <c r="K655" s="515">
        <f t="shared" si="193"/>
        <v>1098.0999999999999</v>
      </c>
      <c r="L655" s="480">
        <f t="shared" si="177"/>
        <v>1098</v>
      </c>
      <c r="M655" s="483"/>
      <c r="N655" s="363">
        <f t="shared" si="178"/>
        <v>1098</v>
      </c>
      <c r="O655" s="480">
        <f t="shared" si="179"/>
        <v>1251.72</v>
      </c>
      <c r="P655" s="480">
        <f>O655*P9</f>
        <v>175.24080000000001</v>
      </c>
      <c r="Q655" s="480">
        <f t="shared" si="180"/>
        <v>1426.9608000000001</v>
      </c>
      <c r="R655" s="550">
        <v>1386.2</v>
      </c>
      <c r="S655" s="480">
        <f>R655*S9</f>
        <v>194.06800000000001</v>
      </c>
      <c r="T655" s="480">
        <f>R655+S655</f>
        <v>1580.268</v>
      </c>
      <c r="U655" s="480">
        <f>R655+(R655*R9)</f>
        <v>1474.9168</v>
      </c>
      <c r="V655" s="480">
        <f>U655*V9</f>
        <v>221.23751999999999</v>
      </c>
      <c r="W655" s="543">
        <f t="shared" si="181"/>
        <v>1696.1999999999998</v>
      </c>
      <c r="X655" s="480">
        <f t="shared" si="182"/>
        <v>1592.9101439999999</v>
      </c>
      <c r="Y655" s="480">
        <f>X655*Y7</f>
        <v>238.93652159999999</v>
      </c>
      <c r="Z655" s="711">
        <f>X655+Y655-0.02</f>
        <v>1831.8266656000001</v>
      </c>
      <c r="AA655" s="712">
        <f t="shared" si="183"/>
        <v>1688.4847526399999</v>
      </c>
      <c r="AB655" s="712">
        <f t="shared" si="184"/>
        <v>253.27271289599997</v>
      </c>
      <c r="AC655" s="713">
        <f t="shared" si="185"/>
        <v>1941.7574655359999</v>
      </c>
      <c r="AD655" s="713">
        <f>AA655*AD9</f>
        <v>1772.908990272</v>
      </c>
      <c r="AE655" s="713">
        <f>AD655*AF9</f>
        <v>265.9363485408</v>
      </c>
      <c r="AF655" s="714">
        <f t="shared" si="194"/>
        <v>2038.8453388128</v>
      </c>
      <c r="AG655" s="715">
        <v>2001.1</v>
      </c>
      <c r="AH655" s="714">
        <f>AD655*AH9</f>
        <v>1861.5544397856002</v>
      </c>
      <c r="AI655" s="480">
        <f>AH655*AJ9</f>
        <v>279.23316596784002</v>
      </c>
      <c r="AJ655" s="481">
        <f t="shared" si="186"/>
        <v>2140.7876057534404</v>
      </c>
      <c r="AK655" s="707">
        <v>2101.1</v>
      </c>
      <c r="AL655" s="455">
        <v>1936.7060819843525</v>
      </c>
      <c r="AM655" s="455">
        <f t="shared" si="187"/>
        <v>2052.9084469034137</v>
      </c>
      <c r="AN655" s="455">
        <f t="shared" si="188"/>
        <v>290.50591229765286</v>
      </c>
      <c r="AO655" s="456">
        <v>2227.1999999999998</v>
      </c>
      <c r="AP655" s="364">
        <v>2227.1999999999998</v>
      </c>
      <c r="AQ655" s="699">
        <f t="shared" si="189"/>
        <v>2176.0829537176187</v>
      </c>
      <c r="AR655" s="363">
        <f t="shared" si="190"/>
        <v>2502.4953967752613</v>
      </c>
      <c r="AS655" s="722">
        <f t="shared" si="191"/>
        <v>6.0000000000000032E-2</v>
      </c>
    </row>
    <row r="656" spans="1:45" ht="15.75" x14ac:dyDescent="0.25">
      <c r="A656" s="479" t="s">
        <v>464</v>
      </c>
      <c r="B656" s="480">
        <v>1548.8</v>
      </c>
      <c r="C656" s="481" t="e">
        <f t="shared" si="173"/>
        <v>#VALUE!</v>
      </c>
      <c r="D656" s="481">
        <v>1756.7</v>
      </c>
      <c r="E656" s="481"/>
      <c r="F656" s="481">
        <f t="shared" si="174"/>
        <v>1756.7</v>
      </c>
      <c r="G656" s="455">
        <f t="shared" si="175"/>
        <v>1756.7</v>
      </c>
      <c r="H656" s="485">
        <f t="shared" si="192"/>
        <v>1756.7</v>
      </c>
      <c r="I656" s="513"/>
      <c r="J656" s="514">
        <f t="shared" si="176"/>
        <v>1756.7</v>
      </c>
      <c r="K656" s="515">
        <f>_xlfn.FLOOR.PRECISE(+H656+I656,0.1)</f>
        <v>1756.7</v>
      </c>
      <c r="L656" s="480">
        <f t="shared" si="177"/>
        <v>1756.7</v>
      </c>
      <c r="M656" s="483"/>
      <c r="N656" s="363">
        <f t="shared" si="178"/>
        <v>1756.7</v>
      </c>
      <c r="O656" s="480">
        <f t="shared" si="179"/>
        <v>2002.6380000000001</v>
      </c>
      <c r="P656" s="480">
        <f>O656*P9</f>
        <v>280.36932000000007</v>
      </c>
      <c r="Q656" s="480">
        <f t="shared" si="180"/>
        <v>2283.0073200000002</v>
      </c>
      <c r="R656" s="550">
        <v>2217.79</v>
      </c>
      <c r="S656" s="480">
        <f>R656*S9</f>
        <v>310.49060000000003</v>
      </c>
      <c r="T656" s="480">
        <f>R656+S656+0.01</f>
        <v>2528.2906000000003</v>
      </c>
      <c r="U656" s="480">
        <f>R656+(R656*R9)</f>
        <v>2359.72856</v>
      </c>
      <c r="V656" s="480">
        <f>U656*V9</f>
        <v>353.95928399999997</v>
      </c>
      <c r="W656" s="543">
        <f t="shared" si="181"/>
        <v>2713.7</v>
      </c>
      <c r="X656" s="480">
        <f t="shared" si="182"/>
        <v>2548.5068448000002</v>
      </c>
      <c r="Y656" s="480">
        <f>X656*Y7</f>
        <v>382.27602672</v>
      </c>
      <c r="Z656" s="711">
        <f>X656+Y656-0.01</f>
        <v>2930.7728715200001</v>
      </c>
      <c r="AA656" s="712">
        <f t="shared" si="183"/>
        <v>2701.4172554880001</v>
      </c>
      <c r="AB656" s="712">
        <f t="shared" si="184"/>
        <v>405.21258832320001</v>
      </c>
      <c r="AC656" s="713">
        <f t="shared" si="185"/>
        <v>3106.6298438112003</v>
      </c>
      <c r="AD656" s="713">
        <f>AA656*AD9</f>
        <v>2836.4881182624003</v>
      </c>
      <c r="AE656" s="713">
        <f>AD656*AF9</f>
        <v>425.47321773936005</v>
      </c>
      <c r="AF656" s="714">
        <f t="shared" si="194"/>
        <v>3261.9613360017602</v>
      </c>
      <c r="AG656" s="715">
        <v>3201.6</v>
      </c>
      <c r="AH656" s="714">
        <f>AD656*AH9</f>
        <v>2978.3125241755206</v>
      </c>
      <c r="AI656" s="480">
        <f>AH656*AJ9</f>
        <v>446.74687862632805</v>
      </c>
      <c r="AJ656" s="481">
        <f t="shared" si="186"/>
        <v>3425.0594028018486</v>
      </c>
      <c r="AK656" s="707">
        <v>3361.6</v>
      </c>
      <c r="AL656" s="455">
        <v>3098.5481038551993</v>
      </c>
      <c r="AM656" s="455">
        <f t="shared" si="187"/>
        <v>3284.4609900865116</v>
      </c>
      <c r="AN656" s="455">
        <f t="shared" si="188"/>
        <v>464.78221557827987</v>
      </c>
      <c r="AO656" s="456">
        <v>3563.3</v>
      </c>
      <c r="AP656" s="364">
        <v>3563.3</v>
      </c>
      <c r="AQ656" s="699">
        <f t="shared" si="189"/>
        <v>3481.5286494917027</v>
      </c>
      <c r="AR656" s="363">
        <f t="shared" si="190"/>
        <v>4003.757946915458</v>
      </c>
      <c r="AS656" s="722">
        <f t="shared" si="191"/>
        <v>6.0000000000000116E-2</v>
      </c>
    </row>
    <row r="657" spans="1:45" ht="15.75" x14ac:dyDescent="0.25">
      <c r="A657" s="479" t="s">
        <v>465</v>
      </c>
      <c r="B657" s="480">
        <v>2244.5500000000002</v>
      </c>
      <c r="C657" s="481" t="e">
        <f t="shared" si="173"/>
        <v>#VALUE!</v>
      </c>
      <c r="D657" s="481">
        <v>2545.8000000000002</v>
      </c>
      <c r="E657" s="481"/>
      <c r="F657" s="481">
        <f t="shared" si="174"/>
        <v>2545.8000000000002</v>
      </c>
      <c r="G657" s="455">
        <f t="shared" si="175"/>
        <v>2545.8000000000002</v>
      </c>
      <c r="H657" s="485">
        <f t="shared" si="192"/>
        <v>2545.8000000000002</v>
      </c>
      <c r="I657" s="513"/>
      <c r="J657" s="514">
        <f t="shared" si="176"/>
        <v>2545.8000000000002</v>
      </c>
      <c r="K657" s="515">
        <f t="shared" si="193"/>
        <v>2545.9</v>
      </c>
      <c r="L657" s="480">
        <f t="shared" si="177"/>
        <v>2545.8000000000002</v>
      </c>
      <c r="M657" s="483"/>
      <c r="N657" s="363">
        <f t="shared" si="178"/>
        <v>2545.8000000000002</v>
      </c>
      <c r="O657" s="480">
        <f t="shared" si="179"/>
        <v>2902.2120000000004</v>
      </c>
      <c r="P657" s="480">
        <f>O657*P9</f>
        <v>406.30968000000013</v>
      </c>
      <c r="Q657" s="480">
        <f t="shared" si="180"/>
        <v>3308.5216800000007</v>
      </c>
      <c r="R657" s="550">
        <v>3214.01</v>
      </c>
      <c r="S657" s="480">
        <f>R657*S9</f>
        <v>449.96140000000008</v>
      </c>
      <c r="T657" s="480">
        <f>R657+S657+0.01</f>
        <v>3663.9814000000006</v>
      </c>
      <c r="U657" s="480">
        <f>R657+(R657*R9)</f>
        <v>3419.7066400000003</v>
      </c>
      <c r="V657" s="480">
        <f>U657*V9</f>
        <v>512.95599600000003</v>
      </c>
      <c r="W657" s="543">
        <f t="shared" si="181"/>
        <v>3932.7</v>
      </c>
      <c r="X657" s="480">
        <f t="shared" si="182"/>
        <v>3693.2831712000002</v>
      </c>
      <c r="Y657" s="480">
        <f>X657*Y7</f>
        <v>553.99247567999998</v>
      </c>
      <c r="Z657" s="711">
        <f>X657+Y657-0.02</f>
        <v>4247.2556468799994</v>
      </c>
      <c r="AA657" s="712">
        <f t="shared" si="183"/>
        <v>3914.8801614720001</v>
      </c>
      <c r="AB657" s="712">
        <f t="shared" si="184"/>
        <v>587.23202422079999</v>
      </c>
      <c r="AC657" s="713">
        <f t="shared" si="185"/>
        <v>4502.1121856928003</v>
      </c>
      <c r="AD657" s="713">
        <f>AA657*AD9</f>
        <v>4110.6241695456001</v>
      </c>
      <c r="AE657" s="713">
        <f>AD657*AF9</f>
        <v>616.59362543184</v>
      </c>
      <c r="AF657" s="714">
        <f t="shared" si="194"/>
        <v>4727.2177949774405</v>
      </c>
      <c r="AG657" s="715">
        <v>4639.7</v>
      </c>
      <c r="AH657" s="714">
        <f>AD657*AH9</f>
        <v>4316.1553780228805</v>
      </c>
      <c r="AI657" s="480">
        <f>AH657*AJ9</f>
        <v>647.4233067034321</v>
      </c>
      <c r="AJ657" s="481">
        <f t="shared" si="186"/>
        <v>4963.5786847263125</v>
      </c>
      <c r="AK657" s="707">
        <v>4871.7</v>
      </c>
      <c r="AL657" s="455">
        <v>4490.4001692097308</v>
      </c>
      <c r="AM657" s="455">
        <f t="shared" si="187"/>
        <v>4759.8241793623147</v>
      </c>
      <c r="AN657" s="455">
        <f t="shared" si="188"/>
        <v>673.56002538145958</v>
      </c>
      <c r="AO657" s="456">
        <v>5164</v>
      </c>
      <c r="AP657" s="364">
        <v>5164</v>
      </c>
      <c r="AQ657" s="699">
        <f t="shared" si="189"/>
        <v>5045.4136301240542</v>
      </c>
      <c r="AR657" s="363">
        <f t="shared" si="190"/>
        <v>5802.2256746426619</v>
      </c>
      <c r="AS657" s="722">
        <f t="shared" si="191"/>
        <v>0.06</v>
      </c>
    </row>
    <row r="658" spans="1:45" ht="15.75" x14ac:dyDescent="0.25">
      <c r="A658" s="479" t="s">
        <v>466</v>
      </c>
      <c r="B658" s="480">
        <v>484</v>
      </c>
      <c r="C658" s="481" t="e">
        <f t="shared" si="173"/>
        <v>#VALUE!</v>
      </c>
      <c r="D658" s="481">
        <v>549</v>
      </c>
      <c r="E658" s="481"/>
      <c r="F658" s="481">
        <f t="shared" si="174"/>
        <v>549</v>
      </c>
      <c r="G658" s="455">
        <f t="shared" si="175"/>
        <v>549</v>
      </c>
      <c r="H658" s="485">
        <f t="shared" si="192"/>
        <v>549</v>
      </c>
      <c r="I658" s="513"/>
      <c r="J658" s="514">
        <f t="shared" si="176"/>
        <v>549</v>
      </c>
      <c r="K658" s="515">
        <f>_xlfn.FLOOR.PRECISE(+H658+I658,0.1)</f>
        <v>549</v>
      </c>
      <c r="L658" s="480">
        <f t="shared" si="177"/>
        <v>549</v>
      </c>
      <c r="M658" s="483"/>
      <c r="N658" s="363">
        <f t="shared" si="178"/>
        <v>549</v>
      </c>
      <c r="O658" s="480">
        <f t="shared" si="179"/>
        <v>625.86</v>
      </c>
      <c r="P658" s="480">
        <f>O658*P9</f>
        <v>87.620400000000004</v>
      </c>
      <c r="Q658" s="480">
        <f t="shared" si="180"/>
        <v>713.48040000000003</v>
      </c>
      <c r="R658" s="550">
        <v>693.1</v>
      </c>
      <c r="S658" s="480">
        <f>R658*S9</f>
        <v>97.034000000000006</v>
      </c>
      <c r="T658" s="480">
        <f>R658+S658</f>
        <v>790.13400000000001</v>
      </c>
      <c r="U658" s="480">
        <f>R658+(R658*R9)</f>
        <v>737.45839999999998</v>
      </c>
      <c r="V658" s="480">
        <f>U658*V9</f>
        <v>110.61875999999999</v>
      </c>
      <c r="W658" s="543">
        <f t="shared" si="181"/>
        <v>848.1</v>
      </c>
      <c r="X658" s="480">
        <f t="shared" si="182"/>
        <v>796.45507199999997</v>
      </c>
      <c r="Y658" s="480">
        <f>X658*Y7</f>
        <v>119.4682608</v>
      </c>
      <c r="Z658" s="711">
        <f>X658+Y658+0.04</f>
        <v>915.96333279999999</v>
      </c>
      <c r="AA658" s="712">
        <f t="shared" si="183"/>
        <v>844.24237631999995</v>
      </c>
      <c r="AB658" s="712">
        <f t="shared" si="184"/>
        <v>126.63635644799999</v>
      </c>
      <c r="AC658" s="713">
        <f t="shared" si="185"/>
        <v>970.87873276799996</v>
      </c>
      <c r="AD658" s="713">
        <f>AA658*AD9</f>
        <v>886.45449513599999</v>
      </c>
      <c r="AE658" s="713">
        <f>AD658*AF9</f>
        <v>132.9681742704</v>
      </c>
      <c r="AF658" s="714">
        <f t="shared" si="194"/>
        <v>1019.4226694064</v>
      </c>
      <c r="AG658" s="715">
        <v>1000.5</v>
      </c>
      <c r="AH658" s="714">
        <f>AD658*AH9</f>
        <v>930.77721989280008</v>
      </c>
      <c r="AI658" s="480">
        <f>AH658*AJ9</f>
        <v>139.61658298392001</v>
      </c>
      <c r="AJ658" s="481">
        <f t="shared" si="186"/>
        <v>1070.3938028767202</v>
      </c>
      <c r="AK658" s="707">
        <v>1050.5999999999999</v>
      </c>
      <c r="AL658" s="455">
        <v>968.35304099217626</v>
      </c>
      <c r="AM658" s="455">
        <f t="shared" si="187"/>
        <v>1026.4542234517069</v>
      </c>
      <c r="AN658" s="455">
        <f t="shared" si="188"/>
        <v>145.25295614882643</v>
      </c>
      <c r="AO658" s="456">
        <v>1113.5999999999999</v>
      </c>
      <c r="AP658" s="364">
        <v>1113.5999999999999</v>
      </c>
      <c r="AQ658" s="699">
        <f t="shared" si="189"/>
        <v>1088.0414768588093</v>
      </c>
      <c r="AR658" s="363">
        <f t="shared" si="190"/>
        <v>1251.2476983876306</v>
      </c>
      <c r="AS658" s="722">
        <f t="shared" si="191"/>
        <v>6.0000000000000032E-2</v>
      </c>
    </row>
    <row r="659" spans="1:45" ht="15.75" x14ac:dyDescent="0.25">
      <c r="A659" s="479"/>
      <c r="B659" s="480"/>
      <c r="C659" s="481"/>
      <c r="D659" s="481"/>
      <c r="E659" s="481"/>
      <c r="F659" s="481"/>
      <c r="G659" s="455"/>
      <c r="H659" s="485"/>
      <c r="I659" s="513"/>
      <c r="J659" s="514"/>
      <c r="K659" s="515"/>
      <c r="L659" s="480"/>
      <c r="M659" s="483"/>
      <c r="N659" s="363"/>
      <c r="O659" s="480"/>
      <c r="P659" s="480"/>
      <c r="Q659" s="480"/>
      <c r="R659" s="550"/>
      <c r="S659" s="480"/>
      <c r="T659" s="480"/>
      <c r="U659" s="480"/>
      <c r="V659" s="480"/>
      <c r="W659" s="538"/>
      <c r="X659" s="483"/>
      <c r="Y659" s="480"/>
      <c r="Z659" s="711"/>
      <c r="AA659" s="712"/>
      <c r="AB659" s="712"/>
      <c r="AC659" s="713"/>
      <c r="AD659" s="713"/>
      <c r="AE659" s="713"/>
      <c r="AF659" s="714"/>
      <c r="AG659" s="715"/>
      <c r="AH659" s="714"/>
      <c r="AI659" s="480"/>
      <c r="AJ659" s="483"/>
      <c r="AK659" s="707"/>
      <c r="AL659" s="455"/>
      <c r="AM659" s="455"/>
      <c r="AN659" s="455"/>
      <c r="AO659" s="456"/>
      <c r="AP659" s="364"/>
      <c r="AQ659" s="708"/>
      <c r="AR659" s="709"/>
      <c r="AS659" s="710"/>
    </row>
    <row r="660" spans="1:45" ht="15.75" x14ac:dyDescent="0.25">
      <c r="A660" s="734"/>
      <c r="B660" s="480">
        <v>24.2</v>
      </c>
      <c r="C660" s="481" t="e">
        <f>+B660+B660*$G$9</f>
        <v>#VALUE!</v>
      </c>
      <c r="D660" s="481">
        <v>27.46</v>
      </c>
      <c r="E660" s="481">
        <f>+D660*$F$11</f>
        <v>0</v>
      </c>
      <c r="F660" s="481">
        <f>SUM(D660:E660)</f>
        <v>27.46</v>
      </c>
      <c r="G660" s="455">
        <f>+F660</f>
        <v>27.46</v>
      </c>
      <c r="H660" s="485">
        <f>+D660+D660*$I$9</f>
        <v>27.46</v>
      </c>
      <c r="I660" s="513">
        <f>+H660*$I$8</f>
        <v>0</v>
      </c>
      <c r="J660" s="514">
        <f>SUM(H660:I660)</f>
        <v>27.46</v>
      </c>
      <c r="K660" s="515">
        <f>_xlfn.FLOOR.PRECISE(+H660+I660,0.1)+0.1</f>
        <v>27.500000000000004</v>
      </c>
      <c r="L660" s="480">
        <f>H660+H660*$M$9</f>
        <v>27.46</v>
      </c>
      <c r="M660" s="480">
        <f>L660*$M$8</f>
        <v>0</v>
      </c>
      <c r="N660" s="363">
        <f>L660+M660</f>
        <v>27.46</v>
      </c>
      <c r="O660" s="480">
        <f>L660+L660*$P$9</f>
        <v>31.304400000000001</v>
      </c>
      <c r="P660" s="480" t="e">
        <f>O660*$Q$9</f>
        <v>#VALUE!</v>
      </c>
      <c r="Q660" s="480" t="e">
        <f>SUM(O660:P660)</f>
        <v>#VALUE!</v>
      </c>
      <c r="R660" s="550"/>
      <c r="S660" s="480"/>
      <c r="T660" s="480"/>
      <c r="U660" s="480"/>
      <c r="V660" s="480"/>
      <c r="W660" s="538"/>
      <c r="X660" s="483"/>
      <c r="Y660" s="480"/>
      <c r="Z660" s="711"/>
      <c r="AA660" s="712"/>
      <c r="AB660" s="712"/>
      <c r="AC660" s="713"/>
      <c r="AD660" s="713"/>
      <c r="AE660" s="713"/>
      <c r="AF660" s="714"/>
      <c r="AG660" s="715"/>
      <c r="AH660" s="714"/>
      <c r="AI660" s="480"/>
      <c r="AJ660" s="483"/>
      <c r="AK660" s="707"/>
      <c r="AL660" s="455"/>
      <c r="AM660" s="455"/>
      <c r="AN660" s="455"/>
      <c r="AO660" s="456"/>
      <c r="AP660" s="364"/>
      <c r="AQ660" s="708"/>
      <c r="AR660" s="709"/>
      <c r="AS660" s="710"/>
    </row>
    <row r="661" spans="1:45" ht="15.75" x14ac:dyDescent="0.25">
      <c r="A661" s="607" t="s">
        <v>826</v>
      </c>
      <c r="B661" s="513"/>
      <c r="C661" s="485"/>
      <c r="D661" s="481"/>
      <c r="E661" s="481"/>
      <c r="F661" s="481"/>
      <c r="G661" s="455"/>
      <c r="H661" s="485"/>
      <c r="I661" s="513"/>
      <c r="J661" s="514"/>
      <c r="K661" s="515"/>
      <c r="L661" s="483"/>
      <c r="M661" s="483"/>
      <c r="N661" s="488"/>
      <c r="O661" s="480"/>
      <c r="P661" s="480"/>
      <c r="Q661" s="480"/>
      <c r="R661" s="480"/>
      <c r="S661" s="480"/>
      <c r="T661" s="480"/>
      <c r="U661" s="480"/>
      <c r="V661" s="480"/>
      <c r="W661" s="502"/>
      <c r="X661" s="483"/>
      <c r="Y661" s="480"/>
      <c r="Z661" s="711"/>
      <c r="AA661" s="712"/>
      <c r="AB661" s="712"/>
      <c r="AC661" s="713"/>
      <c r="AD661" s="713"/>
      <c r="AE661" s="713"/>
      <c r="AF661" s="714"/>
      <c r="AG661" s="715"/>
      <c r="AH661" s="714"/>
      <c r="AI661" s="480"/>
      <c r="AJ661" s="483"/>
      <c r="AK661" s="707"/>
      <c r="AL661" s="455"/>
      <c r="AM661" s="455"/>
      <c r="AN661" s="455"/>
      <c r="AO661" s="456"/>
      <c r="AP661" s="364"/>
      <c r="AQ661" s="708"/>
      <c r="AR661" s="709"/>
      <c r="AS661" s="710"/>
    </row>
    <row r="662" spans="1:45" ht="15.75" x14ac:dyDescent="0.25">
      <c r="A662" s="608"/>
      <c r="B662" s="480"/>
      <c r="C662" s="481"/>
      <c r="D662" s="481"/>
      <c r="E662" s="481"/>
      <c r="F662" s="481"/>
      <c r="G662" s="455"/>
      <c r="H662" s="485"/>
      <c r="I662" s="513"/>
      <c r="J662" s="514"/>
      <c r="K662" s="515"/>
      <c r="L662" s="483"/>
      <c r="M662" s="483"/>
      <c r="N662" s="488"/>
      <c r="O662" s="480"/>
      <c r="P662" s="480"/>
      <c r="Q662" s="480"/>
      <c r="R662" s="480"/>
      <c r="S662" s="480"/>
      <c r="T662" s="480"/>
      <c r="U662" s="480"/>
      <c r="V662" s="480"/>
      <c r="W662" s="502"/>
      <c r="X662" s="483"/>
      <c r="Y662" s="480"/>
      <c r="Z662" s="711"/>
      <c r="AA662" s="712"/>
      <c r="AB662" s="712"/>
      <c r="AC662" s="713"/>
      <c r="AD662" s="713"/>
      <c r="AE662" s="713"/>
      <c r="AF662" s="714"/>
      <c r="AG662" s="715"/>
      <c r="AH662" s="714"/>
      <c r="AI662" s="480"/>
      <c r="AJ662" s="483"/>
      <c r="AK662" s="707"/>
      <c r="AL662" s="455"/>
      <c r="AM662" s="455"/>
      <c r="AN662" s="455"/>
      <c r="AO662" s="456"/>
      <c r="AP662" s="364"/>
      <c r="AQ662" s="708"/>
      <c r="AR662" s="709"/>
      <c r="AS662" s="710"/>
    </row>
    <row r="663" spans="1:45" ht="15.75" x14ac:dyDescent="0.25">
      <c r="A663" s="524" t="s">
        <v>469</v>
      </c>
      <c r="B663" s="480"/>
      <c r="C663" s="481"/>
      <c r="D663" s="481"/>
      <c r="E663" s="481"/>
      <c r="F663" s="481"/>
      <c r="G663" s="455"/>
      <c r="H663" s="485"/>
      <c r="I663" s="513"/>
      <c r="J663" s="514"/>
      <c r="K663" s="515"/>
      <c r="L663" s="483"/>
      <c r="M663" s="483"/>
      <c r="N663" s="488"/>
      <c r="O663" s="480"/>
      <c r="P663" s="480"/>
      <c r="Q663" s="480"/>
      <c r="R663" s="480"/>
      <c r="S663" s="480"/>
      <c r="T663" s="480"/>
      <c r="U663" s="480"/>
      <c r="V663" s="480"/>
      <c r="W663" s="502"/>
      <c r="X663" s="483"/>
      <c r="Y663" s="480"/>
      <c r="Z663" s="711"/>
      <c r="AA663" s="712"/>
      <c r="AB663" s="712"/>
      <c r="AC663" s="713"/>
      <c r="AD663" s="713"/>
      <c r="AE663" s="713"/>
      <c r="AF663" s="714"/>
      <c r="AG663" s="715"/>
      <c r="AH663" s="714"/>
      <c r="AI663" s="480"/>
      <c r="AJ663" s="483"/>
      <c r="AK663" s="707"/>
      <c r="AL663" s="455"/>
      <c r="AM663" s="455"/>
      <c r="AN663" s="455"/>
      <c r="AO663" s="456"/>
      <c r="AP663" s="364"/>
      <c r="AQ663" s="708"/>
      <c r="AR663" s="709"/>
      <c r="AS663" s="710"/>
    </row>
    <row r="664" spans="1:45" ht="15.75" x14ac:dyDescent="0.25">
      <c r="A664" s="608" t="s">
        <v>1007</v>
      </c>
      <c r="B664" s="480"/>
      <c r="C664" s="481"/>
      <c r="D664" s="481"/>
      <c r="E664" s="481"/>
      <c r="F664" s="481"/>
      <c r="G664" s="455"/>
      <c r="H664" s="485"/>
      <c r="I664" s="513"/>
      <c r="J664" s="514"/>
      <c r="K664" s="515"/>
      <c r="L664" s="483"/>
      <c r="M664" s="483"/>
      <c r="N664" s="488"/>
      <c r="O664" s="480"/>
      <c r="P664" s="480"/>
      <c r="Q664" s="480"/>
      <c r="R664" s="480"/>
      <c r="S664" s="480"/>
      <c r="T664" s="480"/>
      <c r="U664" s="480"/>
      <c r="V664" s="480"/>
      <c r="W664" s="502"/>
      <c r="X664" s="483"/>
      <c r="Y664" s="480"/>
      <c r="Z664" s="711"/>
      <c r="AA664" s="712"/>
      <c r="AB664" s="712"/>
      <c r="AC664" s="713"/>
      <c r="AD664" s="713"/>
      <c r="AE664" s="713"/>
      <c r="AF664" s="714"/>
      <c r="AG664" s="715"/>
      <c r="AH664" s="714"/>
      <c r="AI664" s="480"/>
      <c r="AJ664" s="483"/>
      <c r="AK664" s="707"/>
      <c r="AL664" s="455"/>
      <c r="AM664" s="455"/>
      <c r="AN664" s="455"/>
      <c r="AO664" s="456"/>
      <c r="AP664" s="364"/>
      <c r="AQ664" s="708"/>
      <c r="AR664" s="709"/>
      <c r="AS664" s="710"/>
    </row>
    <row r="665" spans="1:45" ht="15.75" x14ac:dyDescent="0.25">
      <c r="A665" s="608" t="s">
        <v>927</v>
      </c>
      <c r="B665" s="480"/>
      <c r="C665" s="481"/>
      <c r="D665" s="481"/>
      <c r="E665" s="481"/>
      <c r="F665" s="481"/>
      <c r="G665" s="455"/>
      <c r="H665" s="485"/>
      <c r="I665" s="513"/>
      <c r="J665" s="514"/>
      <c r="K665" s="515"/>
      <c r="L665" s="483"/>
      <c r="M665" s="483"/>
      <c r="N665" s="488"/>
      <c r="O665" s="480"/>
      <c r="P665" s="480"/>
      <c r="Q665" s="480"/>
      <c r="R665" s="480"/>
      <c r="S665" s="480"/>
      <c r="T665" s="480"/>
      <c r="U665" s="480"/>
      <c r="V665" s="480"/>
      <c r="W665" s="502"/>
      <c r="X665" s="483"/>
      <c r="Y665" s="480"/>
      <c r="Z665" s="711"/>
      <c r="AA665" s="712"/>
      <c r="AB665" s="712"/>
      <c r="AC665" s="713"/>
      <c r="AD665" s="713"/>
      <c r="AE665" s="713"/>
      <c r="AF665" s="714"/>
      <c r="AG665" s="715"/>
      <c r="AH665" s="714"/>
      <c r="AI665" s="480"/>
      <c r="AJ665" s="483"/>
      <c r="AK665" s="707"/>
      <c r="AL665" s="455"/>
      <c r="AM665" s="455"/>
      <c r="AN665" s="455"/>
      <c r="AO665" s="456"/>
      <c r="AP665" s="364"/>
      <c r="AQ665" s="708"/>
      <c r="AR665" s="709"/>
      <c r="AS665" s="710"/>
    </row>
    <row r="666" spans="1:45" ht="15.75" x14ac:dyDescent="0.25">
      <c r="A666" s="608"/>
      <c r="B666" s="480"/>
      <c r="C666" s="481"/>
      <c r="D666" s="481"/>
      <c r="E666" s="481"/>
      <c r="F666" s="481"/>
      <c r="G666" s="455"/>
      <c r="H666" s="485"/>
      <c r="I666" s="513"/>
      <c r="J666" s="514"/>
      <c r="K666" s="515"/>
      <c r="L666" s="483"/>
      <c r="M666" s="483"/>
      <c r="N666" s="488"/>
      <c r="O666" s="480"/>
      <c r="P666" s="480"/>
      <c r="Q666" s="480"/>
      <c r="R666" s="480"/>
      <c r="S666" s="480"/>
      <c r="T666" s="480"/>
      <c r="U666" s="480"/>
      <c r="V666" s="480"/>
      <c r="W666" s="502"/>
      <c r="X666" s="483"/>
      <c r="Y666" s="480"/>
      <c r="Z666" s="711"/>
      <c r="AA666" s="712"/>
      <c r="AB666" s="712"/>
      <c r="AC666" s="713"/>
      <c r="AD666" s="713"/>
      <c r="AE666" s="713"/>
      <c r="AF666" s="714"/>
      <c r="AG666" s="715"/>
      <c r="AH666" s="714"/>
      <c r="AI666" s="480"/>
      <c r="AJ666" s="483"/>
      <c r="AK666" s="707"/>
      <c r="AL666" s="455"/>
      <c r="AM666" s="455"/>
      <c r="AN666" s="455"/>
      <c r="AO666" s="456"/>
      <c r="AP666" s="364"/>
      <c r="AQ666" s="708"/>
      <c r="AR666" s="709"/>
      <c r="AS666" s="710"/>
    </row>
    <row r="667" spans="1:45" ht="15.75" x14ac:dyDescent="0.25">
      <c r="A667" s="608" t="s">
        <v>928</v>
      </c>
      <c r="B667" s="480">
        <v>280.89999999999998</v>
      </c>
      <c r="C667" s="481"/>
      <c r="D667" s="481"/>
      <c r="E667" s="481"/>
      <c r="F667" s="481"/>
      <c r="G667" s="455"/>
      <c r="H667" s="485"/>
      <c r="I667" s="513"/>
      <c r="J667" s="514"/>
      <c r="K667" s="515"/>
      <c r="L667" s="483"/>
      <c r="M667" s="483"/>
      <c r="N667" s="488"/>
      <c r="O667" s="480"/>
      <c r="P667" s="480"/>
      <c r="Q667" s="480"/>
      <c r="R667" s="480"/>
      <c r="S667" s="480"/>
      <c r="T667" s="480"/>
      <c r="U667" s="480"/>
      <c r="V667" s="480"/>
      <c r="W667" s="502"/>
      <c r="X667" s="483"/>
      <c r="Y667" s="480"/>
      <c r="Z667" s="711"/>
      <c r="AA667" s="712"/>
      <c r="AB667" s="712"/>
      <c r="AC667" s="713"/>
      <c r="AD667" s="713"/>
      <c r="AE667" s="713"/>
      <c r="AF667" s="714"/>
      <c r="AG667" s="715"/>
      <c r="AH667" s="714"/>
      <c r="AI667" s="480"/>
      <c r="AJ667" s="483"/>
      <c r="AK667" s="707"/>
      <c r="AL667" s="455"/>
      <c r="AM667" s="455"/>
      <c r="AN667" s="455"/>
      <c r="AO667" s="456"/>
      <c r="AP667" s="364"/>
      <c r="AQ667" s="708"/>
      <c r="AR667" s="709"/>
      <c r="AS667" s="710"/>
    </row>
    <row r="668" spans="1:45" ht="15.75" x14ac:dyDescent="0.25">
      <c r="A668" s="608"/>
      <c r="B668" s="480">
        <v>39.32</v>
      </c>
      <c r="C668" s="481"/>
      <c r="D668" s="481"/>
      <c r="E668" s="481"/>
      <c r="F668" s="481"/>
      <c r="G668" s="455"/>
      <c r="H668" s="485"/>
      <c r="I668" s="513"/>
      <c r="J668" s="514"/>
      <c r="K668" s="515"/>
      <c r="L668" s="483"/>
      <c r="M668" s="483"/>
      <c r="N668" s="488"/>
      <c r="O668" s="480"/>
      <c r="P668" s="480"/>
      <c r="Q668" s="480"/>
      <c r="R668" s="480"/>
      <c r="S668" s="480"/>
      <c r="T668" s="480"/>
      <c r="U668" s="480"/>
      <c r="V668" s="480"/>
      <c r="W668" s="502"/>
      <c r="X668" s="483"/>
      <c r="Y668" s="480"/>
      <c r="Z668" s="711"/>
      <c r="AA668" s="712"/>
      <c r="AB668" s="712"/>
      <c r="AC668" s="713"/>
      <c r="AD668" s="713"/>
      <c r="AE668" s="713"/>
      <c r="AF668" s="714"/>
      <c r="AG668" s="715"/>
      <c r="AH668" s="714"/>
      <c r="AI668" s="480"/>
      <c r="AJ668" s="483"/>
      <c r="AK668" s="707"/>
      <c r="AL668" s="455"/>
      <c r="AM668" s="455"/>
      <c r="AN668" s="455"/>
      <c r="AO668" s="456"/>
      <c r="AP668" s="364"/>
      <c r="AQ668" s="708"/>
      <c r="AR668" s="709"/>
      <c r="AS668" s="710"/>
    </row>
    <row r="669" spans="1:45" ht="15.75" x14ac:dyDescent="0.25">
      <c r="A669" s="608" t="s">
        <v>929</v>
      </c>
      <c r="B669" s="480">
        <v>368.49</v>
      </c>
      <c r="C669" s="481"/>
      <c r="D669" s="481"/>
      <c r="E669" s="481"/>
      <c r="F669" s="481"/>
      <c r="G669" s="455"/>
      <c r="H669" s="485"/>
      <c r="I669" s="513"/>
      <c r="J669" s="514"/>
      <c r="K669" s="515"/>
      <c r="L669" s="483"/>
      <c r="M669" s="483"/>
      <c r="N669" s="488"/>
      <c r="O669" s="480"/>
      <c r="P669" s="480"/>
      <c r="Q669" s="480"/>
      <c r="R669" s="480"/>
      <c r="S669" s="480"/>
      <c r="T669" s="480"/>
      <c r="U669" s="480"/>
      <c r="V669" s="480"/>
      <c r="W669" s="502"/>
      <c r="X669" s="483"/>
      <c r="Y669" s="480"/>
      <c r="Z669" s="711"/>
      <c r="AA669" s="712"/>
      <c r="AB669" s="712"/>
      <c r="AC669" s="713"/>
      <c r="AD669" s="713"/>
      <c r="AE669" s="713"/>
      <c r="AF669" s="714"/>
      <c r="AG669" s="715"/>
      <c r="AH669" s="714"/>
      <c r="AI669" s="480"/>
      <c r="AJ669" s="483"/>
      <c r="AK669" s="707"/>
      <c r="AL669" s="455"/>
      <c r="AM669" s="455"/>
      <c r="AN669" s="455"/>
      <c r="AO669" s="456"/>
      <c r="AP669" s="364"/>
      <c r="AQ669" s="708"/>
      <c r="AR669" s="709"/>
      <c r="AS669" s="710"/>
    </row>
    <row r="670" spans="1:45" ht="15.75" x14ac:dyDescent="0.25">
      <c r="A670" s="524" t="s">
        <v>930</v>
      </c>
      <c r="B670" s="609">
        <v>642.9</v>
      </c>
      <c r="C670" s="481"/>
      <c r="D670" s="481"/>
      <c r="E670" s="481"/>
      <c r="F670" s="481"/>
      <c r="G670" s="455"/>
      <c r="H670" s="485"/>
      <c r="I670" s="513"/>
      <c r="J670" s="514"/>
      <c r="K670" s="515"/>
      <c r="L670" s="483"/>
      <c r="M670" s="483"/>
      <c r="N670" s="488"/>
      <c r="O670" s="480"/>
      <c r="P670" s="480"/>
      <c r="Q670" s="480"/>
      <c r="R670" s="480"/>
      <c r="S670" s="480"/>
      <c r="T670" s="480"/>
      <c r="U670" s="480"/>
      <c r="V670" s="480"/>
      <c r="W670" s="502"/>
      <c r="X670" s="483"/>
      <c r="Y670" s="480"/>
      <c r="Z670" s="711"/>
      <c r="AA670" s="712"/>
      <c r="AB670" s="712"/>
      <c r="AC670" s="713"/>
      <c r="AD670" s="713"/>
      <c r="AE670" s="713"/>
      <c r="AF670" s="714"/>
      <c r="AG670" s="715"/>
      <c r="AH670" s="714"/>
      <c r="AI670" s="480"/>
      <c r="AJ670" s="483"/>
      <c r="AK670" s="707"/>
      <c r="AL670" s="455"/>
      <c r="AM670" s="455"/>
      <c r="AN670" s="455"/>
      <c r="AO670" s="456"/>
      <c r="AP670" s="364"/>
      <c r="AQ670" s="708"/>
      <c r="AR670" s="709"/>
      <c r="AS670" s="710"/>
    </row>
    <row r="671" spans="1:45" ht="15.75" x14ac:dyDescent="0.25">
      <c r="A671" s="524"/>
      <c r="B671" s="480"/>
      <c r="C671" s="481"/>
      <c r="D671" s="481"/>
      <c r="E671" s="481"/>
      <c r="F671" s="481"/>
      <c r="G671" s="455"/>
      <c r="H671" s="485"/>
      <c r="I671" s="513"/>
      <c r="J671" s="514"/>
      <c r="K671" s="515"/>
      <c r="L671" s="483"/>
      <c r="M671" s="483"/>
      <c r="N671" s="488"/>
      <c r="O671" s="480"/>
      <c r="P671" s="480"/>
      <c r="Q671" s="480"/>
      <c r="R671" s="480"/>
      <c r="S671" s="480"/>
      <c r="T671" s="480"/>
      <c r="U671" s="480"/>
      <c r="V671" s="480"/>
      <c r="W671" s="502"/>
      <c r="X671" s="483"/>
      <c r="Y671" s="480"/>
      <c r="Z671" s="711"/>
      <c r="AA671" s="712"/>
      <c r="AB671" s="712"/>
      <c r="AC671" s="713"/>
      <c r="AD671" s="713"/>
      <c r="AE671" s="713"/>
      <c r="AF671" s="714"/>
      <c r="AG671" s="715"/>
      <c r="AH671" s="714"/>
      <c r="AI671" s="480"/>
      <c r="AJ671" s="483"/>
      <c r="AK671" s="707"/>
      <c r="AL671" s="455"/>
      <c r="AM671" s="455"/>
      <c r="AN671" s="455"/>
      <c r="AO671" s="456"/>
      <c r="AP671" s="364"/>
      <c r="AQ671" s="708"/>
      <c r="AR671" s="709"/>
      <c r="AS671" s="710"/>
    </row>
    <row r="672" spans="1:45" ht="15.75" x14ac:dyDescent="0.25">
      <c r="A672" s="608" t="s">
        <v>1008</v>
      </c>
      <c r="B672" s="480"/>
      <c r="C672" s="481"/>
      <c r="D672" s="481"/>
      <c r="E672" s="481"/>
      <c r="F672" s="481"/>
      <c r="G672" s="455"/>
      <c r="H672" s="485"/>
      <c r="I672" s="513"/>
      <c r="J672" s="514"/>
      <c r="K672" s="515"/>
      <c r="L672" s="483"/>
      <c r="M672" s="483"/>
      <c r="N672" s="488"/>
      <c r="O672" s="480"/>
      <c r="P672" s="480"/>
      <c r="Q672" s="480"/>
      <c r="R672" s="480"/>
      <c r="S672" s="480"/>
      <c r="T672" s="480"/>
      <c r="U672" s="480"/>
      <c r="V672" s="480"/>
      <c r="W672" s="502"/>
      <c r="X672" s="483"/>
      <c r="Y672" s="480"/>
      <c r="Z672" s="711"/>
      <c r="AA672" s="712"/>
      <c r="AB672" s="712"/>
      <c r="AC672" s="713"/>
      <c r="AD672" s="713"/>
      <c r="AE672" s="713"/>
      <c r="AF672" s="714"/>
      <c r="AG672" s="715"/>
      <c r="AH672" s="714"/>
      <c r="AI672" s="480"/>
      <c r="AJ672" s="483"/>
      <c r="AK672" s="707"/>
      <c r="AL672" s="455"/>
      <c r="AM672" s="455"/>
      <c r="AN672" s="455"/>
      <c r="AO672" s="456"/>
      <c r="AP672" s="364"/>
      <c r="AQ672" s="708"/>
      <c r="AR672" s="709"/>
      <c r="AS672" s="710"/>
    </row>
    <row r="673" spans="1:45" ht="15.75" x14ac:dyDescent="0.25">
      <c r="A673" s="608" t="s">
        <v>931</v>
      </c>
      <c r="B673" s="480"/>
      <c r="C673" s="481"/>
      <c r="D673" s="481"/>
      <c r="E673" s="481"/>
      <c r="F673" s="481"/>
      <c r="G673" s="455"/>
      <c r="H673" s="485"/>
      <c r="I673" s="513"/>
      <c r="J673" s="514"/>
      <c r="K673" s="515"/>
      <c r="L673" s="483"/>
      <c r="M673" s="483"/>
      <c r="N673" s="488"/>
      <c r="O673" s="480"/>
      <c r="P673" s="480"/>
      <c r="Q673" s="480"/>
      <c r="R673" s="480"/>
      <c r="S673" s="480"/>
      <c r="T673" s="480"/>
      <c r="U673" s="480"/>
      <c r="V673" s="480"/>
      <c r="W673" s="502"/>
      <c r="X673" s="483"/>
      <c r="Y673" s="480"/>
      <c r="Z673" s="711"/>
      <c r="AA673" s="712"/>
      <c r="AB673" s="712"/>
      <c r="AC673" s="713"/>
      <c r="AD673" s="713"/>
      <c r="AE673" s="713"/>
      <c r="AF673" s="714"/>
      <c r="AG673" s="715"/>
      <c r="AH673" s="714"/>
      <c r="AI673" s="480"/>
      <c r="AJ673" s="483"/>
      <c r="AK673" s="707"/>
      <c r="AL673" s="455"/>
      <c r="AM673" s="455"/>
      <c r="AN673" s="455"/>
      <c r="AO673" s="456"/>
      <c r="AP673" s="364"/>
      <c r="AQ673" s="708"/>
      <c r="AR673" s="709"/>
      <c r="AS673" s="710"/>
    </row>
    <row r="674" spans="1:45" ht="15.75" x14ac:dyDescent="0.25">
      <c r="A674" s="608"/>
      <c r="B674" s="480"/>
      <c r="C674" s="481"/>
      <c r="D674" s="481"/>
      <c r="E674" s="481"/>
      <c r="F674" s="481"/>
      <c r="G674" s="455"/>
      <c r="H674" s="485"/>
      <c r="I674" s="513"/>
      <c r="J674" s="514"/>
      <c r="K674" s="515"/>
      <c r="L674" s="483"/>
      <c r="M674" s="483"/>
      <c r="N674" s="488"/>
      <c r="O674" s="480"/>
      <c r="P674" s="480"/>
      <c r="Q674" s="480"/>
      <c r="R674" s="480"/>
      <c r="S674" s="480"/>
      <c r="T674" s="480"/>
      <c r="U674" s="480"/>
      <c r="V674" s="480"/>
      <c r="W674" s="502"/>
      <c r="X674" s="483"/>
      <c r="Y674" s="480"/>
      <c r="Z674" s="711"/>
      <c r="AA674" s="712"/>
      <c r="AB674" s="712"/>
      <c r="AC674" s="713"/>
      <c r="AD674" s="713"/>
      <c r="AE674" s="713"/>
      <c r="AF674" s="714"/>
      <c r="AG674" s="715"/>
      <c r="AH674" s="714"/>
      <c r="AI674" s="480"/>
      <c r="AJ674" s="483"/>
      <c r="AK674" s="707"/>
      <c r="AL674" s="455"/>
      <c r="AM674" s="455"/>
      <c r="AN674" s="455"/>
      <c r="AO674" s="456"/>
      <c r="AP674" s="364"/>
      <c r="AQ674" s="708"/>
      <c r="AR674" s="709"/>
      <c r="AS674" s="710"/>
    </row>
    <row r="675" spans="1:45" ht="15.75" x14ac:dyDescent="0.25">
      <c r="A675" s="608" t="s">
        <v>932</v>
      </c>
      <c r="B675" s="480"/>
      <c r="C675" s="481"/>
      <c r="D675" s="481"/>
      <c r="E675" s="481"/>
      <c r="F675" s="481"/>
      <c r="G675" s="455"/>
      <c r="H675" s="485"/>
      <c r="I675" s="513"/>
      <c r="J675" s="514"/>
      <c r="K675" s="515"/>
      <c r="L675" s="483"/>
      <c r="M675" s="483"/>
      <c r="N675" s="488"/>
      <c r="O675" s="480"/>
      <c r="P675" s="480"/>
      <c r="Q675" s="480"/>
      <c r="R675" s="480"/>
      <c r="S675" s="480"/>
      <c r="T675" s="480"/>
      <c r="U675" s="480"/>
      <c r="V675" s="480"/>
      <c r="W675" s="502"/>
      <c r="X675" s="483"/>
      <c r="Y675" s="480"/>
      <c r="Z675" s="711"/>
      <c r="AA675" s="712"/>
      <c r="AB675" s="712"/>
      <c r="AC675" s="713"/>
      <c r="AD675" s="713"/>
      <c r="AE675" s="713"/>
      <c r="AF675" s="714"/>
      <c r="AG675" s="715"/>
      <c r="AH675" s="714"/>
      <c r="AI675" s="480"/>
      <c r="AJ675" s="483"/>
      <c r="AK675" s="707"/>
      <c r="AL675" s="455"/>
      <c r="AM675" s="455"/>
      <c r="AN675" s="455"/>
      <c r="AO675" s="456"/>
      <c r="AP675" s="364"/>
      <c r="AQ675" s="708"/>
      <c r="AR675" s="709"/>
      <c r="AS675" s="710"/>
    </row>
    <row r="676" spans="1:45" ht="15.75" x14ac:dyDescent="0.25">
      <c r="A676" s="608"/>
      <c r="B676" s="480"/>
      <c r="C676" s="481"/>
      <c r="D676" s="481"/>
      <c r="E676" s="481"/>
      <c r="F676" s="481"/>
      <c r="G676" s="455"/>
      <c r="H676" s="485"/>
      <c r="I676" s="513"/>
      <c r="J676" s="514"/>
      <c r="K676" s="515"/>
      <c r="L676" s="483"/>
      <c r="M676" s="483"/>
      <c r="N676" s="488"/>
      <c r="O676" s="480"/>
      <c r="P676" s="480"/>
      <c r="Q676" s="480"/>
      <c r="R676" s="480"/>
      <c r="S676" s="480"/>
      <c r="T676" s="480"/>
      <c r="U676" s="480"/>
      <c r="V676" s="480"/>
      <c r="W676" s="502"/>
      <c r="X676" s="483"/>
      <c r="Y676" s="480"/>
      <c r="Z676" s="711"/>
      <c r="AA676" s="712"/>
      <c r="AB676" s="712"/>
      <c r="AC676" s="713"/>
      <c r="AD676" s="713"/>
      <c r="AE676" s="713"/>
      <c r="AF676" s="714"/>
      <c r="AG676" s="715"/>
      <c r="AH676" s="714"/>
      <c r="AI676" s="480"/>
      <c r="AJ676" s="483"/>
      <c r="AK676" s="707"/>
      <c r="AL676" s="455"/>
      <c r="AM676" s="455"/>
      <c r="AN676" s="455"/>
      <c r="AO676" s="456"/>
      <c r="AP676" s="364"/>
      <c r="AQ676" s="708"/>
      <c r="AR676" s="709"/>
      <c r="AS676" s="710"/>
    </row>
    <row r="677" spans="1:45" ht="15.75" x14ac:dyDescent="0.25">
      <c r="A677" s="608" t="s">
        <v>933</v>
      </c>
      <c r="B677" s="480"/>
      <c r="C677" s="481"/>
      <c r="D677" s="481"/>
      <c r="E677" s="481"/>
      <c r="F677" s="481"/>
      <c r="G677" s="455"/>
      <c r="H677" s="485"/>
      <c r="I677" s="513"/>
      <c r="J677" s="514"/>
      <c r="K677" s="515"/>
      <c r="L677" s="483"/>
      <c r="M677" s="483"/>
      <c r="N677" s="488"/>
      <c r="O677" s="480"/>
      <c r="P677" s="480"/>
      <c r="Q677" s="480"/>
      <c r="R677" s="480"/>
      <c r="S677" s="480"/>
      <c r="T677" s="480"/>
      <c r="U677" s="480"/>
      <c r="V677" s="480"/>
      <c r="W677" s="502"/>
      <c r="X677" s="483"/>
      <c r="Y677" s="480"/>
      <c r="Z677" s="711"/>
      <c r="AA677" s="712"/>
      <c r="AB677" s="712"/>
      <c r="AC677" s="713"/>
      <c r="AD677" s="713"/>
      <c r="AE677" s="713"/>
      <c r="AF677" s="714"/>
      <c r="AG677" s="715"/>
      <c r="AH677" s="714"/>
      <c r="AI677" s="480"/>
      <c r="AJ677" s="483"/>
      <c r="AK677" s="707"/>
      <c r="AL677" s="455"/>
      <c r="AM677" s="455"/>
      <c r="AN677" s="455"/>
      <c r="AO677" s="456"/>
      <c r="AP677" s="364"/>
      <c r="AQ677" s="708"/>
      <c r="AR677" s="709"/>
      <c r="AS677" s="710"/>
    </row>
    <row r="678" spans="1:45" ht="15.75" x14ac:dyDescent="0.25">
      <c r="A678" s="524" t="s">
        <v>934</v>
      </c>
      <c r="B678" s="483"/>
      <c r="C678" s="481"/>
      <c r="D678" s="481"/>
      <c r="E678" s="481"/>
      <c r="F678" s="481"/>
      <c r="G678" s="455"/>
      <c r="H678" s="485"/>
      <c r="I678" s="513"/>
      <c r="J678" s="514"/>
      <c r="K678" s="515"/>
      <c r="L678" s="483"/>
      <c r="M678" s="483"/>
      <c r="N678" s="488"/>
      <c r="O678" s="480"/>
      <c r="P678" s="480"/>
      <c r="Q678" s="480"/>
      <c r="R678" s="480"/>
      <c r="S678" s="480"/>
      <c r="T678" s="480"/>
      <c r="U678" s="480"/>
      <c r="V678" s="480"/>
      <c r="W678" s="502"/>
      <c r="X678" s="483"/>
      <c r="Y678" s="480"/>
      <c r="Z678" s="711"/>
      <c r="AA678" s="712"/>
      <c r="AB678" s="712"/>
      <c r="AC678" s="713"/>
      <c r="AD678" s="713"/>
      <c r="AE678" s="713"/>
      <c r="AF678" s="714"/>
      <c r="AG678" s="715"/>
      <c r="AH678" s="714"/>
      <c r="AI678" s="480"/>
      <c r="AJ678" s="483"/>
      <c r="AK678" s="707"/>
      <c r="AL678" s="455"/>
      <c r="AM678" s="455"/>
      <c r="AN678" s="455"/>
      <c r="AO678" s="456"/>
      <c r="AP678" s="364"/>
      <c r="AQ678" s="708"/>
      <c r="AR678" s="709"/>
      <c r="AS678" s="710"/>
    </row>
    <row r="679" spans="1:45" ht="31.5" x14ac:dyDescent="0.25">
      <c r="A679" s="610" t="s">
        <v>473</v>
      </c>
      <c r="B679" s="611"/>
      <c r="C679" s="611"/>
      <c r="D679" s="481"/>
      <c r="E679" s="481"/>
      <c r="F679" s="481"/>
      <c r="G679" s="455"/>
      <c r="H679" s="485"/>
      <c r="I679" s="513"/>
      <c r="J679" s="514"/>
      <c r="K679" s="515"/>
      <c r="L679" s="483"/>
      <c r="M679" s="483"/>
      <c r="N679" s="488"/>
      <c r="O679" s="480"/>
      <c r="P679" s="480"/>
      <c r="Q679" s="480"/>
      <c r="R679" s="480"/>
      <c r="S679" s="480"/>
      <c r="T679" s="480"/>
      <c r="U679" s="483"/>
      <c r="V679" s="483"/>
      <c r="W679" s="502"/>
      <c r="X679" s="483"/>
      <c r="Y679" s="480"/>
      <c r="Z679" s="711"/>
      <c r="AA679" s="712"/>
      <c r="AB679" s="712"/>
      <c r="AC679" s="713"/>
      <c r="AD679" s="713"/>
      <c r="AE679" s="713"/>
      <c r="AF679" s="714"/>
      <c r="AG679" s="715"/>
      <c r="AH679" s="714"/>
      <c r="AI679" s="480"/>
      <c r="AJ679" s="483"/>
      <c r="AK679" s="707"/>
      <c r="AL679" s="455"/>
      <c r="AM679" s="455"/>
      <c r="AN679" s="455"/>
      <c r="AO679" s="456"/>
      <c r="AP679" s="364"/>
      <c r="AQ679" s="708"/>
      <c r="AR679" s="709"/>
      <c r="AS679" s="710"/>
    </row>
    <row r="680" spans="1:45" ht="15.75" x14ac:dyDescent="0.25">
      <c r="A680" s="489"/>
      <c r="B680" s="480"/>
      <c r="C680" s="481"/>
      <c r="D680" s="481"/>
      <c r="E680" s="481"/>
      <c r="F680" s="481"/>
      <c r="G680" s="455"/>
      <c r="H680" s="485"/>
      <c r="I680" s="513"/>
      <c r="J680" s="514"/>
      <c r="K680" s="515"/>
      <c r="L680" s="483"/>
      <c r="M680" s="483"/>
      <c r="N680" s="488"/>
      <c r="O680" s="480"/>
      <c r="P680" s="480"/>
      <c r="Q680" s="480"/>
      <c r="R680" s="480"/>
      <c r="S680" s="480"/>
      <c r="T680" s="480"/>
      <c r="U680" s="483"/>
      <c r="V680" s="483"/>
      <c r="W680" s="502"/>
      <c r="X680" s="483"/>
      <c r="Y680" s="480"/>
      <c r="Z680" s="711"/>
      <c r="AA680" s="712"/>
      <c r="AB680" s="712"/>
      <c r="AC680" s="713"/>
      <c r="AD680" s="713"/>
      <c r="AE680" s="713"/>
      <c r="AF680" s="714"/>
      <c r="AG680" s="715"/>
      <c r="AH680" s="714"/>
      <c r="AI680" s="480"/>
      <c r="AJ680" s="483"/>
      <c r="AK680" s="707"/>
      <c r="AL680" s="455"/>
      <c r="AM680" s="455"/>
      <c r="AN680" s="455"/>
      <c r="AO680" s="456"/>
      <c r="AP680" s="363"/>
      <c r="AQ680" s="788"/>
      <c r="AR680" s="789"/>
      <c r="AS680" s="710"/>
    </row>
    <row r="681" spans="1:45" ht="15.75" x14ac:dyDescent="0.25">
      <c r="A681" s="678" t="s">
        <v>474</v>
      </c>
      <c r="B681" s="480">
        <v>1210</v>
      </c>
      <c r="C681" s="481" t="e">
        <f>+B681+B681*$G$9</f>
        <v>#VALUE!</v>
      </c>
      <c r="D681" s="481">
        <v>1372.46</v>
      </c>
      <c r="E681" s="481">
        <f>+D681*$F$11</f>
        <v>0</v>
      </c>
      <c r="F681" s="481">
        <f>SUM(D681:E681)</f>
        <v>1372.46</v>
      </c>
      <c r="G681" s="455">
        <f>CEILING(F681,0.1)</f>
        <v>1372.5</v>
      </c>
      <c r="H681" s="485">
        <f>+D681+D681*$I$9</f>
        <v>1372.46</v>
      </c>
      <c r="I681" s="513">
        <f>+H681*$I$8</f>
        <v>0</v>
      </c>
      <c r="J681" s="514">
        <f>SUM(H681:I681)</f>
        <v>1372.46</v>
      </c>
      <c r="K681" s="515">
        <f>_xlfn.FLOOR.PRECISE(+H681+I681,0.1)+0.1</f>
        <v>1372.5</v>
      </c>
      <c r="L681" s="480">
        <f>H681+H681*$M$9</f>
        <v>1372.46</v>
      </c>
      <c r="M681" s="480">
        <f>L681*$M$8</f>
        <v>0</v>
      </c>
      <c r="N681" s="363">
        <f>L681+M681</f>
        <v>1372.46</v>
      </c>
      <c r="O681" s="480">
        <f>L681+L681*$P$9</f>
        <v>1564.6044000000002</v>
      </c>
      <c r="P681" s="480" t="e">
        <f>O681*$Q$9</f>
        <v>#VALUE!</v>
      </c>
      <c r="Q681" s="480" t="e">
        <f>SUM(O681:P681)</f>
        <v>#VALUE!</v>
      </c>
      <c r="R681" s="550">
        <v>1732.7</v>
      </c>
      <c r="S681" s="480">
        <f>R681*S9</f>
        <v>242.57800000000003</v>
      </c>
      <c r="T681" s="480">
        <f>R681+S681+0.02</f>
        <v>1975.298</v>
      </c>
      <c r="U681" s="480">
        <f>R681+(R681*R9)</f>
        <v>1843.5928000000001</v>
      </c>
      <c r="V681" s="480">
        <f>U681*V9</f>
        <v>276.53892000000002</v>
      </c>
      <c r="W681" s="543">
        <f t="shared" ref="W681:W688" si="195">ROUNDUP(SUM(U681:V681),1)</f>
        <v>2120.1999999999998</v>
      </c>
      <c r="X681" s="480">
        <f t="shared" ref="X681:X688" si="196">U681*$Z$11+U681</f>
        <v>1991.080224</v>
      </c>
      <c r="Y681" s="480">
        <f>X681*Y7</f>
        <v>298.66203359999997</v>
      </c>
      <c r="Z681" s="711">
        <f>X681+Y681+0.01</f>
        <v>2289.7522576000001</v>
      </c>
      <c r="AA681" s="712">
        <f t="shared" ref="AA681:AA688" si="197">X681+(X681*AA$9)</f>
        <v>2110.5450374400002</v>
      </c>
      <c r="AB681" s="712">
        <f t="shared" ref="AB681:AB688" si="198">AA681*AB$12</f>
        <v>316.58175561600001</v>
      </c>
      <c r="AC681" s="713">
        <f t="shared" ref="AC681:AC688" si="199">AA681+AB681</f>
        <v>2427.1267930560002</v>
      </c>
      <c r="AD681" s="713">
        <f>AA681*AD9</f>
        <v>2216.0722893120005</v>
      </c>
      <c r="AE681" s="713">
        <f>AD681*AF9</f>
        <v>332.41084339680009</v>
      </c>
      <c r="AF681" s="714">
        <f t="shared" ref="AF681:AF688" si="200">AD681+AE681</f>
        <v>2548.4831327088004</v>
      </c>
      <c r="AG681" s="715">
        <v>2501.3000000000002</v>
      </c>
      <c r="AH681" s="714">
        <f>AD681*AH9</f>
        <v>2326.8759037776008</v>
      </c>
      <c r="AI681" s="480">
        <f>AH681*AJ9</f>
        <v>349.0313855666401</v>
      </c>
      <c r="AJ681" s="481">
        <f t="shared" ref="AJ681:AJ688" si="201">SUM(AH681:AI681)</f>
        <v>2675.9072893442408</v>
      </c>
      <c r="AK681" s="707">
        <v>2626.4</v>
      </c>
      <c r="AL681" s="455">
        <v>2420.812745818992</v>
      </c>
      <c r="AM681" s="455">
        <f t="shared" ref="AM681:AM690" si="202">AL681*1.06</f>
        <v>2566.0615105681318</v>
      </c>
      <c r="AN681" s="455">
        <f t="shared" ref="AN681:AN690" si="203">AL681*AN$12</f>
        <v>363.12191187284878</v>
      </c>
      <c r="AO681" s="456">
        <v>2783.9</v>
      </c>
      <c r="AP681" s="363">
        <v>2783.9</v>
      </c>
      <c r="AQ681" s="699">
        <f>AM681</f>
        <v>2566.0615105681318</v>
      </c>
      <c r="AR681" s="363">
        <f t="shared" ref="AR681:AR699" si="204">AQ681*1.15</f>
        <v>2950.9707371533514</v>
      </c>
      <c r="AS681" s="722">
        <v>0</v>
      </c>
    </row>
    <row r="682" spans="1:45" ht="15.75" x14ac:dyDescent="0.25">
      <c r="A682" s="678" t="s">
        <v>475</v>
      </c>
      <c r="B682" s="480">
        <v>1210</v>
      </c>
      <c r="C682" s="481" t="e">
        <f>+B682+B682*$G$9</f>
        <v>#VALUE!</v>
      </c>
      <c r="D682" s="481">
        <v>1372.46</v>
      </c>
      <c r="E682" s="481">
        <f>+D682*$F$11</f>
        <v>0</v>
      </c>
      <c r="F682" s="481">
        <f>SUM(D682:E682)</f>
        <v>1372.46</v>
      </c>
      <c r="G682" s="455">
        <f>CEILING(F682,0.1)</f>
        <v>1372.5</v>
      </c>
      <c r="H682" s="485">
        <f>+D682+D682*$I$9</f>
        <v>1372.46</v>
      </c>
      <c r="I682" s="513">
        <f>+H682*$I$8</f>
        <v>0</v>
      </c>
      <c r="J682" s="514">
        <f>SUM(H682:I682)</f>
        <v>1372.46</v>
      </c>
      <c r="K682" s="515">
        <f>_xlfn.FLOOR.PRECISE(+H682+I682,0.1)+0.1</f>
        <v>1372.5</v>
      </c>
      <c r="L682" s="480">
        <f>H682+H682*$M$9</f>
        <v>1372.46</v>
      </c>
      <c r="M682" s="480">
        <f>L682*$M$8</f>
        <v>0</v>
      </c>
      <c r="N682" s="363">
        <f>L682+M682</f>
        <v>1372.46</v>
      </c>
      <c r="O682" s="480">
        <f>L682+L682*$P$9</f>
        <v>1564.6044000000002</v>
      </c>
      <c r="P682" s="480" t="e">
        <f>O682*$Q$9</f>
        <v>#VALUE!</v>
      </c>
      <c r="Q682" s="480" t="e">
        <f>SUM(O682:P682)</f>
        <v>#VALUE!</v>
      </c>
      <c r="R682" s="550">
        <v>1732.7</v>
      </c>
      <c r="S682" s="480">
        <f>R682*S9</f>
        <v>242.57800000000003</v>
      </c>
      <c r="T682" s="480">
        <f>R682+S682+0.02</f>
        <v>1975.298</v>
      </c>
      <c r="U682" s="480">
        <f>R682+(R682*R9)</f>
        <v>1843.5928000000001</v>
      </c>
      <c r="V682" s="480">
        <f>U682*V9</f>
        <v>276.53892000000002</v>
      </c>
      <c r="W682" s="543">
        <f t="shared" si="195"/>
        <v>2120.1999999999998</v>
      </c>
      <c r="X682" s="480">
        <f t="shared" si="196"/>
        <v>1991.080224</v>
      </c>
      <c r="Y682" s="480">
        <f>X682*Y7</f>
        <v>298.66203359999997</v>
      </c>
      <c r="Z682" s="711">
        <f>X682+Y682+0.01</f>
        <v>2289.7522576000001</v>
      </c>
      <c r="AA682" s="712">
        <f t="shared" si="197"/>
        <v>2110.5450374400002</v>
      </c>
      <c r="AB682" s="712">
        <f t="shared" si="198"/>
        <v>316.58175561600001</v>
      </c>
      <c r="AC682" s="713">
        <f t="shared" si="199"/>
        <v>2427.1267930560002</v>
      </c>
      <c r="AD682" s="713">
        <f>AA682*AD9</f>
        <v>2216.0722893120005</v>
      </c>
      <c r="AE682" s="713">
        <f>AD682*AF9</f>
        <v>332.41084339680009</v>
      </c>
      <c r="AF682" s="714">
        <f t="shared" si="200"/>
        <v>2548.4831327088004</v>
      </c>
      <c r="AG682" s="715">
        <v>2501.3000000000002</v>
      </c>
      <c r="AH682" s="714">
        <f>AD682*AH9</f>
        <v>2326.8759037776008</v>
      </c>
      <c r="AI682" s="480">
        <f>AH682*AJ9</f>
        <v>349.0313855666401</v>
      </c>
      <c r="AJ682" s="481">
        <f t="shared" si="201"/>
        <v>2675.9072893442408</v>
      </c>
      <c r="AK682" s="707">
        <v>2626.4</v>
      </c>
      <c r="AL682" s="455">
        <v>2420.812745818992</v>
      </c>
      <c r="AM682" s="455">
        <f t="shared" si="202"/>
        <v>2566.0615105681318</v>
      </c>
      <c r="AN682" s="455">
        <f t="shared" si="203"/>
        <v>363.12191187284878</v>
      </c>
      <c r="AO682" s="456">
        <v>2783.9</v>
      </c>
      <c r="AP682" s="363">
        <v>2783.9</v>
      </c>
      <c r="AQ682" s="699">
        <f>AM682</f>
        <v>2566.0615105681318</v>
      </c>
      <c r="AR682" s="363">
        <f t="shared" si="204"/>
        <v>2950.9707371533514</v>
      </c>
      <c r="AS682" s="722">
        <v>0</v>
      </c>
    </row>
    <row r="683" spans="1:45" ht="15.75" x14ac:dyDescent="0.25">
      <c r="A683" s="678" t="s">
        <v>476</v>
      </c>
      <c r="B683" s="480">
        <v>1210</v>
      </c>
      <c r="C683" s="481" t="e">
        <f>+B683+B683*$G$9</f>
        <v>#VALUE!</v>
      </c>
      <c r="D683" s="481">
        <v>1372.46</v>
      </c>
      <c r="E683" s="481">
        <f>+D683*$F$11</f>
        <v>0</v>
      </c>
      <c r="F683" s="481">
        <f>SUM(D683:E683)</f>
        <v>1372.46</v>
      </c>
      <c r="G683" s="455">
        <f>CEILING(F683,0.1)</f>
        <v>1372.5</v>
      </c>
      <c r="H683" s="485">
        <f>+D683+D683*$I$9</f>
        <v>1372.46</v>
      </c>
      <c r="I683" s="513">
        <f>+H683*$I$8</f>
        <v>0</v>
      </c>
      <c r="J683" s="514">
        <f>SUM(H683:I683)</f>
        <v>1372.46</v>
      </c>
      <c r="K683" s="515">
        <f>_xlfn.FLOOR.PRECISE(+H683+I683,0.1)+0.1</f>
        <v>1372.5</v>
      </c>
      <c r="L683" s="480">
        <f>H683+H683*$M$9</f>
        <v>1372.46</v>
      </c>
      <c r="M683" s="480">
        <f>L683*$M$8</f>
        <v>0</v>
      </c>
      <c r="N683" s="363">
        <f>L683+M683</f>
        <v>1372.46</v>
      </c>
      <c r="O683" s="480">
        <f>L683+L683*$P$9</f>
        <v>1564.6044000000002</v>
      </c>
      <c r="P683" s="480" t="e">
        <f>O683*$Q$9</f>
        <v>#VALUE!</v>
      </c>
      <c r="Q683" s="480" t="e">
        <f>SUM(O683:P683)</f>
        <v>#VALUE!</v>
      </c>
      <c r="R683" s="550">
        <v>1732.7</v>
      </c>
      <c r="S683" s="480">
        <f>R683*S9</f>
        <v>242.57800000000003</v>
      </c>
      <c r="T683" s="480">
        <f>R683+S683+0.02</f>
        <v>1975.298</v>
      </c>
      <c r="U683" s="480">
        <f>R683+(R683*R9)</f>
        <v>1843.5928000000001</v>
      </c>
      <c r="V683" s="480">
        <f>U683*V9</f>
        <v>276.53892000000002</v>
      </c>
      <c r="W683" s="543">
        <f t="shared" si="195"/>
        <v>2120.1999999999998</v>
      </c>
      <c r="X683" s="480">
        <f t="shared" si="196"/>
        <v>1991.080224</v>
      </c>
      <c r="Y683" s="480">
        <f>X683*Y7</f>
        <v>298.66203359999997</v>
      </c>
      <c r="Z683" s="711">
        <f>X683+Y683+0.01</f>
        <v>2289.7522576000001</v>
      </c>
      <c r="AA683" s="712">
        <f t="shared" si="197"/>
        <v>2110.5450374400002</v>
      </c>
      <c r="AB683" s="712">
        <f t="shared" si="198"/>
        <v>316.58175561600001</v>
      </c>
      <c r="AC683" s="713">
        <f t="shared" si="199"/>
        <v>2427.1267930560002</v>
      </c>
      <c r="AD683" s="713">
        <f>AA683*AD9</f>
        <v>2216.0722893120005</v>
      </c>
      <c r="AE683" s="713">
        <f>AD683*AF9</f>
        <v>332.41084339680009</v>
      </c>
      <c r="AF683" s="714">
        <f t="shared" si="200"/>
        <v>2548.4831327088004</v>
      </c>
      <c r="AG683" s="715">
        <v>2501.3000000000002</v>
      </c>
      <c r="AH683" s="714">
        <f>AD683*AH9</f>
        <v>2326.8759037776008</v>
      </c>
      <c r="AI683" s="480">
        <f>AH683*AJ9</f>
        <v>349.0313855666401</v>
      </c>
      <c r="AJ683" s="481">
        <f t="shared" si="201"/>
        <v>2675.9072893442408</v>
      </c>
      <c r="AK683" s="707">
        <v>2626.4</v>
      </c>
      <c r="AL683" s="455">
        <v>2420.812745818992</v>
      </c>
      <c r="AM683" s="455">
        <f t="shared" si="202"/>
        <v>2566.0615105681318</v>
      </c>
      <c r="AN683" s="455">
        <f t="shared" si="203"/>
        <v>363.12191187284878</v>
      </c>
      <c r="AO683" s="456">
        <v>2783.9</v>
      </c>
      <c r="AP683" s="363">
        <v>2783.9</v>
      </c>
      <c r="AQ683" s="699">
        <f>AM683</f>
        <v>2566.0615105681318</v>
      </c>
      <c r="AR683" s="363">
        <f t="shared" si="204"/>
        <v>2950.9707371533514</v>
      </c>
      <c r="AS683" s="722">
        <v>0</v>
      </c>
    </row>
    <row r="684" spans="1:45" ht="15.75" x14ac:dyDescent="0.25">
      <c r="A684" s="679" t="s">
        <v>946</v>
      </c>
      <c r="B684" s="596"/>
      <c r="C684" s="612"/>
      <c r="D684" s="612"/>
      <c r="E684" s="612"/>
      <c r="F684" s="612"/>
      <c r="G684" s="593"/>
      <c r="H684" s="613"/>
      <c r="I684" s="614"/>
      <c r="J684" s="615"/>
      <c r="K684" s="515"/>
      <c r="L684" s="596"/>
      <c r="M684" s="596"/>
      <c r="N684" s="616"/>
      <c r="O684" s="596"/>
      <c r="P684" s="596"/>
      <c r="Q684" s="596"/>
      <c r="R684" s="617"/>
      <c r="S684" s="480"/>
      <c r="T684" s="480"/>
      <c r="U684" s="480"/>
      <c r="V684" s="480"/>
      <c r="W684" s="543"/>
      <c r="X684" s="480"/>
      <c r="Y684" s="480"/>
      <c r="Z684" s="711"/>
      <c r="AA684" s="712"/>
      <c r="AB684" s="712"/>
      <c r="AC684" s="713"/>
      <c r="AD684" s="713"/>
      <c r="AE684" s="713"/>
      <c r="AF684" s="714"/>
      <c r="AG684" s="715"/>
      <c r="AH684" s="714"/>
      <c r="AI684" s="480"/>
      <c r="AJ684" s="481"/>
      <c r="AK684" s="707"/>
      <c r="AL684" s="455"/>
      <c r="AM684" s="455"/>
      <c r="AN684" s="455"/>
      <c r="AO684" s="456"/>
      <c r="AP684" s="363"/>
      <c r="AQ684" s="699">
        <v>5674.4</v>
      </c>
      <c r="AR684" s="363">
        <f t="shared" si="204"/>
        <v>6525.5599999999995</v>
      </c>
      <c r="AS684" s="722" t="s">
        <v>947</v>
      </c>
    </row>
    <row r="685" spans="1:45" ht="15.75" x14ac:dyDescent="0.25">
      <c r="A685" s="679" t="s">
        <v>948</v>
      </c>
      <c r="B685" s="596"/>
      <c r="C685" s="612"/>
      <c r="D685" s="612"/>
      <c r="E685" s="612"/>
      <c r="F685" s="612"/>
      <c r="G685" s="593"/>
      <c r="H685" s="613"/>
      <c r="I685" s="614"/>
      <c r="J685" s="615"/>
      <c r="K685" s="515"/>
      <c r="L685" s="596"/>
      <c r="M685" s="596"/>
      <c r="N685" s="616"/>
      <c r="O685" s="596"/>
      <c r="P685" s="596"/>
      <c r="Q685" s="596"/>
      <c r="R685" s="617"/>
      <c r="S685" s="480"/>
      <c r="T685" s="480"/>
      <c r="U685" s="480"/>
      <c r="V685" s="480"/>
      <c r="W685" s="543"/>
      <c r="X685" s="480"/>
      <c r="Y685" s="480"/>
      <c r="Z685" s="711"/>
      <c r="AA685" s="712"/>
      <c r="AB685" s="712"/>
      <c r="AC685" s="713"/>
      <c r="AD685" s="713"/>
      <c r="AE685" s="713"/>
      <c r="AF685" s="714"/>
      <c r="AG685" s="715"/>
      <c r="AH685" s="714"/>
      <c r="AI685" s="480"/>
      <c r="AJ685" s="481"/>
      <c r="AK685" s="707"/>
      <c r="AL685" s="455"/>
      <c r="AM685" s="455"/>
      <c r="AN685" s="455"/>
      <c r="AO685" s="456"/>
      <c r="AP685" s="363"/>
      <c r="AQ685" s="699">
        <v>1905.4</v>
      </c>
      <c r="AR685" s="363">
        <f t="shared" si="204"/>
        <v>2191.21</v>
      </c>
      <c r="AS685" s="722" t="s">
        <v>947</v>
      </c>
    </row>
    <row r="686" spans="1:45" ht="15.75" x14ac:dyDescent="0.25">
      <c r="A686" s="679" t="s">
        <v>827</v>
      </c>
      <c r="B686" s="596"/>
      <c r="C686" s="612"/>
      <c r="D686" s="612"/>
      <c r="E686" s="612"/>
      <c r="F686" s="612"/>
      <c r="G686" s="593"/>
      <c r="H686" s="613"/>
      <c r="I686" s="614"/>
      <c r="J686" s="615"/>
      <c r="K686" s="515"/>
      <c r="L686" s="596"/>
      <c r="M686" s="596"/>
      <c r="N686" s="616"/>
      <c r="O686" s="596"/>
      <c r="P686" s="596"/>
      <c r="Q686" s="596"/>
      <c r="R686" s="617">
        <v>866.35</v>
      </c>
      <c r="S686" s="480">
        <f>R686*S9</f>
        <v>121.28900000000002</v>
      </c>
      <c r="T686" s="480">
        <f>SUM(R686:S686)</f>
        <v>987.63900000000001</v>
      </c>
      <c r="U686" s="480">
        <f>R686+R686*R9</f>
        <v>921.79640000000006</v>
      </c>
      <c r="V686" s="480">
        <f>U686*V9</f>
        <v>138.26946000000001</v>
      </c>
      <c r="W686" s="543">
        <f t="shared" si="195"/>
        <v>1060.0999999999999</v>
      </c>
      <c r="X686" s="480">
        <f t="shared" si="196"/>
        <v>995.54011200000002</v>
      </c>
      <c r="Y686" s="480">
        <f>X686*Y7</f>
        <v>149.33101679999999</v>
      </c>
      <c r="Z686" s="711">
        <f>X686+Y686+0.03</f>
        <v>1144.9011287999999</v>
      </c>
      <c r="AA686" s="712">
        <f t="shared" si="197"/>
        <v>1055.2725187200001</v>
      </c>
      <c r="AB686" s="712">
        <f t="shared" si="198"/>
        <v>158.290877808</v>
      </c>
      <c r="AC686" s="713">
        <f t="shared" si="199"/>
        <v>1213.5633965280001</v>
      </c>
      <c r="AD686" s="713">
        <f>AA686*AD9</f>
        <v>1108.0361446560003</v>
      </c>
      <c r="AE686" s="713">
        <f>AD686*AF9</f>
        <v>166.20542169840004</v>
      </c>
      <c r="AF686" s="714">
        <f t="shared" si="200"/>
        <v>1274.2415663544002</v>
      </c>
      <c r="AG686" s="715">
        <v>1250.5999999999999</v>
      </c>
      <c r="AH686" s="714">
        <f>AD686*AH9</f>
        <v>1163.4379518888004</v>
      </c>
      <c r="AI686" s="480">
        <f>AH686*AJ9</f>
        <v>174.51569278332005</v>
      </c>
      <c r="AJ686" s="481">
        <f t="shared" si="201"/>
        <v>1337.9536446721204</v>
      </c>
      <c r="AK686" s="707">
        <v>1313.2</v>
      </c>
      <c r="AL686" s="455">
        <v>1210.406372909496</v>
      </c>
      <c r="AM686" s="455">
        <f t="shared" si="202"/>
        <v>1283.0307552840659</v>
      </c>
      <c r="AN686" s="455">
        <f t="shared" si="203"/>
        <v>181.56095593642439</v>
      </c>
      <c r="AO686" s="456">
        <v>1392</v>
      </c>
      <c r="AP686" s="363">
        <v>1392</v>
      </c>
      <c r="AQ686" s="699">
        <f>AM686</f>
        <v>1283.0307552840659</v>
      </c>
      <c r="AR686" s="363">
        <f t="shared" si="204"/>
        <v>1475.4853685766757</v>
      </c>
      <c r="AS686" s="722">
        <v>0</v>
      </c>
    </row>
    <row r="687" spans="1:45" ht="15.75" x14ac:dyDescent="0.25">
      <c r="A687" s="679" t="s">
        <v>813</v>
      </c>
      <c r="B687" s="596"/>
      <c r="C687" s="612"/>
      <c r="D687" s="612"/>
      <c r="E687" s="612"/>
      <c r="F687" s="612"/>
      <c r="G687" s="593"/>
      <c r="H687" s="613"/>
      <c r="I687" s="614"/>
      <c r="J687" s="615"/>
      <c r="K687" s="515"/>
      <c r="L687" s="596"/>
      <c r="M687" s="596"/>
      <c r="N687" s="616"/>
      <c r="O687" s="596"/>
      <c r="P687" s="596"/>
      <c r="Q687" s="596"/>
      <c r="R687" s="617">
        <v>34.67</v>
      </c>
      <c r="S687" s="480">
        <f>R687*S9</f>
        <v>4.8538000000000006</v>
      </c>
      <c r="T687" s="480">
        <f>R687+S687+0.02</f>
        <v>39.543800000000005</v>
      </c>
      <c r="U687" s="480">
        <f>R687+(R687*R9)</f>
        <v>36.88888</v>
      </c>
      <c r="V687" s="480">
        <f>U687*V9</f>
        <v>5.5333319999999997</v>
      </c>
      <c r="W687" s="543">
        <f t="shared" si="195"/>
        <v>42.5</v>
      </c>
      <c r="X687" s="480">
        <f t="shared" si="196"/>
        <v>39.839990399999998</v>
      </c>
      <c r="Y687" s="480">
        <f>X687*Y7</f>
        <v>5.9759985599999998</v>
      </c>
      <c r="Z687" s="711">
        <f>X687+Y687+0.03</f>
        <v>45.84598896</v>
      </c>
      <c r="AA687" s="712">
        <f t="shared" si="197"/>
        <v>42.230389824</v>
      </c>
      <c r="AB687" s="712">
        <f t="shared" si="198"/>
        <v>6.3345584735999996</v>
      </c>
      <c r="AC687" s="713">
        <f t="shared" si="199"/>
        <v>48.564948297599997</v>
      </c>
      <c r="AD687" s="713">
        <f>AA687*AD9</f>
        <v>44.341909315199999</v>
      </c>
      <c r="AE687" s="713">
        <f>AD687*AF9</f>
        <v>6.6512863972799998</v>
      </c>
      <c r="AF687" s="714">
        <f t="shared" si="200"/>
        <v>50.993195712480002</v>
      </c>
      <c r="AG687" s="715">
        <v>50.1</v>
      </c>
      <c r="AH687" s="714">
        <f>AD687*AH9</f>
        <v>46.559004780960002</v>
      </c>
      <c r="AI687" s="480">
        <f>AH687*AJ9</f>
        <v>6.9838507171440005</v>
      </c>
      <c r="AJ687" s="481">
        <f t="shared" si="201"/>
        <v>53.542855498104004</v>
      </c>
      <c r="AK687" s="707">
        <v>52.6</v>
      </c>
      <c r="AL687" s="455">
        <v>48.438609048043212</v>
      </c>
      <c r="AM687" s="455">
        <f t="shared" si="202"/>
        <v>51.344925590925804</v>
      </c>
      <c r="AN687" s="455">
        <f t="shared" si="203"/>
        <v>7.2657913572064814</v>
      </c>
      <c r="AO687" s="456">
        <f>SUM(AL687:AN687)</f>
        <v>107.0493259961755</v>
      </c>
      <c r="AP687" s="363"/>
      <c r="AQ687" s="699">
        <f>AM687</f>
        <v>51.344925590925804</v>
      </c>
      <c r="AR687" s="363">
        <f t="shared" si="204"/>
        <v>59.046664429564672</v>
      </c>
      <c r="AS687" s="722">
        <v>0</v>
      </c>
    </row>
    <row r="688" spans="1:45" ht="15.75" x14ac:dyDescent="0.25">
      <c r="A688" s="678" t="s">
        <v>479</v>
      </c>
      <c r="B688" s="480">
        <v>141.08000000000001</v>
      </c>
      <c r="C688" s="481" t="e">
        <f>+B688+B688*$G$9</f>
        <v>#VALUE!</v>
      </c>
      <c r="D688" s="481">
        <v>160.09</v>
      </c>
      <c r="E688" s="481">
        <f>+D688*$F$11</f>
        <v>0</v>
      </c>
      <c r="F688" s="481">
        <f>SUM(D688:E688)</f>
        <v>160.09</v>
      </c>
      <c r="G688" s="455">
        <f>+F688</f>
        <v>160.09</v>
      </c>
      <c r="H688" s="485">
        <f>+D688+D688*$I$9</f>
        <v>160.09</v>
      </c>
      <c r="I688" s="513">
        <f>+H688*$I$8</f>
        <v>0</v>
      </c>
      <c r="J688" s="514">
        <f>SUM(H688:I688)</f>
        <v>160.09</v>
      </c>
      <c r="K688" s="515">
        <f>_xlfn.FLOOR.PRECISE(+H688+I688,0.1)+0.1</f>
        <v>160.1</v>
      </c>
      <c r="L688" s="480">
        <f>H688+H688*$M$9</f>
        <v>160.09</v>
      </c>
      <c r="M688" s="480">
        <f>L688*$M$8</f>
        <v>0</v>
      </c>
      <c r="N688" s="363">
        <f>L688+M688</f>
        <v>160.09</v>
      </c>
      <c r="O688" s="480">
        <f>L688+L688*$P$9</f>
        <v>182.5026</v>
      </c>
      <c r="P688" s="480" t="e">
        <f>O688*$Q$9</f>
        <v>#VALUE!</v>
      </c>
      <c r="Q688" s="480" t="e">
        <f>SUM(O688:P688)</f>
        <v>#VALUE!</v>
      </c>
      <c r="R688" s="550">
        <v>202.11</v>
      </c>
      <c r="S688" s="480">
        <f>R688*S9</f>
        <v>28.295400000000004</v>
      </c>
      <c r="T688" s="480">
        <f>R688+S688-0.01</f>
        <v>230.39540000000002</v>
      </c>
      <c r="U688" s="480">
        <f>R688+(R688*R9)</f>
        <v>215.04504000000003</v>
      </c>
      <c r="V688" s="480">
        <f>U688*V9</f>
        <v>32.256756000000003</v>
      </c>
      <c r="W688" s="543">
        <f t="shared" si="195"/>
        <v>247.4</v>
      </c>
      <c r="X688" s="480">
        <f t="shared" si="196"/>
        <v>232.24864320000003</v>
      </c>
      <c r="Y688" s="480">
        <f>X688*Y7</f>
        <v>34.837296480000006</v>
      </c>
      <c r="Z688" s="711">
        <f>X688+Y688+0.01</f>
        <v>267.09593968000001</v>
      </c>
      <c r="AA688" s="712">
        <f t="shared" si="197"/>
        <v>246.18356179200003</v>
      </c>
      <c r="AB688" s="712">
        <f t="shared" si="198"/>
        <v>36.927534268800002</v>
      </c>
      <c r="AC688" s="713">
        <f t="shared" si="199"/>
        <v>283.11109606080004</v>
      </c>
      <c r="AD688" s="713">
        <f>AA688*AD9</f>
        <v>258.49273988160007</v>
      </c>
      <c r="AE688" s="713">
        <f>AD688*AF9</f>
        <v>38.773910982240011</v>
      </c>
      <c r="AF688" s="714">
        <f t="shared" si="200"/>
        <v>297.26665086384008</v>
      </c>
      <c r="AG688" s="715">
        <v>291.8</v>
      </c>
      <c r="AH688" s="714">
        <f>AD688*AH9</f>
        <v>271.41737687568008</v>
      </c>
      <c r="AI688" s="480">
        <f>AH688*AJ9</f>
        <v>40.712606531352009</v>
      </c>
      <c r="AJ688" s="481">
        <f t="shared" si="201"/>
        <v>312.12998340703211</v>
      </c>
      <c r="AK688" s="707">
        <v>306.39999999999998</v>
      </c>
      <c r="AL688" s="455">
        <v>282.37459690510565</v>
      </c>
      <c r="AM688" s="455">
        <f t="shared" si="202"/>
        <v>299.31707271941201</v>
      </c>
      <c r="AN688" s="455">
        <f>AL688*AN$12</f>
        <v>42.356189535765843</v>
      </c>
      <c r="AO688" s="456">
        <v>324.7</v>
      </c>
      <c r="AP688" s="363">
        <v>324.7</v>
      </c>
      <c r="AQ688" s="699">
        <f>AM688</f>
        <v>299.31707271941201</v>
      </c>
      <c r="AR688" s="363">
        <f t="shared" si="204"/>
        <v>344.21463362732379</v>
      </c>
      <c r="AS688" s="722">
        <v>0</v>
      </c>
    </row>
    <row r="689" spans="1:45" ht="15.75" x14ac:dyDescent="0.25">
      <c r="A689" s="678" t="s">
        <v>834</v>
      </c>
      <c r="B689" s="480"/>
      <c r="C689" s="481"/>
      <c r="D689" s="481"/>
      <c r="E689" s="481"/>
      <c r="F689" s="481"/>
      <c r="G689" s="455"/>
      <c r="H689" s="485"/>
      <c r="I689" s="513"/>
      <c r="J689" s="514"/>
      <c r="K689" s="515"/>
      <c r="L689" s="480"/>
      <c r="M689" s="480"/>
      <c r="N689" s="363"/>
      <c r="O689" s="480"/>
      <c r="P689" s="480"/>
      <c r="Q689" s="480"/>
      <c r="R689" s="548"/>
      <c r="S689" s="480"/>
      <c r="T689" s="480"/>
      <c r="U689" s="480"/>
      <c r="V689" s="480"/>
      <c r="W689" s="538"/>
      <c r="X689" s="480"/>
      <c r="Y689" s="480"/>
      <c r="Z689" s="711">
        <f>X689+Y689</f>
        <v>0</v>
      </c>
      <c r="AA689" s="712"/>
      <c r="AB689" s="712"/>
      <c r="AC689" s="713"/>
      <c r="AD689" s="713"/>
      <c r="AE689" s="713"/>
      <c r="AF689" s="714"/>
      <c r="AG689" s="715"/>
      <c r="AH689" s="714"/>
      <c r="AI689" s="480"/>
      <c r="AJ689" s="483"/>
      <c r="AK689" s="707"/>
      <c r="AL689" s="455"/>
      <c r="AM689" s="455"/>
      <c r="AN689" s="455" t="s">
        <v>609</v>
      </c>
      <c r="AO689" s="456"/>
      <c r="AP689" s="363"/>
      <c r="AQ689" s="788"/>
      <c r="AR689" s="789"/>
      <c r="AS689" s="710"/>
    </row>
    <row r="690" spans="1:45" ht="15.75" x14ac:dyDescent="0.25">
      <c r="A690" s="678" t="s">
        <v>925</v>
      </c>
      <c r="B690" s="480"/>
      <c r="C690" s="481"/>
      <c r="D690" s="481"/>
      <c r="E690" s="481"/>
      <c r="F690" s="481"/>
      <c r="G690" s="455"/>
      <c r="H690" s="485"/>
      <c r="I690" s="513"/>
      <c r="J690" s="514"/>
      <c r="K690" s="515"/>
      <c r="L690" s="480"/>
      <c r="M690" s="480"/>
      <c r="N690" s="363"/>
      <c r="O690" s="480"/>
      <c r="P690" s="480"/>
      <c r="Q690" s="480"/>
      <c r="R690" s="550"/>
      <c r="S690" s="480"/>
      <c r="T690" s="480"/>
      <c r="U690" s="480"/>
      <c r="V690" s="480"/>
      <c r="W690" s="538"/>
      <c r="X690" s="483"/>
      <c r="Y690" s="480"/>
      <c r="Z690" s="711"/>
      <c r="AA690" s="712"/>
      <c r="AB690" s="712"/>
      <c r="AC690" s="713"/>
      <c r="AD690" s="713"/>
      <c r="AE690" s="713"/>
      <c r="AF690" s="714"/>
      <c r="AG690" s="715"/>
      <c r="AH690" s="714"/>
      <c r="AI690" s="480"/>
      <c r="AJ690" s="483"/>
      <c r="AK690" s="707"/>
      <c r="AL690" s="455">
        <v>2420.812745818992</v>
      </c>
      <c r="AM690" s="455">
        <f t="shared" si="202"/>
        <v>2566.0615105681318</v>
      </c>
      <c r="AN690" s="455">
        <f t="shared" si="203"/>
        <v>363.12191187284878</v>
      </c>
      <c r="AO690" s="456">
        <v>2783.9</v>
      </c>
      <c r="AP690" s="363">
        <v>2783.9</v>
      </c>
      <c r="AQ690" s="699">
        <f>AM690</f>
        <v>2566.0615105681318</v>
      </c>
      <c r="AR690" s="363">
        <f t="shared" si="204"/>
        <v>2950.9707371533514</v>
      </c>
      <c r="AS690" s="722">
        <v>0</v>
      </c>
    </row>
    <row r="691" spans="1:45" ht="15.75" x14ac:dyDescent="0.25">
      <c r="A691" s="678" t="s">
        <v>949</v>
      </c>
      <c r="B691" s="480"/>
      <c r="C691" s="481"/>
      <c r="D691" s="481"/>
      <c r="E691" s="481"/>
      <c r="F691" s="481"/>
      <c r="G691" s="455"/>
      <c r="H691" s="485"/>
      <c r="I691" s="513"/>
      <c r="J691" s="514"/>
      <c r="K691" s="515"/>
      <c r="L691" s="480"/>
      <c r="M691" s="480"/>
      <c r="N691" s="363"/>
      <c r="O691" s="480"/>
      <c r="P691" s="480"/>
      <c r="Q691" s="480"/>
      <c r="R691" s="550"/>
      <c r="S691" s="480"/>
      <c r="T691" s="480"/>
      <c r="U691" s="480"/>
      <c r="V691" s="480"/>
      <c r="W691" s="538"/>
      <c r="X691" s="483"/>
      <c r="Y691" s="480"/>
      <c r="Z691" s="711"/>
      <c r="AA691" s="712"/>
      <c r="AB691" s="712"/>
      <c r="AC691" s="713"/>
      <c r="AD691" s="713"/>
      <c r="AE691" s="713"/>
      <c r="AF691" s="714"/>
      <c r="AG691" s="715"/>
      <c r="AH691" s="714"/>
      <c r="AI691" s="480"/>
      <c r="AJ691" s="483"/>
      <c r="AK691" s="707"/>
      <c r="AL691" s="455"/>
      <c r="AM691" s="455"/>
      <c r="AN691" s="455"/>
      <c r="AO691" s="456"/>
      <c r="AP691" s="363"/>
      <c r="AQ691" s="699">
        <v>1563.04</v>
      </c>
      <c r="AR691" s="363">
        <f t="shared" si="204"/>
        <v>1797.4959999999999</v>
      </c>
      <c r="AS691" s="722" t="s">
        <v>947</v>
      </c>
    </row>
    <row r="692" spans="1:45" ht="15.75" x14ac:dyDescent="0.25">
      <c r="A692" s="678" t="s">
        <v>950</v>
      </c>
      <c r="B692" s="480"/>
      <c r="C692" s="481"/>
      <c r="D692" s="481"/>
      <c r="E692" s="481"/>
      <c r="F692" s="481"/>
      <c r="G692" s="455"/>
      <c r="H692" s="485"/>
      <c r="I692" s="513"/>
      <c r="J692" s="514"/>
      <c r="K692" s="515"/>
      <c r="L692" s="480"/>
      <c r="M692" s="480"/>
      <c r="N692" s="363"/>
      <c r="O692" s="480"/>
      <c r="P692" s="480"/>
      <c r="Q692" s="480"/>
      <c r="R692" s="550"/>
      <c r="S692" s="480"/>
      <c r="T692" s="480"/>
      <c r="U692" s="480"/>
      <c r="V692" s="480"/>
      <c r="W692" s="538"/>
      <c r="X692" s="483"/>
      <c r="Y692" s="480"/>
      <c r="Z692" s="711"/>
      <c r="AA692" s="712"/>
      <c r="AB692" s="712"/>
      <c r="AC692" s="713"/>
      <c r="AD692" s="713"/>
      <c r="AE692" s="713"/>
      <c r="AF692" s="714"/>
      <c r="AG692" s="715"/>
      <c r="AH692" s="714"/>
      <c r="AI692" s="480"/>
      <c r="AJ692" s="483"/>
      <c r="AK692" s="707"/>
      <c r="AL692" s="455"/>
      <c r="AM692" s="455"/>
      <c r="AN692" s="455"/>
      <c r="AO692" s="456"/>
      <c r="AP692" s="363"/>
      <c r="AQ692" s="699">
        <v>710.87</v>
      </c>
      <c r="AR692" s="363">
        <f t="shared" si="204"/>
        <v>817.50049999999999</v>
      </c>
      <c r="AS692" s="722" t="s">
        <v>947</v>
      </c>
    </row>
    <row r="693" spans="1:45" ht="15.75" x14ac:dyDescent="0.25">
      <c r="A693" s="678" t="s">
        <v>951</v>
      </c>
      <c r="B693" s="480"/>
      <c r="C693" s="481"/>
      <c r="D693" s="481"/>
      <c r="E693" s="481"/>
      <c r="F693" s="481"/>
      <c r="G693" s="455"/>
      <c r="H693" s="485"/>
      <c r="I693" s="513"/>
      <c r="J693" s="514"/>
      <c r="K693" s="515"/>
      <c r="L693" s="480"/>
      <c r="M693" s="480"/>
      <c r="N693" s="363"/>
      <c r="O693" s="480"/>
      <c r="P693" s="480"/>
      <c r="Q693" s="480"/>
      <c r="R693" s="550"/>
      <c r="S693" s="480"/>
      <c r="T693" s="480"/>
      <c r="U693" s="480"/>
      <c r="V693" s="480"/>
      <c r="W693" s="538"/>
      <c r="X693" s="483"/>
      <c r="Y693" s="480"/>
      <c r="Z693" s="711"/>
      <c r="AA693" s="712"/>
      <c r="AB693" s="712"/>
      <c r="AC693" s="713"/>
      <c r="AD693" s="713"/>
      <c r="AE693" s="713"/>
      <c r="AF693" s="714"/>
      <c r="AG693" s="715"/>
      <c r="AH693" s="714"/>
      <c r="AI693" s="480"/>
      <c r="AJ693" s="483"/>
      <c r="AK693" s="707"/>
      <c r="AL693" s="455"/>
      <c r="AM693" s="455"/>
      <c r="AN693" s="455"/>
      <c r="AO693" s="456"/>
      <c r="AP693" s="363"/>
      <c r="AQ693" s="699">
        <v>579.74</v>
      </c>
      <c r="AR693" s="363">
        <f t="shared" si="204"/>
        <v>666.70099999999991</v>
      </c>
      <c r="AS693" s="722" t="s">
        <v>947</v>
      </c>
    </row>
    <row r="694" spans="1:45" ht="15.75" x14ac:dyDescent="0.25">
      <c r="A694" s="678" t="s">
        <v>952</v>
      </c>
      <c r="B694" s="480"/>
      <c r="C694" s="481"/>
      <c r="D694" s="481"/>
      <c r="E694" s="481"/>
      <c r="F694" s="481"/>
      <c r="G694" s="455"/>
      <c r="H694" s="485"/>
      <c r="I694" s="513"/>
      <c r="J694" s="514"/>
      <c r="K694" s="515"/>
      <c r="L694" s="480"/>
      <c r="M694" s="480"/>
      <c r="N694" s="363"/>
      <c r="O694" s="480"/>
      <c r="P694" s="480"/>
      <c r="Q694" s="480"/>
      <c r="R694" s="550"/>
      <c r="S694" s="480"/>
      <c r="T694" s="480"/>
      <c r="U694" s="480"/>
      <c r="V694" s="480"/>
      <c r="W694" s="538"/>
      <c r="X694" s="483"/>
      <c r="Y694" s="480"/>
      <c r="Z694" s="711"/>
      <c r="AA694" s="712"/>
      <c r="AB694" s="712"/>
      <c r="AC694" s="713"/>
      <c r="AD694" s="713"/>
      <c r="AE694" s="713"/>
      <c r="AF694" s="714"/>
      <c r="AG694" s="715"/>
      <c r="AH694" s="714"/>
      <c r="AI694" s="480"/>
      <c r="AJ694" s="483"/>
      <c r="AK694" s="707"/>
      <c r="AL694" s="455"/>
      <c r="AM694" s="455"/>
      <c r="AN694" s="455"/>
      <c r="AO694" s="456"/>
      <c r="AP694" s="363"/>
      <c r="AQ694" s="699">
        <v>473.83</v>
      </c>
      <c r="AR694" s="363">
        <f t="shared" si="204"/>
        <v>544.90449999999998</v>
      </c>
      <c r="AS694" s="722" t="s">
        <v>947</v>
      </c>
    </row>
    <row r="695" spans="1:45" ht="15.75" x14ac:dyDescent="0.25">
      <c r="A695" s="678" t="s">
        <v>953</v>
      </c>
      <c r="B695" s="480"/>
      <c r="C695" s="481"/>
      <c r="D695" s="481"/>
      <c r="E695" s="481"/>
      <c r="F695" s="481"/>
      <c r="G695" s="455"/>
      <c r="H695" s="485"/>
      <c r="I695" s="513"/>
      <c r="J695" s="514"/>
      <c r="K695" s="515"/>
      <c r="L695" s="480"/>
      <c r="M695" s="480"/>
      <c r="N695" s="363"/>
      <c r="O695" s="480"/>
      <c r="P695" s="480"/>
      <c r="Q695" s="480"/>
      <c r="R695" s="550"/>
      <c r="S695" s="480"/>
      <c r="T695" s="480"/>
      <c r="U695" s="480"/>
      <c r="V695" s="480"/>
      <c r="W695" s="538"/>
      <c r="X695" s="483"/>
      <c r="Y695" s="480"/>
      <c r="Z695" s="711"/>
      <c r="AA695" s="712"/>
      <c r="AB695" s="712"/>
      <c r="AC695" s="713"/>
      <c r="AD695" s="713"/>
      <c r="AE695" s="713"/>
      <c r="AF695" s="714"/>
      <c r="AG695" s="715"/>
      <c r="AH695" s="714"/>
      <c r="AI695" s="480"/>
      <c r="AJ695" s="483"/>
      <c r="AK695" s="707"/>
      <c r="AL695" s="455"/>
      <c r="AM695" s="455"/>
      <c r="AN695" s="455"/>
      <c r="AO695" s="456"/>
      <c r="AP695" s="363"/>
      <c r="AQ695" s="699">
        <v>4667.4799999999996</v>
      </c>
      <c r="AR695" s="363">
        <f t="shared" si="204"/>
        <v>5367.601999999999</v>
      </c>
      <c r="AS695" s="722" t="s">
        <v>947</v>
      </c>
    </row>
    <row r="696" spans="1:45" ht="15.75" x14ac:dyDescent="0.25">
      <c r="A696" s="678" t="s">
        <v>954</v>
      </c>
      <c r="B696" s="480"/>
      <c r="C696" s="481"/>
      <c r="D696" s="481"/>
      <c r="E696" s="481"/>
      <c r="F696" s="481"/>
      <c r="G696" s="455"/>
      <c r="H696" s="485"/>
      <c r="I696" s="513"/>
      <c r="J696" s="514"/>
      <c r="K696" s="515"/>
      <c r="L696" s="480"/>
      <c r="M696" s="480"/>
      <c r="N696" s="363"/>
      <c r="O696" s="480"/>
      <c r="P696" s="480"/>
      <c r="Q696" s="480"/>
      <c r="R696" s="550"/>
      <c r="S696" s="480"/>
      <c r="T696" s="480"/>
      <c r="U696" s="480"/>
      <c r="V696" s="480"/>
      <c r="W696" s="538"/>
      <c r="X696" s="483"/>
      <c r="Y696" s="480"/>
      <c r="Z696" s="711"/>
      <c r="AA696" s="712"/>
      <c r="AB696" s="712"/>
      <c r="AC696" s="713"/>
      <c r="AD696" s="713"/>
      <c r="AE696" s="713"/>
      <c r="AF696" s="714"/>
      <c r="AG696" s="715"/>
      <c r="AH696" s="714"/>
      <c r="AI696" s="480"/>
      <c r="AJ696" s="483"/>
      <c r="AK696" s="707"/>
      <c r="AL696" s="455"/>
      <c r="AM696" s="455"/>
      <c r="AN696" s="455"/>
      <c r="AO696" s="456"/>
      <c r="AP696" s="363"/>
      <c r="AQ696" s="699">
        <v>429.48</v>
      </c>
      <c r="AR696" s="363">
        <f t="shared" si="204"/>
        <v>493.90199999999999</v>
      </c>
      <c r="AS696" s="722" t="s">
        <v>947</v>
      </c>
    </row>
    <row r="697" spans="1:45" ht="15.75" x14ac:dyDescent="0.25">
      <c r="A697" s="678" t="s">
        <v>955</v>
      </c>
      <c r="B697" s="480"/>
      <c r="C697" s="481"/>
      <c r="D697" s="481"/>
      <c r="E697" s="481"/>
      <c r="F697" s="481"/>
      <c r="G697" s="455"/>
      <c r="H697" s="485"/>
      <c r="I697" s="513"/>
      <c r="J697" s="514"/>
      <c r="K697" s="515"/>
      <c r="L697" s="480"/>
      <c r="M697" s="480"/>
      <c r="N697" s="363"/>
      <c r="O697" s="480"/>
      <c r="P697" s="480"/>
      <c r="Q697" s="480"/>
      <c r="R697" s="550"/>
      <c r="S697" s="480"/>
      <c r="T697" s="480"/>
      <c r="U697" s="480"/>
      <c r="V697" s="480"/>
      <c r="W697" s="538"/>
      <c r="X697" s="483"/>
      <c r="Y697" s="480"/>
      <c r="Z697" s="711"/>
      <c r="AA697" s="712"/>
      <c r="AB697" s="712"/>
      <c r="AC697" s="713"/>
      <c r="AD697" s="713"/>
      <c r="AE697" s="713"/>
      <c r="AF697" s="714"/>
      <c r="AG697" s="715"/>
      <c r="AH697" s="714"/>
      <c r="AI697" s="480"/>
      <c r="AJ697" s="483"/>
      <c r="AK697" s="707"/>
      <c r="AL697" s="455"/>
      <c r="AM697" s="455"/>
      <c r="AN697" s="455"/>
      <c r="AO697" s="456"/>
      <c r="AP697" s="363"/>
      <c r="AQ697" s="699">
        <v>429.48</v>
      </c>
      <c r="AR697" s="363">
        <f t="shared" si="204"/>
        <v>493.90199999999999</v>
      </c>
      <c r="AS697" s="722" t="s">
        <v>947</v>
      </c>
    </row>
    <row r="698" spans="1:45" ht="15.75" x14ac:dyDescent="0.25">
      <c r="A698" s="678" t="s">
        <v>956</v>
      </c>
      <c r="B698" s="480"/>
      <c r="C698" s="481"/>
      <c r="D698" s="481"/>
      <c r="E698" s="481"/>
      <c r="F698" s="481"/>
      <c r="G698" s="455"/>
      <c r="H698" s="485"/>
      <c r="I698" s="513"/>
      <c r="J698" s="514"/>
      <c r="K698" s="515"/>
      <c r="L698" s="480"/>
      <c r="M698" s="480"/>
      <c r="N698" s="363"/>
      <c r="O698" s="480"/>
      <c r="P698" s="480"/>
      <c r="Q698" s="480"/>
      <c r="R698" s="550"/>
      <c r="S698" s="480"/>
      <c r="T698" s="480"/>
      <c r="U698" s="480"/>
      <c r="V698" s="480"/>
      <c r="W698" s="538"/>
      <c r="X698" s="483"/>
      <c r="Y698" s="480"/>
      <c r="Z698" s="711"/>
      <c r="AA698" s="712"/>
      <c r="AB698" s="712"/>
      <c r="AC698" s="713"/>
      <c r="AD698" s="713"/>
      <c r="AE698" s="713"/>
      <c r="AF698" s="714"/>
      <c r="AG698" s="715"/>
      <c r="AH698" s="714"/>
      <c r="AI698" s="480"/>
      <c r="AJ698" s="483"/>
      <c r="AK698" s="707"/>
      <c r="AL698" s="455"/>
      <c r="AM698" s="455"/>
      <c r="AN698" s="455"/>
      <c r="AO698" s="456"/>
      <c r="AP698" s="363"/>
      <c r="AQ698" s="699">
        <v>78.52</v>
      </c>
      <c r="AR698" s="363">
        <f t="shared" si="204"/>
        <v>90.297999999999988</v>
      </c>
      <c r="AS698" s="722" t="s">
        <v>947</v>
      </c>
    </row>
    <row r="699" spans="1:45" ht="15.75" x14ac:dyDescent="0.25">
      <c r="A699" s="678" t="s">
        <v>957</v>
      </c>
      <c r="B699" s="480"/>
      <c r="C699" s="481"/>
      <c r="D699" s="481"/>
      <c r="E699" s="481"/>
      <c r="F699" s="481"/>
      <c r="G699" s="455"/>
      <c r="H699" s="485"/>
      <c r="I699" s="513"/>
      <c r="J699" s="514"/>
      <c r="K699" s="515"/>
      <c r="L699" s="480"/>
      <c r="M699" s="480"/>
      <c r="N699" s="363"/>
      <c r="O699" s="480"/>
      <c r="P699" s="480"/>
      <c r="Q699" s="480"/>
      <c r="R699" s="550"/>
      <c r="S699" s="480"/>
      <c r="T699" s="480"/>
      <c r="U699" s="480"/>
      <c r="V699" s="480"/>
      <c r="W699" s="538"/>
      <c r="X699" s="483"/>
      <c r="Y699" s="480"/>
      <c r="Z699" s="711"/>
      <c r="AA699" s="712"/>
      <c r="AB699" s="712"/>
      <c r="AC699" s="713"/>
      <c r="AD699" s="713"/>
      <c r="AE699" s="713"/>
      <c r="AF699" s="714"/>
      <c r="AG699" s="715"/>
      <c r="AH699" s="714"/>
      <c r="AI699" s="480"/>
      <c r="AJ699" s="483"/>
      <c r="AK699" s="707"/>
      <c r="AL699" s="455"/>
      <c r="AM699" s="455"/>
      <c r="AN699" s="455"/>
      <c r="AO699" s="456"/>
      <c r="AP699" s="363"/>
      <c r="AQ699" s="699">
        <v>451.57</v>
      </c>
      <c r="AR699" s="363">
        <f t="shared" si="204"/>
        <v>519.30549999999994</v>
      </c>
      <c r="AS699" s="722" t="s">
        <v>947</v>
      </c>
    </row>
    <row r="700" spans="1:45" ht="15.75" x14ac:dyDescent="0.25">
      <c r="A700" s="479"/>
      <c r="B700" s="480"/>
      <c r="C700" s="481"/>
      <c r="D700" s="481"/>
      <c r="E700" s="481"/>
      <c r="F700" s="481"/>
      <c r="G700" s="455"/>
      <c r="H700" s="485"/>
      <c r="I700" s="513"/>
      <c r="J700" s="514"/>
      <c r="K700" s="515"/>
      <c r="L700" s="480"/>
      <c r="M700" s="480"/>
      <c r="N700" s="363"/>
      <c r="O700" s="480"/>
      <c r="P700" s="480"/>
      <c r="Q700" s="480"/>
      <c r="R700" s="550"/>
      <c r="S700" s="480"/>
      <c r="T700" s="480"/>
      <c r="U700" s="480"/>
      <c r="V700" s="480"/>
      <c r="W700" s="538"/>
      <c r="X700" s="483"/>
      <c r="Y700" s="480"/>
      <c r="Z700" s="711"/>
      <c r="AA700" s="712"/>
      <c r="AB700" s="712"/>
      <c r="AC700" s="713"/>
      <c r="AD700" s="713"/>
      <c r="AE700" s="713"/>
      <c r="AF700" s="714"/>
      <c r="AG700" s="715"/>
      <c r="AH700" s="714"/>
      <c r="AI700" s="480"/>
      <c r="AJ700" s="483"/>
      <c r="AK700" s="707"/>
      <c r="AL700" s="455"/>
      <c r="AM700" s="455"/>
      <c r="AN700" s="455"/>
      <c r="AO700" s="456"/>
      <c r="AP700" s="364"/>
      <c r="AQ700" s="708"/>
      <c r="AR700" s="709"/>
      <c r="AS700" s="710"/>
    </row>
    <row r="701" spans="1:45" ht="15.75" x14ac:dyDescent="0.25">
      <c r="A701" s="505" t="s">
        <v>481</v>
      </c>
      <c r="B701" s="480"/>
      <c r="C701" s="481"/>
      <c r="D701" s="481"/>
      <c r="E701" s="481"/>
      <c r="F701" s="481"/>
      <c r="G701" s="455"/>
      <c r="H701" s="485"/>
      <c r="I701" s="513"/>
      <c r="J701" s="514"/>
      <c r="K701" s="515"/>
      <c r="L701" s="483"/>
      <c r="M701" s="483"/>
      <c r="N701" s="488"/>
      <c r="O701" s="480"/>
      <c r="P701" s="480"/>
      <c r="Q701" s="480"/>
      <c r="R701" s="480" t="s">
        <v>609</v>
      </c>
      <c r="S701" s="480"/>
      <c r="T701" s="480"/>
      <c r="U701" s="483"/>
      <c r="V701" s="483"/>
      <c r="W701" s="502"/>
      <c r="X701" s="483"/>
      <c r="Y701" s="480"/>
      <c r="Z701" s="711"/>
      <c r="AA701" s="712"/>
      <c r="AB701" s="712"/>
      <c r="AC701" s="713"/>
      <c r="AD701" s="713"/>
      <c r="AE701" s="713"/>
      <c r="AF701" s="714"/>
      <c r="AG701" s="715"/>
      <c r="AH701" s="714"/>
      <c r="AI701" s="480"/>
      <c r="AJ701" s="483"/>
      <c r="AK701" s="707"/>
      <c r="AL701" s="455"/>
      <c r="AM701" s="455"/>
      <c r="AN701" s="455"/>
      <c r="AO701" s="456"/>
      <c r="AP701" s="364"/>
      <c r="AQ701" s="708"/>
      <c r="AR701" s="709"/>
      <c r="AS701" s="710"/>
    </row>
    <row r="702" spans="1:45" ht="15.75" x14ac:dyDescent="0.25">
      <c r="A702" s="511" t="s">
        <v>407</v>
      </c>
      <c r="B702" s="480">
        <v>0.92</v>
      </c>
      <c r="C702" s="481" t="e">
        <f>+B702+B702*$G$9</f>
        <v>#VALUE!</v>
      </c>
      <c r="D702" s="481">
        <v>1.1000000000000001</v>
      </c>
      <c r="E702" s="618" t="s">
        <v>23</v>
      </c>
      <c r="F702" s="481">
        <f>SUM(D702:E702)</f>
        <v>1.1000000000000001</v>
      </c>
      <c r="G702" s="455">
        <f>CEILING(F702,0.1)</f>
        <v>1.1000000000000001</v>
      </c>
      <c r="H702" s="485">
        <f>+D702+D702*$I$9</f>
        <v>1.1000000000000001</v>
      </c>
      <c r="I702" s="513">
        <f>+H702*$I$8</f>
        <v>0</v>
      </c>
      <c r="J702" s="514">
        <f>SUM(H702:I702)</f>
        <v>1.1000000000000001</v>
      </c>
      <c r="K702" s="515">
        <f>_xlfn.FLOOR.PRECISE(+H702+I702,0.1)</f>
        <v>1.1000000000000001</v>
      </c>
      <c r="L702" s="480">
        <f>H702+H702*$M$9</f>
        <v>1.1000000000000001</v>
      </c>
      <c r="M702" s="480">
        <f>L702*$M$8</f>
        <v>0</v>
      </c>
      <c r="N702" s="363">
        <f>L702+M702</f>
        <v>1.1000000000000001</v>
      </c>
      <c r="O702" s="480">
        <f>L702+L702*$P$9</f>
        <v>1.254</v>
      </c>
      <c r="P702" s="480" t="e">
        <f>O702*$Q$9</f>
        <v>#VALUE!</v>
      </c>
      <c r="Q702" s="480" t="e">
        <f>SUM(O702:P702)</f>
        <v>#VALUE!</v>
      </c>
      <c r="R702" s="550">
        <f>O702+(O702*$S$9)</f>
        <v>1.4295599999999999</v>
      </c>
      <c r="S702" s="480">
        <f>R702*S9</f>
        <v>0.20013840000000002</v>
      </c>
      <c r="T702" s="480">
        <f>R702+S702+0.02</f>
        <v>1.6496983999999999</v>
      </c>
      <c r="U702" s="480">
        <f>R702+(R702*R9)</f>
        <v>1.5210518399999999</v>
      </c>
      <c r="V702" s="480">
        <f>U702*V9</f>
        <v>0.22815777599999998</v>
      </c>
      <c r="W702" s="543">
        <f>ROUNDUP(SUM(U702:V702),1)</f>
        <v>1.8</v>
      </c>
      <c r="X702" s="480">
        <f>U702*$Z$11+U702</f>
        <v>1.6427359872</v>
      </c>
      <c r="Y702" s="480">
        <f>X702*Y7</f>
        <v>0.24641039807999998</v>
      </c>
      <c r="Z702" s="711">
        <f>X702+Y702-0.01</f>
        <v>1.8791463852800001</v>
      </c>
      <c r="AA702" s="712">
        <f>X702+(X702*AA$9)</f>
        <v>1.7413001464319999</v>
      </c>
      <c r="AB702" s="712">
        <f>AA702*AB$12</f>
        <v>0.26119502196479999</v>
      </c>
      <c r="AC702" s="713">
        <f>AA702+AB702</f>
        <v>2.0024951683967998</v>
      </c>
      <c r="AD702" s="713">
        <f>AA702*AD9</f>
        <v>1.8283651537536001</v>
      </c>
      <c r="AE702" s="713">
        <f>AD702*AF9</f>
        <v>0.27425477306304002</v>
      </c>
      <c r="AF702" s="714">
        <f>AD702+AE702</f>
        <v>2.1026199268166401</v>
      </c>
      <c r="AG702" s="715">
        <v>2</v>
      </c>
      <c r="AH702" s="714">
        <f>AD702*AH9</f>
        <v>1.9197834114412802</v>
      </c>
      <c r="AI702" s="480">
        <f>AH702*AJ9</f>
        <v>0.287967511716192</v>
      </c>
      <c r="AJ702" s="481">
        <f>SUM(AH702:AI702)</f>
        <v>2.2077509231574721</v>
      </c>
      <c r="AK702" s="707">
        <v>2.11</v>
      </c>
      <c r="AL702" s="455">
        <v>1.947554998104867</v>
      </c>
      <c r="AM702" s="455">
        <f>AL702*1.06</f>
        <v>2.0644082979911591</v>
      </c>
      <c r="AN702" s="455">
        <f>AL702*AN$12</f>
        <v>0.29213324971573001</v>
      </c>
      <c r="AO702" s="456">
        <v>2.2000000000000002</v>
      </c>
      <c r="AP702" s="364">
        <v>2.2000000000000002</v>
      </c>
      <c r="AQ702" s="699">
        <f>AM702*1.06</f>
        <v>2.188272795870629</v>
      </c>
      <c r="AR702" s="363">
        <f>AQ702*1.15</f>
        <v>2.5165137152512229</v>
      </c>
      <c r="AS702" s="722">
        <f>SUM(AM702-AL702)/AL702</f>
        <v>6.0000000000000053E-2</v>
      </c>
    </row>
    <row r="703" spans="1:45" ht="15.75" x14ac:dyDescent="0.25">
      <c r="A703" s="511" t="s">
        <v>772</v>
      </c>
      <c r="B703" s="480"/>
      <c r="C703" s="481"/>
      <c r="D703" s="481"/>
      <c r="E703" s="618"/>
      <c r="F703" s="481"/>
      <c r="G703" s="455"/>
      <c r="H703" s="485"/>
      <c r="I703" s="513"/>
      <c r="J703" s="514"/>
      <c r="K703" s="515"/>
      <c r="L703" s="480"/>
      <c r="M703" s="480"/>
      <c r="N703" s="363"/>
      <c r="O703" s="480">
        <v>2</v>
      </c>
      <c r="P703" s="480" t="e">
        <f>O703*$Q$9</f>
        <v>#VALUE!</v>
      </c>
      <c r="Q703" s="480" t="e">
        <f>SUM(O703:P703)</f>
        <v>#VALUE!</v>
      </c>
      <c r="R703" s="550">
        <v>2.12</v>
      </c>
      <c r="S703" s="480">
        <f>R703*S9</f>
        <v>0.29680000000000006</v>
      </c>
      <c r="T703" s="480">
        <f>R703+S703-0.02</f>
        <v>2.3968000000000003</v>
      </c>
      <c r="U703" s="480">
        <f>R703+(R703*R9)</f>
        <v>2.2556799999999999</v>
      </c>
      <c r="V703" s="480">
        <f>U703*V9</f>
        <v>0.33835199999999999</v>
      </c>
      <c r="W703" s="543">
        <f>ROUNDUP(SUM(U703:V703),1)</f>
        <v>2.6</v>
      </c>
      <c r="X703" s="480">
        <f>U703*$Z$11+U703</f>
        <v>2.4361343999999998</v>
      </c>
      <c r="Y703" s="480">
        <f>X703*Y7</f>
        <v>0.36542015999999994</v>
      </c>
      <c r="Z703" s="711">
        <f>X703+Y703</f>
        <v>2.8015545599999996</v>
      </c>
      <c r="AA703" s="712">
        <f>X703+(X703*AA$9)</f>
        <v>2.5823024639999996</v>
      </c>
      <c r="AB703" s="712">
        <f>AA703*AB$12</f>
        <v>0.38734536959999993</v>
      </c>
      <c r="AC703" s="713">
        <f>AA703+AB703</f>
        <v>2.9696478335999994</v>
      </c>
      <c r="AD703" s="713">
        <f>AA703*AD9</f>
        <v>2.7114175871999997</v>
      </c>
      <c r="AE703" s="713">
        <f>AD703*AF9</f>
        <v>0.40671263807999997</v>
      </c>
      <c r="AF703" s="714">
        <f>AD703+AE703</f>
        <v>3.1181302252799998</v>
      </c>
      <c r="AG703" s="715">
        <v>3.1</v>
      </c>
      <c r="AH703" s="714">
        <f>AD703*AH9</f>
        <v>2.8469884665599996</v>
      </c>
      <c r="AI703" s="480">
        <f>AH703*AJ9</f>
        <v>0.42704826998399992</v>
      </c>
      <c r="AJ703" s="481">
        <f>SUM(AH703:AI703)</f>
        <v>3.2740367365439997</v>
      </c>
      <c r="AK703" s="707">
        <v>3.2</v>
      </c>
      <c r="AL703" s="455">
        <v>2.9619224453952002</v>
      </c>
      <c r="AM703" s="455">
        <f>AL703*1.06</f>
        <v>3.1396377921189123</v>
      </c>
      <c r="AN703" s="455">
        <f>AL703*AN$12</f>
        <v>0.44428836680928002</v>
      </c>
      <c r="AO703" s="456">
        <v>3.4</v>
      </c>
      <c r="AP703" s="364">
        <v>3.4</v>
      </c>
      <c r="AQ703" s="699">
        <f>AM703*1.06</f>
        <v>3.3280160596460471</v>
      </c>
      <c r="AR703" s="363">
        <f>AQ703*1.15</f>
        <v>3.827218468592954</v>
      </c>
      <c r="AS703" s="722">
        <f>SUM(AM703-AL703)/AL703</f>
        <v>6.0000000000000005E-2</v>
      </c>
    </row>
    <row r="704" spans="1:45" ht="15.75" x14ac:dyDescent="0.25">
      <c r="A704" s="511" t="s">
        <v>408</v>
      </c>
      <c r="B704" s="480">
        <v>1.52</v>
      </c>
      <c r="C704" s="481" t="e">
        <f>+B704+B704*$G$9</f>
        <v>#VALUE!</v>
      </c>
      <c r="D704" s="481">
        <v>1.8</v>
      </c>
      <c r="E704" s="618" t="s">
        <v>23</v>
      </c>
      <c r="F704" s="481">
        <f>SUM(D704:E704)</f>
        <v>1.8</v>
      </c>
      <c r="G704" s="455">
        <f>CEILING(F704,0.1)</f>
        <v>1.8</v>
      </c>
      <c r="H704" s="485">
        <f t="shared" ref="H704:H719" si="205">+D704+D704*$I$9</f>
        <v>1.8</v>
      </c>
      <c r="I704" s="513">
        <f>+H704*$I$8</f>
        <v>0</v>
      </c>
      <c r="J704" s="514">
        <f>SUM(H704:I704)</f>
        <v>1.8</v>
      </c>
      <c r="K704" s="515">
        <f>_xlfn.FLOOR.PRECISE(+H704+I704,0.1)+0.1</f>
        <v>1.9000000000000001</v>
      </c>
      <c r="L704" s="480">
        <f>H704+H704*$M$9</f>
        <v>1.8</v>
      </c>
      <c r="M704" s="480">
        <f>L704*$M$8</f>
        <v>0</v>
      </c>
      <c r="N704" s="363">
        <f>L704+M704</f>
        <v>1.8</v>
      </c>
      <c r="O704" s="480">
        <f>L704+L704*$P$9</f>
        <v>2.052</v>
      </c>
      <c r="P704" s="480" t="e">
        <f>O704*$Q$9</f>
        <v>#VALUE!</v>
      </c>
      <c r="Q704" s="480" t="e">
        <f>SUM(O704:P704)</f>
        <v>#VALUE!</v>
      </c>
      <c r="R704" s="550">
        <v>2.27</v>
      </c>
      <c r="S704" s="480">
        <f>R704*S9</f>
        <v>0.31780000000000003</v>
      </c>
      <c r="T704" s="480">
        <f>R704+S704+0.01</f>
        <v>2.5977999999999999</v>
      </c>
      <c r="U704" s="480">
        <f>R704+(R704*R9)</f>
        <v>2.4152800000000001</v>
      </c>
      <c r="V704" s="480">
        <f>U704*V9</f>
        <v>0.362292</v>
      </c>
      <c r="W704" s="543">
        <f>ROUNDUP(SUM(U704:V704),1)</f>
        <v>2.8000000000000003</v>
      </c>
      <c r="X704" s="480">
        <f>U704*$Z$11+U704</f>
        <v>2.6085023999999999</v>
      </c>
      <c r="Y704" s="480">
        <f>X704*Y7</f>
        <v>0.39127535999999996</v>
      </c>
      <c r="Z704" s="711">
        <f>X704+Y704+0.01</f>
        <v>3.0097777599999995</v>
      </c>
      <c r="AA704" s="712">
        <f>X704+(X704*AA$9)</f>
        <v>2.7650125439999997</v>
      </c>
      <c r="AB704" s="712">
        <f>AA704*AB$12</f>
        <v>0.41475188159999993</v>
      </c>
      <c r="AC704" s="713">
        <f>AA704+AB704</f>
        <v>3.1797644255999997</v>
      </c>
      <c r="AD704" s="713">
        <f>AA704*AD9</f>
        <v>2.9032631711999999</v>
      </c>
      <c r="AE704" s="713">
        <f>AD704*AF9</f>
        <v>0.43548947567999996</v>
      </c>
      <c r="AF704" s="714">
        <f>AD704+AE704</f>
        <v>3.3387526468799997</v>
      </c>
      <c r="AG704" s="715">
        <v>3.3</v>
      </c>
      <c r="AH704" s="714">
        <f>AD704*AH9</f>
        <v>3.0484263297599998</v>
      </c>
      <c r="AI704" s="480">
        <f>AH704*AJ9</f>
        <v>0.45726394946399995</v>
      </c>
      <c r="AJ704" s="481">
        <f>SUM(AH704:AI704)</f>
        <v>3.5056902792239999</v>
      </c>
      <c r="AK704" s="707">
        <v>3.4</v>
      </c>
      <c r="AL704" s="455">
        <v>3.1714924297392</v>
      </c>
      <c r="AM704" s="455">
        <f>AL704*1.06</f>
        <v>3.3617819755235523</v>
      </c>
      <c r="AN704" s="455">
        <f>AL704*AN$12</f>
        <v>0.47572386446088</v>
      </c>
      <c r="AO704" s="456">
        <f>SUM(AL704:AN704)</f>
        <v>7.0089982697236319</v>
      </c>
      <c r="AP704" s="364"/>
      <c r="AQ704" s="699">
        <f>AM704*1.06</f>
        <v>3.5634888940549656</v>
      </c>
      <c r="AR704" s="363">
        <f>AQ704*1.15</f>
        <v>4.0980122281632099</v>
      </c>
      <c r="AS704" s="722">
        <f>SUM(AM704-AL704)/AL704</f>
        <v>6.0000000000000095E-2</v>
      </c>
    </row>
    <row r="705" spans="1:45" ht="15.75" x14ac:dyDescent="0.25">
      <c r="A705" s="511" t="s">
        <v>773</v>
      </c>
      <c r="B705" s="480"/>
      <c r="C705" s="481"/>
      <c r="D705" s="481"/>
      <c r="E705" s="481"/>
      <c r="F705" s="481"/>
      <c r="G705" s="455"/>
      <c r="H705" s="485"/>
      <c r="I705" s="513"/>
      <c r="J705" s="514"/>
      <c r="K705" s="515"/>
      <c r="L705" s="483"/>
      <c r="M705" s="483"/>
      <c r="N705" s="488"/>
      <c r="O705" s="480">
        <v>4</v>
      </c>
      <c r="P705" s="480" t="e">
        <f>O705*$Q$9</f>
        <v>#VALUE!</v>
      </c>
      <c r="Q705" s="480" t="e">
        <f>SUM(O705:P705)</f>
        <v>#VALUE!</v>
      </c>
      <c r="R705" s="550">
        <v>4.24</v>
      </c>
      <c r="S705" s="480">
        <f>R705*S9</f>
        <v>0.59360000000000013</v>
      </c>
      <c r="T705" s="480">
        <f>R705+S705-0.03</f>
        <v>4.8036000000000003</v>
      </c>
      <c r="U705" s="480">
        <f>R705+(R705*R9)</f>
        <v>4.5113599999999998</v>
      </c>
      <c r="V705" s="480">
        <f>U705*V9</f>
        <v>0.67670399999999997</v>
      </c>
      <c r="W705" s="543">
        <f>ROUNDUP(SUM(U705:V705),1)</f>
        <v>5.1999999999999993</v>
      </c>
      <c r="X705" s="480">
        <f>U705*$Z$11+U705</f>
        <v>4.8722687999999996</v>
      </c>
      <c r="Y705" s="480">
        <f>X705*Y7</f>
        <v>0.73084031999999988</v>
      </c>
      <c r="Z705" s="711">
        <f>X705+Y705</f>
        <v>5.6031091199999992</v>
      </c>
      <c r="AA705" s="712">
        <f>X705+(X705*AA$9)</f>
        <v>5.1646049279999993</v>
      </c>
      <c r="AB705" s="712">
        <f>AA705*AB$12</f>
        <v>0.77469073919999987</v>
      </c>
      <c r="AC705" s="713">
        <f>AA705+AB705</f>
        <v>5.9392956671999988</v>
      </c>
      <c r="AD705" s="713">
        <f>AA705*AD9</f>
        <v>5.4228351743999994</v>
      </c>
      <c r="AE705" s="713">
        <f>AD705*AF9</f>
        <v>0.81342527615999993</v>
      </c>
      <c r="AF705" s="714">
        <f>AD705+AE705</f>
        <v>6.2362604505599997</v>
      </c>
      <c r="AG705" s="715">
        <v>6.1</v>
      </c>
      <c r="AH705" s="714">
        <f>AD705*AH9</f>
        <v>5.6939769331199992</v>
      </c>
      <c r="AI705" s="480">
        <f>AH705*AJ9</f>
        <v>0.85409653996799983</v>
      </c>
      <c r="AJ705" s="481">
        <f>SUM(AH705:AI705)</f>
        <v>6.5480734730879995</v>
      </c>
      <c r="AK705" s="707">
        <v>6.4</v>
      </c>
      <c r="AL705" s="455">
        <v>5.9238448907904004</v>
      </c>
      <c r="AM705" s="455">
        <f>AL705*1.06</f>
        <v>6.2792755842378245</v>
      </c>
      <c r="AN705" s="455">
        <f>AL705*AN$12</f>
        <v>0.88857673361856004</v>
      </c>
      <c r="AO705" s="456">
        <v>6.8</v>
      </c>
      <c r="AP705" s="364">
        <v>6.8</v>
      </c>
      <c r="AQ705" s="699">
        <f>AM705*1.06</f>
        <v>6.6560321192920942</v>
      </c>
      <c r="AR705" s="363">
        <f>AQ705*1.15</f>
        <v>7.654436937185908</v>
      </c>
      <c r="AS705" s="722">
        <f>SUM(AM705-AL705)/AL705</f>
        <v>6.0000000000000005E-2</v>
      </c>
    </row>
    <row r="706" spans="1:45" ht="15.75" x14ac:dyDescent="0.25">
      <c r="A706" s="511" t="s">
        <v>853</v>
      </c>
      <c r="B706" s="480"/>
      <c r="C706" s="481"/>
      <c r="D706" s="481"/>
      <c r="E706" s="481"/>
      <c r="F706" s="481"/>
      <c r="G706" s="455"/>
      <c r="H706" s="485"/>
      <c r="I706" s="513"/>
      <c r="J706" s="514"/>
      <c r="K706" s="515"/>
      <c r="L706" s="483"/>
      <c r="M706" s="483"/>
      <c r="N706" s="488"/>
      <c r="O706" s="480"/>
      <c r="P706" s="480"/>
      <c r="Q706" s="480"/>
      <c r="R706" s="550"/>
      <c r="S706" s="480"/>
      <c r="T706" s="480"/>
      <c r="U706" s="480"/>
      <c r="V706" s="480"/>
      <c r="W706" s="543"/>
      <c r="X706" s="480"/>
      <c r="Y706" s="480"/>
      <c r="Z706" s="711"/>
      <c r="AA706" s="712">
        <v>100</v>
      </c>
      <c r="AB706" s="712">
        <f>AA706*Y7</f>
        <v>15</v>
      </c>
      <c r="AC706" s="713">
        <f>AA706+AB706</f>
        <v>115</v>
      </c>
      <c r="AD706" s="713">
        <f>AA706*AD9</f>
        <v>105</v>
      </c>
      <c r="AE706" s="713">
        <f>AD706*AF9</f>
        <v>15.75</v>
      </c>
      <c r="AF706" s="714">
        <f>AD706+AE706</f>
        <v>120.75</v>
      </c>
      <c r="AG706" s="715">
        <v>120.8</v>
      </c>
      <c r="AH706" s="714">
        <f>AD706*AH9</f>
        <v>110.25</v>
      </c>
      <c r="AI706" s="480">
        <f>AH706*AJ9</f>
        <v>16.537499999999998</v>
      </c>
      <c r="AJ706" s="481">
        <f>SUM(AH706:AI706)</f>
        <v>126.78749999999999</v>
      </c>
      <c r="AK706" s="707">
        <v>126.8</v>
      </c>
      <c r="AL706" s="455">
        <v>116.86500000000001</v>
      </c>
      <c r="AM706" s="455">
        <f>AL706*1.06</f>
        <v>123.87690000000002</v>
      </c>
      <c r="AN706" s="455">
        <f>AL706*AN$12</f>
        <v>17.52975</v>
      </c>
      <c r="AO706" s="456">
        <v>134.4</v>
      </c>
      <c r="AP706" s="364">
        <v>134.4</v>
      </c>
      <c r="AQ706" s="699">
        <f>AM706*1.06</f>
        <v>131.30951400000004</v>
      </c>
      <c r="AR706" s="363">
        <f>AQ706*1.15</f>
        <v>151.00594110000003</v>
      </c>
      <c r="AS706" s="722">
        <f>SUM(AM706-AL706)/AL706</f>
        <v>6.0000000000000095E-2</v>
      </c>
    </row>
    <row r="707" spans="1:45" ht="15.75" x14ac:dyDescent="0.25">
      <c r="A707" s="511"/>
      <c r="B707" s="480"/>
      <c r="C707" s="481"/>
      <c r="D707" s="481"/>
      <c r="E707" s="481"/>
      <c r="F707" s="481"/>
      <c r="G707" s="455"/>
      <c r="H707" s="485"/>
      <c r="I707" s="513"/>
      <c r="J707" s="514"/>
      <c r="K707" s="515"/>
      <c r="L707" s="483"/>
      <c r="M707" s="483"/>
      <c r="N707" s="488"/>
      <c r="O707" s="480"/>
      <c r="P707" s="480"/>
      <c r="Q707" s="480"/>
      <c r="R707" s="480"/>
      <c r="S707" s="480"/>
      <c r="T707" s="480"/>
      <c r="U707" s="483"/>
      <c r="V707" s="480" t="s">
        <v>609</v>
      </c>
      <c r="W707" s="502"/>
      <c r="X707" s="483"/>
      <c r="Y707" s="480"/>
      <c r="Z707" s="711"/>
      <c r="AA707" s="712"/>
      <c r="AB707" s="712"/>
      <c r="AC707" s="713"/>
      <c r="AD707" s="713"/>
      <c r="AE707" s="713"/>
      <c r="AF707" s="714"/>
      <c r="AG707" s="715"/>
      <c r="AH707" s="714"/>
      <c r="AI707" s="480"/>
      <c r="AJ707" s="483"/>
      <c r="AK707" s="707"/>
      <c r="AL707" s="455"/>
      <c r="AM707" s="455"/>
      <c r="AN707" s="455"/>
      <c r="AO707" s="456"/>
      <c r="AP707" s="364"/>
      <c r="AQ707" s="693"/>
      <c r="AR707" s="363"/>
      <c r="AS707" s="710"/>
    </row>
    <row r="708" spans="1:45" ht="15.75" x14ac:dyDescent="0.25">
      <c r="A708" s="505" t="s">
        <v>482</v>
      </c>
      <c r="B708" s="480"/>
      <c r="C708" s="481"/>
      <c r="D708" s="481"/>
      <c r="E708" s="481"/>
      <c r="F708" s="481"/>
      <c r="G708" s="455"/>
      <c r="H708" s="485"/>
      <c r="I708" s="513"/>
      <c r="J708" s="514"/>
      <c r="K708" s="515"/>
      <c r="L708" s="483"/>
      <c r="M708" s="483"/>
      <c r="N708" s="488"/>
      <c r="O708" s="480"/>
      <c r="P708" s="480"/>
      <c r="Q708" s="480"/>
      <c r="R708" s="480"/>
      <c r="S708" s="480"/>
      <c r="T708" s="480"/>
      <c r="U708" s="483"/>
      <c r="V708" s="483"/>
      <c r="W708" s="502"/>
      <c r="X708" s="483"/>
      <c r="Y708" s="480"/>
      <c r="Z708" s="711"/>
      <c r="AA708" s="712"/>
      <c r="AB708" s="712"/>
      <c r="AC708" s="713" t="s">
        <v>609</v>
      </c>
      <c r="AD708" s="713"/>
      <c r="AE708" s="713"/>
      <c r="AF708" s="714" t="s">
        <v>609</v>
      </c>
      <c r="AG708" s="715"/>
      <c r="AH708" s="714"/>
      <c r="AI708" s="480"/>
      <c r="AJ708" s="483"/>
      <c r="AK708" s="707"/>
      <c r="AL708" s="455"/>
      <c r="AM708" s="455"/>
      <c r="AN708" s="455"/>
      <c r="AO708" s="456"/>
      <c r="AP708" s="364"/>
      <c r="AQ708" s="693"/>
      <c r="AR708" s="363"/>
      <c r="AS708" s="710"/>
    </row>
    <row r="709" spans="1:45" ht="15.75" x14ac:dyDescent="0.25">
      <c r="A709" s="511" t="s">
        <v>722</v>
      </c>
      <c r="B709" s="480">
        <v>1.21</v>
      </c>
      <c r="C709" s="481" t="e">
        <f>+B709+B709*$G$9</f>
        <v>#VALUE!</v>
      </c>
      <c r="D709" s="481">
        <v>1.4</v>
      </c>
      <c r="E709" s="618" t="e">
        <f>+D709*E12</f>
        <v>#VALUE!</v>
      </c>
      <c r="F709" s="481" t="e">
        <f>SUM(D709:E709)</f>
        <v>#VALUE!</v>
      </c>
      <c r="G709" s="455" t="e">
        <f>CEILING(F709,0.1)</f>
        <v>#VALUE!</v>
      </c>
      <c r="H709" s="485">
        <f t="shared" si="205"/>
        <v>1.4</v>
      </c>
      <c r="I709" s="513">
        <f>+H709*$I$8</f>
        <v>0</v>
      </c>
      <c r="J709" s="514">
        <f>SUM(H709:I709)</f>
        <v>1.4</v>
      </c>
      <c r="K709" s="515">
        <f>_xlfn.FLOOR.PRECISE(+H709+I709,0.1)+0.1</f>
        <v>1.5000000000000002</v>
      </c>
      <c r="L709" s="480">
        <f>H709+H709*$M$9</f>
        <v>1.4</v>
      </c>
      <c r="M709" s="480">
        <f>L709*$M$8</f>
        <v>0</v>
      </c>
      <c r="N709" s="363">
        <f>L709+M709</f>
        <v>1.4</v>
      </c>
      <c r="O709" s="480">
        <f>L709+L709*$P$9</f>
        <v>1.5959999999999999</v>
      </c>
      <c r="P709" s="480" t="e">
        <f>O709*$Q$9</f>
        <v>#VALUE!</v>
      </c>
      <c r="Q709" s="480" t="e">
        <f>SUM(O709:P709)</f>
        <v>#VALUE!</v>
      </c>
      <c r="R709" s="550">
        <f>O709+(O709*$S$9)</f>
        <v>1.8194399999999999</v>
      </c>
      <c r="S709" s="480">
        <f>R709*S9</f>
        <v>0.25472159999999999</v>
      </c>
      <c r="T709" s="480">
        <f>R709+S709-0.01</f>
        <v>2.0641616000000003</v>
      </c>
      <c r="U709" s="480">
        <f>R709+(R709*R9)</f>
        <v>1.9358841599999999</v>
      </c>
      <c r="V709" s="480">
        <f>U709*V9</f>
        <v>0.29038262399999998</v>
      </c>
      <c r="W709" s="543">
        <f>ROUNDUP(SUM(U709:V709),1)</f>
        <v>2.3000000000000003</v>
      </c>
      <c r="X709" s="480">
        <f>U709*$Z$11+U709</f>
        <v>2.0907548927999997</v>
      </c>
      <c r="Y709" s="480">
        <f>X709*Y7</f>
        <v>0.31361323391999996</v>
      </c>
      <c r="Z709" s="711">
        <f>X709+Y709</f>
        <v>2.4043681267199997</v>
      </c>
      <c r="AA709" s="712">
        <f>X709+(X709*AA$9)</f>
        <v>2.2162001863679999</v>
      </c>
      <c r="AB709" s="712">
        <f>AA709*AB$12</f>
        <v>0.33243002795519999</v>
      </c>
      <c r="AC709" s="713">
        <f>AA709+AB709</f>
        <v>2.5486302143231998</v>
      </c>
      <c r="AD709" s="713">
        <f>AA709*AD9</f>
        <v>2.3270101956864</v>
      </c>
      <c r="AE709" s="713">
        <f>AD709*AF9</f>
        <v>0.34905152935295997</v>
      </c>
      <c r="AF709" s="714">
        <f>AD709+AE709</f>
        <v>2.6760617250393599</v>
      </c>
      <c r="AG709" s="715">
        <v>2.6</v>
      </c>
      <c r="AH709" s="714">
        <f>AD709*AH9</f>
        <v>2.4433607054707203</v>
      </c>
      <c r="AI709" s="480">
        <f>AH709*AJ9</f>
        <v>0.36650410582060805</v>
      </c>
      <c r="AJ709" s="481">
        <f>SUM(AH709:AI709)</f>
        <v>2.8098648112913285</v>
      </c>
      <c r="AK709" s="707">
        <v>2.7</v>
      </c>
      <c r="AL709" s="455">
        <v>2.4787063612243756</v>
      </c>
      <c r="AM709" s="455">
        <f t="shared" ref="AM709:AM723" si="206">AL709*1.06</f>
        <v>2.6274287428978385</v>
      </c>
      <c r="AN709" s="455">
        <f>AL709*AN$12</f>
        <v>0.37180595418365631</v>
      </c>
      <c r="AO709" s="456">
        <f>SUM(AL709:AN709)</f>
        <v>5.4779410583058707</v>
      </c>
      <c r="AP709" s="364"/>
      <c r="AQ709" s="699">
        <f>AM709*1.06</f>
        <v>2.7850744674717087</v>
      </c>
      <c r="AR709" s="363">
        <f>AQ709*1.15</f>
        <v>3.2028356375924649</v>
      </c>
      <c r="AS709" s="722">
        <f>SUM(AM709-AL709)/AL709</f>
        <v>6.000000000000013E-2</v>
      </c>
    </row>
    <row r="710" spans="1:45" ht="15.75" x14ac:dyDescent="0.25">
      <c r="A710" s="511" t="s">
        <v>723</v>
      </c>
      <c r="B710" s="480">
        <v>2.66</v>
      </c>
      <c r="C710" s="481" t="e">
        <f>+B710+B710*$G$9</f>
        <v>#VALUE!</v>
      </c>
      <c r="D710" s="481">
        <v>3.07</v>
      </c>
      <c r="E710" s="618" t="e">
        <f>+D710*E12</f>
        <v>#VALUE!</v>
      </c>
      <c r="F710" s="481" t="e">
        <f>SUM(D710:E710)</f>
        <v>#VALUE!</v>
      </c>
      <c r="G710" s="455" t="e">
        <f>CEILING(F710,0.1)</f>
        <v>#VALUE!</v>
      </c>
      <c r="H710" s="485">
        <f t="shared" si="205"/>
        <v>3.07</v>
      </c>
      <c r="I710" s="513">
        <f>+H710*$I$8</f>
        <v>0</v>
      </c>
      <c r="J710" s="514">
        <f>SUM(H710:I710)</f>
        <v>3.07</v>
      </c>
      <c r="K710" s="515">
        <f>_xlfn.FLOOR.PRECISE(+H710+I710,0.1)</f>
        <v>3</v>
      </c>
      <c r="L710" s="480">
        <f>H710+H710*$M$9</f>
        <v>3.07</v>
      </c>
      <c r="M710" s="480">
        <f>L710*$M$8</f>
        <v>0</v>
      </c>
      <c r="N710" s="363">
        <f>L710+M710</f>
        <v>3.07</v>
      </c>
      <c r="O710" s="480">
        <v>3.64</v>
      </c>
      <c r="P710" s="480" t="e">
        <f>O710*$Q$9</f>
        <v>#VALUE!</v>
      </c>
      <c r="Q710" s="480" t="e">
        <f>SUM(O710:P710)</f>
        <v>#VALUE!</v>
      </c>
      <c r="R710" s="550">
        <v>3.86</v>
      </c>
      <c r="S710" s="480">
        <f>R710*S9</f>
        <v>0.54039999999999999</v>
      </c>
      <c r="T710" s="480">
        <f>R710+S710</f>
        <v>4.4003999999999994</v>
      </c>
      <c r="U710" s="480">
        <f>R710+(R710*R9)</f>
        <v>4.1070399999999996</v>
      </c>
      <c r="V710" s="480">
        <f>U710*V9</f>
        <v>0.61605599999999994</v>
      </c>
      <c r="W710" s="543">
        <f>ROUNDUP(SUM(U710:V710),1)</f>
        <v>4.8</v>
      </c>
      <c r="X710" s="480">
        <f>U710*$Z$11+U710</f>
        <v>4.4356031999999992</v>
      </c>
      <c r="Y710" s="480">
        <f>X710*Y7</f>
        <v>0.6653404799999999</v>
      </c>
      <c r="Z710" s="711">
        <f>X710+Y710-0.01</f>
        <v>5.0909436799999996</v>
      </c>
      <c r="AA710" s="712">
        <f>X710+(X710*AA$9)</f>
        <v>4.7017393919999995</v>
      </c>
      <c r="AB710" s="712">
        <f>AA710*AB$12</f>
        <v>0.70526090879999992</v>
      </c>
      <c r="AC710" s="713">
        <f>AA710+AB710</f>
        <v>5.4070003007999992</v>
      </c>
      <c r="AD710" s="713">
        <f>AA710*AD9</f>
        <v>4.9368263615999997</v>
      </c>
      <c r="AE710" s="713">
        <f>AD710*AF9</f>
        <v>0.74052395423999995</v>
      </c>
      <c r="AF710" s="714">
        <f>AD710+AE710</f>
        <v>5.6773503158400001</v>
      </c>
      <c r="AG710" s="715">
        <v>5.6</v>
      </c>
      <c r="AH710" s="714">
        <f>AD710*AH9</f>
        <v>5.1836676796800001</v>
      </c>
      <c r="AI710" s="480">
        <f>AH710*AJ9</f>
        <v>0.77755015195199995</v>
      </c>
      <c r="AJ710" s="481">
        <f>SUM(AH710:AI710)</f>
        <v>5.9612178316320001</v>
      </c>
      <c r="AK710" s="707">
        <v>5.9</v>
      </c>
      <c r="AL710" s="455">
        <v>5.3929342637856008</v>
      </c>
      <c r="AM710" s="455">
        <f t="shared" si="206"/>
        <v>5.7165103196127376</v>
      </c>
      <c r="AN710" s="455">
        <f>AL710*AN$12</f>
        <v>0.80894013956784006</v>
      </c>
      <c r="AO710" s="456">
        <f>SUM(AL710:AN710)</f>
        <v>11.918384722966179</v>
      </c>
      <c r="AP710" s="364"/>
      <c r="AQ710" s="699">
        <f>AM710*1.06</f>
        <v>6.059500938789502</v>
      </c>
      <c r="AR710" s="363">
        <f>AQ710*1.15</f>
        <v>6.9684260796079265</v>
      </c>
      <c r="AS710" s="722">
        <f>SUM(AM710-AL710)/AL710</f>
        <v>6.0000000000000137E-2</v>
      </c>
    </row>
    <row r="711" spans="1:45" ht="15.75" x14ac:dyDescent="0.25">
      <c r="A711" s="511"/>
      <c r="B711" s="480"/>
      <c r="C711" s="481"/>
      <c r="D711" s="481"/>
      <c r="E711" s="481"/>
      <c r="F711" s="481"/>
      <c r="G711" s="455"/>
      <c r="H711" s="485"/>
      <c r="I711" s="513"/>
      <c r="J711" s="514"/>
      <c r="K711" s="515"/>
      <c r="L711" s="483"/>
      <c r="M711" s="483"/>
      <c r="N711" s="488"/>
      <c r="O711" s="480"/>
      <c r="P711" s="480"/>
      <c r="Q711" s="480"/>
      <c r="R711" s="480"/>
      <c r="S711" s="480"/>
      <c r="T711" s="480"/>
      <c r="U711" s="483"/>
      <c r="V711" s="483"/>
      <c r="W711" s="502"/>
      <c r="X711" s="483"/>
      <c r="Y711" s="480"/>
      <c r="Z711" s="711"/>
      <c r="AA711" s="712"/>
      <c r="AB711" s="712"/>
      <c r="AC711" s="713" t="s">
        <v>609</v>
      </c>
      <c r="AD711" s="713"/>
      <c r="AE711" s="713"/>
      <c r="AF711" s="714" t="s">
        <v>609</v>
      </c>
      <c r="AG711" s="715"/>
      <c r="AH711" s="714"/>
      <c r="AI711" s="480"/>
      <c r="AJ711" s="483"/>
      <c r="AK711" s="707"/>
      <c r="AL711" s="455"/>
      <c r="AM711" s="455"/>
      <c r="AN711" s="455"/>
      <c r="AO711" s="456"/>
      <c r="AP711" s="364"/>
      <c r="AQ711" s="693"/>
      <c r="AR711" s="363"/>
      <c r="AS711" s="710"/>
    </row>
    <row r="712" spans="1:45" ht="15.75" x14ac:dyDescent="0.25">
      <c r="A712" s="662" t="s">
        <v>926</v>
      </c>
      <c r="B712" s="480">
        <v>121</v>
      </c>
      <c r="C712" s="481" t="e">
        <f>+B712+B712*$G$9</f>
        <v>#VALUE!</v>
      </c>
      <c r="D712" s="481">
        <v>137.28</v>
      </c>
      <c r="E712" s="481">
        <f>+D712*$F$11</f>
        <v>0</v>
      </c>
      <c r="F712" s="481">
        <f>SUM(D712:E712)</f>
        <v>137.28</v>
      </c>
      <c r="G712" s="455">
        <f>CEILING(F712,0.1)</f>
        <v>137.30000000000001</v>
      </c>
      <c r="H712" s="485">
        <f t="shared" si="205"/>
        <v>137.28</v>
      </c>
      <c r="I712" s="513">
        <f>+H712*$I$8</f>
        <v>0</v>
      </c>
      <c r="J712" s="514">
        <f>SUM(H712:I712)</f>
        <v>137.28</v>
      </c>
      <c r="K712" s="515">
        <f>_xlfn.FLOOR.PRECISE(+H712+I712,0.1)+0.1</f>
        <v>137.30000000000001</v>
      </c>
      <c r="L712" s="480">
        <f>H712+H712*$M$9</f>
        <v>137.28</v>
      </c>
      <c r="M712" s="480">
        <f>L712*$M$8</f>
        <v>0</v>
      </c>
      <c r="N712" s="363">
        <f>L712+M712</f>
        <v>137.28</v>
      </c>
      <c r="O712" s="480">
        <v>163.51</v>
      </c>
      <c r="P712" s="480" t="e">
        <f>O712*$Q$9</f>
        <v>#VALUE!</v>
      </c>
      <c r="Q712" s="480" t="e">
        <f>SUM(O712:P712)</f>
        <v>#VALUE!</v>
      </c>
      <c r="R712" s="550">
        <v>173.32</v>
      </c>
      <c r="S712" s="480">
        <f>R712*S9</f>
        <v>24.264800000000001</v>
      </c>
      <c r="T712" s="480">
        <f>R712+S712+0.01</f>
        <v>197.59479999999999</v>
      </c>
      <c r="U712" s="480">
        <f>R712+(R712*R9)</f>
        <v>184.41247999999999</v>
      </c>
      <c r="V712" s="480">
        <f>U712*V9</f>
        <v>27.661871999999999</v>
      </c>
      <c r="W712" s="543">
        <f>ROUNDUP(SUM(U712:V712),1)</f>
        <v>212.1</v>
      </c>
      <c r="X712" s="480">
        <f>U712*$Z$11+U712</f>
        <v>199.16547839999998</v>
      </c>
      <c r="Y712" s="480">
        <f>X712*Y7</f>
        <v>29.874821759999996</v>
      </c>
      <c r="Z712" s="711">
        <f>X712+Y712</f>
        <v>229.04030015999999</v>
      </c>
      <c r="AA712" s="712">
        <f>X712+(X712*AA$9)</f>
        <v>211.11540710399998</v>
      </c>
      <c r="AB712" s="712">
        <f>AA712*AB$12</f>
        <v>31.667311065599996</v>
      </c>
      <c r="AC712" s="713">
        <f>AA712+AB712</f>
        <v>242.78271816959997</v>
      </c>
      <c r="AD712" s="713"/>
      <c r="AE712" s="713"/>
      <c r="AF712" s="714" t="s">
        <v>609</v>
      </c>
      <c r="AG712" s="715"/>
      <c r="AH712" s="714"/>
      <c r="AI712" s="480"/>
      <c r="AJ712" s="483"/>
      <c r="AK712" s="707"/>
      <c r="AL712" s="455"/>
      <c r="AM712" s="455"/>
      <c r="AN712" s="455"/>
      <c r="AO712" s="456"/>
      <c r="AP712" s="364"/>
      <c r="AQ712" s="693"/>
      <c r="AR712" s="363"/>
      <c r="AS712" s="710"/>
    </row>
    <row r="713" spans="1:45" ht="15.75" x14ac:dyDescent="0.25">
      <c r="A713" s="619"/>
      <c r="B713" s="570"/>
      <c r="C713" s="571"/>
      <c r="D713" s="481"/>
      <c r="E713" s="481"/>
      <c r="F713" s="481"/>
      <c r="G713" s="455"/>
      <c r="H713" s="485"/>
      <c r="I713" s="513"/>
      <c r="J713" s="514"/>
      <c r="K713" s="515"/>
      <c r="L713" s="483"/>
      <c r="M713" s="483"/>
      <c r="N713" s="488"/>
      <c r="O713" s="480"/>
      <c r="P713" s="480"/>
      <c r="Q713" s="480"/>
      <c r="R713" s="480"/>
      <c r="S713" s="480"/>
      <c r="T713" s="480"/>
      <c r="U713" s="483"/>
      <c r="V713" s="483"/>
      <c r="W713" s="502"/>
      <c r="X713" s="483"/>
      <c r="Y713" s="480"/>
      <c r="Z713" s="711"/>
      <c r="AA713" s="712"/>
      <c r="AB713" s="712"/>
      <c r="AC713" s="392"/>
      <c r="AD713" s="392"/>
      <c r="AE713" s="392"/>
      <c r="AF713" s="483"/>
      <c r="AG713" s="554"/>
      <c r="AH713" s="483"/>
      <c r="AI713" s="480"/>
      <c r="AJ713" s="483"/>
      <c r="AK713" s="707"/>
      <c r="AL713" s="455"/>
      <c r="AM713" s="455"/>
      <c r="AN713" s="455"/>
      <c r="AO713" s="456"/>
      <c r="AP713" s="364"/>
      <c r="AQ713" s="693"/>
      <c r="AR713" s="363"/>
      <c r="AS713" s="710"/>
    </row>
    <row r="714" spans="1:45" ht="15.75" x14ac:dyDescent="0.25">
      <c r="A714" s="479" t="s">
        <v>486</v>
      </c>
      <c r="B714" s="480">
        <v>121</v>
      </c>
      <c r="C714" s="481" t="e">
        <f>+B714+B714*$G$9</f>
        <v>#VALUE!</v>
      </c>
      <c r="D714" s="481">
        <v>137.28</v>
      </c>
      <c r="E714" s="481">
        <f>+D714*$F$11</f>
        <v>0</v>
      </c>
      <c r="F714" s="481">
        <f>SUM(D714:E714)</f>
        <v>137.28</v>
      </c>
      <c r="G714" s="455">
        <f>CEILING(F714,0.1)</f>
        <v>137.30000000000001</v>
      </c>
      <c r="H714" s="485">
        <f t="shared" si="205"/>
        <v>137.28</v>
      </c>
      <c r="I714" s="513">
        <f>+H714*$I$8</f>
        <v>0</v>
      </c>
      <c r="J714" s="514">
        <f>SUM(H714:I714)</f>
        <v>137.28</v>
      </c>
      <c r="K714" s="515">
        <f>_xlfn.FLOOR.PRECISE(+H714+I714,0.1)+0.1</f>
        <v>137.30000000000001</v>
      </c>
      <c r="L714" s="480">
        <f t="shared" ref="L714:L719" si="207">H714+H714*$M$9</f>
        <v>137.28</v>
      </c>
      <c r="M714" s="480">
        <f t="shared" ref="M714:M719" si="208">L714*$M$8</f>
        <v>0</v>
      </c>
      <c r="N714" s="363">
        <f t="shared" ref="N714:N719" si="209">L714+M714</f>
        <v>137.28</v>
      </c>
      <c r="O714" s="480">
        <v>163.51</v>
      </c>
      <c r="P714" s="480" t="e">
        <f t="shared" ref="P714:P719" si="210">O714*$Q$9</f>
        <v>#VALUE!</v>
      </c>
      <c r="Q714" s="480" t="e">
        <f t="shared" ref="Q714:Q719" si="211">SUM(O714:P714)</f>
        <v>#VALUE!</v>
      </c>
      <c r="R714" s="550">
        <v>173.32</v>
      </c>
      <c r="S714" s="480">
        <f>R714*S9</f>
        <v>24.264800000000001</v>
      </c>
      <c r="T714" s="480">
        <f>R714+S714+0.01</f>
        <v>197.59479999999999</v>
      </c>
      <c r="U714" s="480">
        <f>R714+(R714*R9)</f>
        <v>184.41247999999999</v>
      </c>
      <c r="V714" s="480">
        <f>U714*V9</f>
        <v>27.661871999999999</v>
      </c>
      <c r="W714" s="543">
        <f t="shared" ref="W714:W719" si="212">ROUNDUP(SUM(U714:V714),1)</f>
        <v>212.1</v>
      </c>
      <c r="X714" s="480">
        <f t="shared" ref="X714:X719" si="213">U714*$Z$11+U714</f>
        <v>199.16547839999998</v>
      </c>
      <c r="Y714" s="480">
        <f>X714*Y7</f>
        <v>29.874821759999996</v>
      </c>
      <c r="Z714" s="711">
        <f>X714+Y714</f>
        <v>229.04030015999999</v>
      </c>
      <c r="AA714" s="712">
        <f t="shared" ref="AA714:AA719" si="214">X714+(X714*AA$9)</f>
        <v>211.11540710399998</v>
      </c>
      <c r="AB714" s="712">
        <f t="shared" ref="AB714:AB719" si="215">AA714*AB$12</f>
        <v>31.667311065599996</v>
      </c>
      <c r="AC714" s="713">
        <f t="shared" ref="AC714:AC719" si="216">AA714+AB714</f>
        <v>242.78271816959997</v>
      </c>
      <c r="AD714" s="713">
        <f>AA714*AD9</f>
        <v>221.67117745919998</v>
      </c>
      <c r="AE714" s="713">
        <f>AD714*AF9</f>
        <v>33.250676618879993</v>
      </c>
      <c r="AF714" s="714">
        <f t="shared" ref="AF714:AF719" si="217">AD714+AE714</f>
        <v>254.92185407807997</v>
      </c>
      <c r="AG714" s="715">
        <v>250.2</v>
      </c>
      <c r="AH714" s="714">
        <f>AD714*AH9</f>
        <v>232.75473633215998</v>
      </c>
      <c r="AI714" s="480">
        <f>AH714*AJ9</f>
        <v>34.913210449823993</v>
      </c>
      <c r="AJ714" s="455">
        <f>SUM(AH714:AI714)</f>
        <v>267.66794678198397</v>
      </c>
      <c r="AK714" s="707">
        <v>262.7</v>
      </c>
      <c r="AL714" s="455">
        <v>242.15113124334721</v>
      </c>
      <c r="AM714" s="455">
        <f t="shared" si="206"/>
        <v>256.68019911794806</v>
      </c>
      <c r="AN714" s="455">
        <f t="shared" ref="AN714:AN723" si="218">AL714*AN$12</f>
        <v>36.322669686502081</v>
      </c>
      <c r="AO714" s="456">
        <v>278.5</v>
      </c>
      <c r="AP714" s="364">
        <v>278.5</v>
      </c>
      <c r="AQ714" s="699">
        <f t="shared" ref="AQ714:AQ723" si="219">AM714*1.06</f>
        <v>272.08101106502494</v>
      </c>
      <c r="AR714" s="363">
        <f t="shared" ref="AR714:AR723" si="220">AQ714*1.15</f>
        <v>312.89316272477868</v>
      </c>
      <c r="AS714" s="722">
        <f t="shared" ref="AS714:AS723" si="221">SUM(AM714-AL714)/AL714</f>
        <v>6.0000000000000095E-2</v>
      </c>
    </row>
    <row r="715" spans="1:45" ht="15.75" x14ac:dyDescent="0.25">
      <c r="A715" s="479" t="s">
        <v>487</v>
      </c>
      <c r="B715" s="480">
        <v>13.31</v>
      </c>
      <c r="C715" s="481" t="e">
        <f>+B715+B715*$G$9</f>
        <v>#VALUE!</v>
      </c>
      <c r="D715" s="481">
        <v>15.18</v>
      </c>
      <c r="E715" s="481">
        <f>+D715*$F$11</f>
        <v>0</v>
      </c>
      <c r="F715" s="481">
        <f>SUM(D715:E715)</f>
        <v>15.18</v>
      </c>
      <c r="G715" s="455">
        <f>CEILING(F715,0.1)</f>
        <v>15.200000000000001</v>
      </c>
      <c r="H715" s="485">
        <f t="shared" si="205"/>
        <v>15.18</v>
      </c>
      <c r="I715" s="513">
        <f>+H715*$I$8</f>
        <v>0</v>
      </c>
      <c r="J715" s="514">
        <f>SUM(H715:I715)</f>
        <v>15.18</v>
      </c>
      <c r="K715" s="515">
        <f>_xlfn.FLOOR.PRECISE(+H715+I715,0.1)</f>
        <v>15.100000000000001</v>
      </c>
      <c r="L715" s="480">
        <f t="shared" si="207"/>
        <v>15.18</v>
      </c>
      <c r="M715" s="480">
        <f t="shared" si="208"/>
        <v>0</v>
      </c>
      <c r="N715" s="363">
        <f t="shared" si="209"/>
        <v>15.18</v>
      </c>
      <c r="O715" s="480">
        <v>18.07</v>
      </c>
      <c r="P715" s="480" t="e">
        <f t="shared" si="210"/>
        <v>#VALUE!</v>
      </c>
      <c r="Q715" s="480" t="e">
        <f t="shared" si="211"/>
        <v>#VALUE!</v>
      </c>
      <c r="R715" s="550">
        <v>19.149999999999999</v>
      </c>
      <c r="S715" s="480">
        <f>R715*S9</f>
        <v>2.681</v>
      </c>
      <c r="T715" s="480">
        <f>R715+S715-0.04</f>
        <v>21.791</v>
      </c>
      <c r="U715" s="480">
        <f>R715+(R715*R9)</f>
        <v>20.375599999999999</v>
      </c>
      <c r="V715" s="480">
        <f>U715*V9</f>
        <v>3.0563399999999996</v>
      </c>
      <c r="W715" s="543">
        <f t="shared" si="212"/>
        <v>23.5</v>
      </c>
      <c r="X715" s="480">
        <f t="shared" si="213"/>
        <v>22.005647999999997</v>
      </c>
      <c r="Y715" s="480">
        <f>X715*Y7</f>
        <v>3.3008471999999993</v>
      </c>
      <c r="Z715" s="711">
        <f>X715+Y715+0.01</f>
        <v>25.316495199999999</v>
      </c>
      <c r="AA715" s="712">
        <f t="shared" si="214"/>
        <v>23.325986879999999</v>
      </c>
      <c r="AB715" s="712">
        <f t="shared" si="215"/>
        <v>3.4988980319999996</v>
      </c>
      <c r="AC715" s="713">
        <f t="shared" si="216"/>
        <v>26.824884911999998</v>
      </c>
      <c r="AD715" s="713">
        <f>AA715*AD9</f>
        <v>24.492286224000001</v>
      </c>
      <c r="AE715" s="713">
        <f>AD715*AF9</f>
        <v>3.6738429336</v>
      </c>
      <c r="AF715" s="714">
        <f t="shared" si="217"/>
        <v>28.1661291576</v>
      </c>
      <c r="AG715" s="715">
        <v>27.6</v>
      </c>
      <c r="AH715" s="714">
        <f>AD715*AH9</f>
        <v>25.716900535200001</v>
      </c>
      <c r="AI715" s="480">
        <f>AH715*AJ9</f>
        <v>3.8575350802799999</v>
      </c>
      <c r="AJ715" s="455">
        <f t="shared" ref="AJ715:AJ723" si="222">SUM(AH715:AI715)</f>
        <v>29.574435615479999</v>
      </c>
      <c r="AK715" s="707">
        <v>29</v>
      </c>
      <c r="AL715" s="455">
        <v>26.755101334584001</v>
      </c>
      <c r="AM715" s="455">
        <f t="shared" si="206"/>
        <v>28.360407414659043</v>
      </c>
      <c r="AN715" s="455">
        <f t="shared" si="218"/>
        <v>4.0132652001876004</v>
      </c>
      <c r="AO715" s="456">
        <v>30.8</v>
      </c>
      <c r="AP715" s="364">
        <v>30.8</v>
      </c>
      <c r="AQ715" s="699">
        <f t="shared" si="219"/>
        <v>30.062031859538589</v>
      </c>
      <c r="AR715" s="363">
        <f t="shared" si="220"/>
        <v>34.571336638469376</v>
      </c>
      <c r="AS715" s="722">
        <f t="shared" si="221"/>
        <v>6.0000000000000081E-2</v>
      </c>
    </row>
    <row r="716" spans="1:45" ht="15.75" x14ac:dyDescent="0.25">
      <c r="A716" s="479" t="s">
        <v>738</v>
      </c>
      <c r="B716" s="480"/>
      <c r="C716" s="481"/>
      <c r="D716" s="481"/>
      <c r="E716" s="481"/>
      <c r="F716" s="481"/>
      <c r="G716" s="455"/>
      <c r="H716" s="485"/>
      <c r="I716" s="513"/>
      <c r="J716" s="514"/>
      <c r="K716" s="515"/>
      <c r="L716" s="480">
        <v>17.059999999999999</v>
      </c>
      <c r="M716" s="480">
        <f t="shared" si="208"/>
        <v>0</v>
      </c>
      <c r="N716" s="363">
        <f t="shared" si="209"/>
        <v>17.059999999999999</v>
      </c>
      <c r="O716" s="480">
        <v>18.07</v>
      </c>
      <c r="P716" s="480" t="e">
        <f t="shared" si="210"/>
        <v>#VALUE!</v>
      </c>
      <c r="Q716" s="480" t="e">
        <f t="shared" si="211"/>
        <v>#VALUE!</v>
      </c>
      <c r="R716" s="550">
        <v>19.149999999999999</v>
      </c>
      <c r="S716" s="480">
        <f>R716*S9</f>
        <v>2.681</v>
      </c>
      <c r="T716" s="480">
        <f>R716+S716-0.04</f>
        <v>21.791</v>
      </c>
      <c r="U716" s="480">
        <f>R716+(R716*R9)</f>
        <v>20.375599999999999</v>
      </c>
      <c r="V716" s="480">
        <f>U716*V9</f>
        <v>3.0563399999999996</v>
      </c>
      <c r="W716" s="543">
        <f t="shared" si="212"/>
        <v>23.5</v>
      </c>
      <c r="X716" s="480">
        <f t="shared" si="213"/>
        <v>22.005647999999997</v>
      </c>
      <c r="Y716" s="480">
        <f>X716*Y7</f>
        <v>3.3008471999999993</v>
      </c>
      <c r="Z716" s="711">
        <f>X716+Y716+0.01</f>
        <v>25.316495199999999</v>
      </c>
      <c r="AA716" s="712">
        <f t="shared" si="214"/>
        <v>23.325986879999999</v>
      </c>
      <c r="AB716" s="712">
        <f t="shared" si="215"/>
        <v>3.4988980319999996</v>
      </c>
      <c r="AC716" s="713">
        <f t="shared" si="216"/>
        <v>26.824884911999998</v>
      </c>
      <c r="AD716" s="713">
        <f>AA716*AD9</f>
        <v>24.492286224000001</v>
      </c>
      <c r="AE716" s="713">
        <f>AD716*AF9</f>
        <v>3.6738429336</v>
      </c>
      <c r="AF716" s="714">
        <f t="shared" si="217"/>
        <v>28.1661291576</v>
      </c>
      <c r="AG716" s="715">
        <v>27.6</v>
      </c>
      <c r="AH716" s="714">
        <f>AD716*AH9</f>
        <v>25.716900535200001</v>
      </c>
      <c r="AI716" s="480">
        <f>AH716*AJ9</f>
        <v>3.8575350802799999</v>
      </c>
      <c r="AJ716" s="455">
        <f t="shared" si="222"/>
        <v>29.574435615479999</v>
      </c>
      <c r="AK716" s="707">
        <v>29</v>
      </c>
      <c r="AL716" s="455">
        <v>26.755101334584001</v>
      </c>
      <c r="AM716" s="455">
        <f t="shared" si="206"/>
        <v>28.360407414659043</v>
      </c>
      <c r="AN716" s="455">
        <f t="shared" si="218"/>
        <v>4.0132652001876004</v>
      </c>
      <c r="AO716" s="456">
        <v>30.8</v>
      </c>
      <c r="AP716" s="364">
        <v>30.8</v>
      </c>
      <c r="AQ716" s="699">
        <f t="shared" si="219"/>
        <v>30.062031859538589</v>
      </c>
      <c r="AR716" s="363">
        <f t="shared" si="220"/>
        <v>34.571336638469376</v>
      </c>
      <c r="AS716" s="722">
        <f t="shared" si="221"/>
        <v>6.0000000000000081E-2</v>
      </c>
    </row>
    <row r="717" spans="1:45" ht="15.75" x14ac:dyDescent="0.25">
      <c r="A717" s="479" t="s">
        <v>739</v>
      </c>
      <c r="B717" s="480"/>
      <c r="C717" s="481"/>
      <c r="D717" s="481"/>
      <c r="E717" s="481"/>
      <c r="F717" s="481"/>
      <c r="G717" s="455"/>
      <c r="H717" s="485"/>
      <c r="I717" s="513"/>
      <c r="J717" s="514"/>
      <c r="K717" s="515"/>
      <c r="L717" s="480">
        <v>17.059999999999999</v>
      </c>
      <c r="M717" s="480">
        <f t="shared" si="208"/>
        <v>0</v>
      </c>
      <c r="N717" s="363">
        <f t="shared" si="209"/>
        <v>17.059999999999999</v>
      </c>
      <c r="O717" s="480">
        <v>18.07</v>
      </c>
      <c r="P717" s="480" t="e">
        <f t="shared" si="210"/>
        <v>#VALUE!</v>
      </c>
      <c r="Q717" s="480" t="e">
        <f t="shared" si="211"/>
        <v>#VALUE!</v>
      </c>
      <c r="R717" s="550">
        <v>19.149999999999999</v>
      </c>
      <c r="S717" s="480">
        <f>R717*S9</f>
        <v>2.681</v>
      </c>
      <c r="T717" s="480">
        <f>R717+S717-0.04</f>
        <v>21.791</v>
      </c>
      <c r="U717" s="480">
        <f>R717+(R717*R9)</f>
        <v>20.375599999999999</v>
      </c>
      <c r="V717" s="480">
        <f>U717*V9</f>
        <v>3.0563399999999996</v>
      </c>
      <c r="W717" s="543">
        <f t="shared" si="212"/>
        <v>23.5</v>
      </c>
      <c r="X717" s="480">
        <f t="shared" si="213"/>
        <v>22.005647999999997</v>
      </c>
      <c r="Y717" s="480">
        <f>X717*Y7</f>
        <v>3.3008471999999993</v>
      </c>
      <c r="Z717" s="711">
        <f>X717+Y717+0.01</f>
        <v>25.316495199999999</v>
      </c>
      <c r="AA717" s="712">
        <f t="shared" si="214"/>
        <v>23.325986879999999</v>
      </c>
      <c r="AB717" s="712">
        <f t="shared" si="215"/>
        <v>3.4988980319999996</v>
      </c>
      <c r="AC717" s="713">
        <f t="shared" si="216"/>
        <v>26.824884911999998</v>
      </c>
      <c r="AD717" s="713">
        <f>AA717*AD9</f>
        <v>24.492286224000001</v>
      </c>
      <c r="AE717" s="713">
        <f>AD717*AF9</f>
        <v>3.6738429336</v>
      </c>
      <c r="AF717" s="714">
        <f t="shared" si="217"/>
        <v>28.1661291576</v>
      </c>
      <c r="AG717" s="715">
        <v>27.6</v>
      </c>
      <c r="AH717" s="714">
        <f>AD717*AH9</f>
        <v>25.716900535200001</v>
      </c>
      <c r="AI717" s="480">
        <f>AH717*AJ9</f>
        <v>3.8575350802799999</v>
      </c>
      <c r="AJ717" s="455">
        <f t="shared" si="222"/>
        <v>29.574435615479999</v>
      </c>
      <c r="AK717" s="707">
        <v>29</v>
      </c>
      <c r="AL717" s="455">
        <v>26.755101334584001</v>
      </c>
      <c r="AM717" s="455">
        <f t="shared" si="206"/>
        <v>28.360407414659043</v>
      </c>
      <c r="AN717" s="455">
        <f t="shared" si="218"/>
        <v>4.0132652001876004</v>
      </c>
      <c r="AO717" s="456">
        <v>30.8</v>
      </c>
      <c r="AP717" s="364">
        <v>30.8</v>
      </c>
      <c r="AQ717" s="699">
        <f t="shared" si="219"/>
        <v>30.062031859538589</v>
      </c>
      <c r="AR717" s="363">
        <f t="shared" si="220"/>
        <v>34.571336638469376</v>
      </c>
      <c r="AS717" s="722">
        <f t="shared" si="221"/>
        <v>6.0000000000000081E-2</v>
      </c>
    </row>
    <row r="718" spans="1:45" ht="15.75" x14ac:dyDescent="0.25">
      <c r="A718" s="479" t="s">
        <v>907</v>
      </c>
      <c r="B718" s="480">
        <v>60.5</v>
      </c>
      <c r="C718" s="481" t="e">
        <f>+B718+B718*$G$9</f>
        <v>#VALUE!</v>
      </c>
      <c r="D718" s="481">
        <v>68.680000000000007</v>
      </c>
      <c r="E718" s="481">
        <f>+D718*$F$11</f>
        <v>0</v>
      </c>
      <c r="F718" s="481">
        <f>SUM(D718:E718)</f>
        <v>68.680000000000007</v>
      </c>
      <c r="G718" s="455">
        <f>CEILING(F718,0.1)</f>
        <v>68.7</v>
      </c>
      <c r="H718" s="485">
        <f t="shared" si="205"/>
        <v>68.680000000000007</v>
      </c>
      <c r="I718" s="513">
        <f>+H718*$I$8</f>
        <v>0</v>
      </c>
      <c r="J718" s="514">
        <f>SUM(H718:I718)</f>
        <v>68.680000000000007</v>
      </c>
      <c r="K718" s="515">
        <f>_xlfn.FLOOR.PRECISE(+H718+I718,0.1)+0.1</f>
        <v>68.7</v>
      </c>
      <c r="L718" s="480">
        <f t="shared" si="207"/>
        <v>68.680000000000007</v>
      </c>
      <c r="M718" s="480">
        <f t="shared" si="208"/>
        <v>0</v>
      </c>
      <c r="N718" s="363">
        <f t="shared" si="209"/>
        <v>68.680000000000007</v>
      </c>
      <c r="O718" s="480">
        <f>L718+L718*$P$9</f>
        <v>78.295200000000008</v>
      </c>
      <c r="P718" s="480" t="e">
        <f t="shared" si="210"/>
        <v>#VALUE!</v>
      </c>
      <c r="Q718" s="480" t="e">
        <f t="shared" si="211"/>
        <v>#VALUE!</v>
      </c>
      <c r="R718" s="550">
        <v>86.71</v>
      </c>
      <c r="S718" s="480">
        <f>R718*S9</f>
        <v>12.1394</v>
      </c>
      <c r="T718" s="480">
        <f>R718+S718-0.05</f>
        <v>98.799399999999991</v>
      </c>
      <c r="U718" s="480">
        <f>R718+(R718*R9)</f>
        <v>92.259439999999998</v>
      </c>
      <c r="V718" s="480">
        <f>U718*V9</f>
        <v>13.838915999999999</v>
      </c>
      <c r="W718" s="543">
        <f t="shared" si="212"/>
        <v>106.1</v>
      </c>
      <c r="X718" s="480">
        <f t="shared" si="213"/>
        <v>99.640195199999994</v>
      </c>
      <c r="Y718" s="480">
        <f>X718*Y7</f>
        <v>14.946029279999998</v>
      </c>
      <c r="Z718" s="711">
        <f>X718+Y718+0.04</f>
        <v>114.62622448</v>
      </c>
      <c r="AA718" s="712">
        <f t="shared" si="214"/>
        <v>105.61860691199999</v>
      </c>
      <c r="AB718" s="712">
        <f t="shared" si="215"/>
        <v>15.842791036799998</v>
      </c>
      <c r="AC718" s="713">
        <f t="shared" si="216"/>
        <v>121.46139794879998</v>
      </c>
      <c r="AD718" s="713">
        <f>AA718*AD9</f>
        <v>110.89953725759999</v>
      </c>
      <c r="AE718" s="713">
        <f>AD718*AF9</f>
        <v>16.634930588639996</v>
      </c>
      <c r="AF718" s="714">
        <f t="shared" si="217"/>
        <v>127.53446784623998</v>
      </c>
      <c r="AG718" s="715">
        <v>125.2</v>
      </c>
      <c r="AH718" s="714">
        <f>AD718*AH9</f>
        <v>116.44451412047999</v>
      </c>
      <c r="AI718" s="480">
        <f>AH718*AJ9</f>
        <v>17.466677118071999</v>
      </c>
      <c r="AJ718" s="455">
        <f t="shared" si="222"/>
        <v>133.91119123855199</v>
      </c>
      <c r="AK718" s="707">
        <v>131.4</v>
      </c>
      <c r="AL718" s="455">
        <v>121.14542228312162</v>
      </c>
      <c r="AM718" s="455">
        <f t="shared" si="206"/>
        <v>128.41414762010893</v>
      </c>
      <c r="AN718" s="455">
        <f t="shared" si="218"/>
        <v>18.171813342468241</v>
      </c>
      <c r="AO718" s="456">
        <v>139.30000000000001</v>
      </c>
      <c r="AP718" s="364">
        <v>139.30000000000001</v>
      </c>
      <c r="AQ718" s="699">
        <f t="shared" si="219"/>
        <v>136.11899647731548</v>
      </c>
      <c r="AR718" s="363">
        <f t="shared" si="220"/>
        <v>156.5368459489128</v>
      </c>
      <c r="AS718" s="722">
        <f t="shared" si="221"/>
        <v>6.0000000000000157E-2</v>
      </c>
    </row>
    <row r="719" spans="1:45" ht="15.75" x14ac:dyDescent="0.25">
      <c r="A719" s="479" t="s">
        <v>489</v>
      </c>
      <c r="B719" s="480">
        <v>90.75</v>
      </c>
      <c r="C719" s="481" t="e">
        <f>+B719+B719*$G$9</f>
        <v>#VALUE!</v>
      </c>
      <c r="D719" s="481">
        <v>102.98</v>
      </c>
      <c r="E719" s="481">
        <f>+D719*$F$11</f>
        <v>0</v>
      </c>
      <c r="F719" s="481">
        <f>SUM(D719:E719)</f>
        <v>102.98</v>
      </c>
      <c r="G719" s="455">
        <f>CEILING(F719,0.1)</f>
        <v>103</v>
      </c>
      <c r="H719" s="485">
        <f t="shared" si="205"/>
        <v>102.98</v>
      </c>
      <c r="I719" s="513">
        <f>+H719*$I$8</f>
        <v>0</v>
      </c>
      <c r="J719" s="514">
        <f>SUM(H719:I719)</f>
        <v>102.98</v>
      </c>
      <c r="K719" s="515">
        <f>_xlfn.FLOOR.PRECISE(+H719+I719,0.1)</f>
        <v>102.9</v>
      </c>
      <c r="L719" s="480">
        <f t="shared" si="207"/>
        <v>102.98</v>
      </c>
      <c r="M719" s="480">
        <f t="shared" si="208"/>
        <v>0</v>
      </c>
      <c r="N719" s="363">
        <f t="shared" si="209"/>
        <v>102.98</v>
      </c>
      <c r="O719" s="480">
        <v>122.63</v>
      </c>
      <c r="P719" s="480" t="e">
        <f t="shared" si="210"/>
        <v>#VALUE!</v>
      </c>
      <c r="Q719" s="480" t="e">
        <f t="shared" si="211"/>
        <v>#VALUE!</v>
      </c>
      <c r="R719" s="550">
        <v>129.99</v>
      </c>
      <c r="S719" s="480">
        <f>R719*S9</f>
        <v>18.198600000000003</v>
      </c>
      <c r="T719" s="480">
        <f>R719+S719+0.01</f>
        <v>148.1986</v>
      </c>
      <c r="U719" s="480">
        <f>R719+(R719*R9)</f>
        <v>138.30936</v>
      </c>
      <c r="V719" s="480">
        <f>U719*V9</f>
        <v>20.746403999999998</v>
      </c>
      <c r="W719" s="543">
        <f t="shared" si="212"/>
        <v>159.1</v>
      </c>
      <c r="X719" s="480">
        <f t="shared" si="213"/>
        <v>149.37410879999999</v>
      </c>
      <c r="Y719" s="480">
        <f>X719*Y7</f>
        <v>22.406116319999999</v>
      </c>
      <c r="Z719" s="711">
        <f>X719+Y719</f>
        <v>171.78022511999998</v>
      </c>
      <c r="AA719" s="712">
        <f t="shared" si="214"/>
        <v>158.33655532799997</v>
      </c>
      <c r="AB719" s="712">
        <f t="shared" si="215"/>
        <v>23.750483299199995</v>
      </c>
      <c r="AC719" s="713">
        <f t="shared" si="216"/>
        <v>182.08703862719997</v>
      </c>
      <c r="AD719" s="713">
        <f>AA719*AD9</f>
        <v>166.25338309439999</v>
      </c>
      <c r="AE719" s="713">
        <f>AD719*AF9</f>
        <v>24.938007464159998</v>
      </c>
      <c r="AF719" s="714">
        <f t="shared" si="217"/>
        <v>191.19139055855999</v>
      </c>
      <c r="AG719" s="715">
        <v>187.7</v>
      </c>
      <c r="AH719" s="714">
        <f>AD719*AH9</f>
        <v>174.56605224911999</v>
      </c>
      <c r="AI719" s="480">
        <f>AH719*AJ9</f>
        <v>26.184907837367998</v>
      </c>
      <c r="AJ719" s="455">
        <f t="shared" si="222"/>
        <v>200.75096008648799</v>
      </c>
      <c r="AK719" s="707">
        <v>197</v>
      </c>
      <c r="AL719" s="455">
        <v>181.61334843251043</v>
      </c>
      <c r="AM719" s="455">
        <f t="shared" si="206"/>
        <v>192.51014933846108</v>
      </c>
      <c r="AN719" s="455">
        <f t="shared" si="218"/>
        <v>27.242002264876565</v>
      </c>
      <c r="AO719" s="456">
        <v>208.9</v>
      </c>
      <c r="AP719" s="364">
        <v>208.9</v>
      </c>
      <c r="AQ719" s="699">
        <f t="shared" si="219"/>
        <v>204.06075829876875</v>
      </c>
      <c r="AR719" s="363">
        <f t="shared" si="220"/>
        <v>234.66987204358404</v>
      </c>
      <c r="AS719" s="722">
        <f t="shared" si="221"/>
        <v>6.0000000000000081E-2</v>
      </c>
    </row>
    <row r="720" spans="1:45" ht="15.75" x14ac:dyDescent="0.25">
      <c r="A720" s="479" t="s">
        <v>890</v>
      </c>
      <c r="B720" s="480"/>
      <c r="C720" s="481"/>
      <c r="D720" s="481"/>
      <c r="E720" s="481"/>
      <c r="F720" s="481"/>
      <c r="G720" s="455"/>
      <c r="H720" s="485"/>
      <c r="I720" s="513"/>
      <c r="J720" s="514"/>
      <c r="K720" s="515"/>
      <c r="L720" s="483"/>
      <c r="M720" s="483"/>
      <c r="N720" s="488"/>
      <c r="O720" s="480"/>
      <c r="P720" s="480"/>
      <c r="Q720" s="480"/>
      <c r="R720" s="480"/>
      <c r="S720" s="480"/>
      <c r="T720" s="480"/>
      <c r="U720" s="483"/>
      <c r="V720" s="483"/>
      <c r="W720" s="502"/>
      <c r="X720" s="483"/>
      <c r="Y720" s="480"/>
      <c r="Z720" s="711"/>
      <c r="AA720" s="712"/>
      <c r="AB720" s="712"/>
      <c r="AC720" s="713"/>
      <c r="AD720" s="713">
        <v>29.49</v>
      </c>
      <c r="AE720" s="713">
        <f>AD720*AF9</f>
        <v>4.4234999999999998</v>
      </c>
      <c r="AF720" s="714">
        <f>AD720+AE720</f>
        <v>33.913499999999999</v>
      </c>
      <c r="AG720" s="715">
        <v>33.9</v>
      </c>
      <c r="AH720" s="714">
        <f>AD720*AH9</f>
        <v>30.964500000000001</v>
      </c>
      <c r="AI720" s="480">
        <f>AH720*AJ9</f>
        <v>4.6446750000000003</v>
      </c>
      <c r="AJ720" s="455">
        <f t="shared" si="222"/>
        <v>35.609175</v>
      </c>
      <c r="AK720" s="707">
        <v>35.6</v>
      </c>
      <c r="AL720" s="455">
        <v>32.822369999999999</v>
      </c>
      <c r="AM720" s="455">
        <f t="shared" si="206"/>
        <v>34.791712199999999</v>
      </c>
      <c r="AN720" s="455">
        <f t="shared" si="218"/>
        <v>4.9233554999999996</v>
      </c>
      <c r="AO720" s="456">
        <f>SUM(AL720:AN720)</f>
        <v>72.537437699999998</v>
      </c>
      <c r="AP720" s="364"/>
      <c r="AQ720" s="699">
        <f t="shared" si="219"/>
        <v>36.879214932000004</v>
      </c>
      <c r="AR720" s="363">
        <f t="shared" si="220"/>
        <v>42.411097171800002</v>
      </c>
      <c r="AS720" s="722">
        <f t="shared" si="221"/>
        <v>0.06</v>
      </c>
    </row>
    <row r="721" spans="1:45" ht="15.75" x14ac:dyDescent="0.25">
      <c r="A721" s="479" t="s">
        <v>902</v>
      </c>
      <c r="B721" s="480"/>
      <c r="C721" s="481"/>
      <c r="D721" s="481"/>
      <c r="E721" s="481"/>
      <c r="F721" s="481"/>
      <c r="G721" s="455"/>
      <c r="H721" s="485"/>
      <c r="I721" s="513"/>
      <c r="J721" s="514"/>
      <c r="K721" s="515"/>
      <c r="L721" s="483"/>
      <c r="M721" s="483"/>
      <c r="N721" s="488"/>
      <c r="O721" s="480"/>
      <c r="P721" s="480"/>
      <c r="Q721" s="480"/>
      <c r="R721" s="480"/>
      <c r="S721" s="480"/>
      <c r="T721" s="480"/>
      <c r="U721" s="483"/>
      <c r="V721" s="483"/>
      <c r="W721" s="502"/>
      <c r="X721" s="483"/>
      <c r="Y721" s="480"/>
      <c r="Z721" s="711"/>
      <c r="AA721" s="712"/>
      <c r="AB721" s="712"/>
      <c r="AC721" s="713"/>
      <c r="AD721" s="713">
        <v>29.49</v>
      </c>
      <c r="AE721" s="713">
        <f>AD721*AF9</f>
        <v>4.4234999999999998</v>
      </c>
      <c r="AF721" s="714">
        <f>SUM(AD721:AE721)</f>
        <v>33.913499999999999</v>
      </c>
      <c r="AG721" s="715">
        <v>33.9</v>
      </c>
      <c r="AH721" s="714">
        <f>AD721*AH9</f>
        <v>30.964500000000001</v>
      </c>
      <c r="AI721" s="480">
        <f>AH721*AJ9</f>
        <v>4.6446750000000003</v>
      </c>
      <c r="AJ721" s="455">
        <f t="shared" si="222"/>
        <v>35.609175</v>
      </c>
      <c r="AK721" s="707">
        <v>35.6</v>
      </c>
      <c r="AL721" s="455">
        <v>32.822369999999999</v>
      </c>
      <c r="AM721" s="455">
        <f t="shared" si="206"/>
        <v>34.791712199999999</v>
      </c>
      <c r="AN721" s="455">
        <f t="shared" si="218"/>
        <v>4.9233554999999996</v>
      </c>
      <c r="AO721" s="456">
        <f>SUM(AL721:AN721)</f>
        <v>72.537437699999998</v>
      </c>
      <c r="AP721" s="364"/>
      <c r="AQ721" s="699">
        <f t="shared" si="219"/>
        <v>36.879214932000004</v>
      </c>
      <c r="AR721" s="363">
        <f t="shared" si="220"/>
        <v>42.411097171800002</v>
      </c>
      <c r="AS721" s="722">
        <f t="shared" si="221"/>
        <v>0.06</v>
      </c>
    </row>
    <row r="722" spans="1:45" ht="15.75" x14ac:dyDescent="0.25">
      <c r="A722" s="479" t="s">
        <v>900</v>
      </c>
      <c r="B722" s="480"/>
      <c r="C722" s="481"/>
      <c r="D722" s="481"/>
      <c r="E722" s="481"/>
      <c r="F722" s="481"/>
      <c r="G722" s="455"/>
      <c r="H722" s="485"/>
      <c r="I722" s="513"/>
      <c r="J722" s="514"/>
      <c r="K722" s="515"/>
      <c r="L722" s="483"/>
      <c r="M722" s="483"/>
      <c r="N722" s="488"/>
      <c r="O722" s="480"/>
      <c r="P722" s="480"/>
      <c r="Q722" s="480"/>
      <c r="R722" s="480"/>
      <c r="S722" s="480"/>
      <c r="T722" s="480"/>
      <c r="U722" s="483"/>
      <c r="V722" s="483"/>
      <c r="W722" s="502"/>
      <c r="X722" s="483"/>
      <c r="Y722" s="480"/>
      <c r="Z722" s="711"/>
      <c r="AA722" s="712"/>
      <c r="AB722" s="712"/>
      <c r="AC722" s="713"/>
      <c r="AD722" s="713">
        <v>29.49</v>
      </c>
      <c r="AE722" s="713">
        <f>29.49*AF9</f>
        <v>4.4234999999999998</v>
      </c>
      <c r="AF722" s="714">
        <v>33.909999999999997</v>
      </c>
      <c r="AG722" s="715">
        <v>33.9</v>
      </c>
      <c r="AH722" s="714">
        <f>AD722*AH9</f>
        <v>30.964500000000001</v>
      </c>
      <c r="AI722" s="480">
        <f>AH722*AJ9</f>
        <v>4.6446750000000003</v>
      </c>
      <c r="AJ722" s="455">
        <f t="shared" si="222"/>
        <v>35.609175</v>
      </c>
      <c r="AK722" s="707">
        <v>35.6</v>
      </c>
      <c r="AL722" s="455">
        <v>32.822369999999999</v>
      </c>
      <c r="AM722" s="455">
        <f t="shared" si="206"/>
        <v>34.791712199999999</v>
      </c>
      <c r="AN722" s="455">
        <f t="shared" si="218"/>
        <v>4.9233554999999996</v>
      </c>
      <c r="AO722" s="456">
        <f>SUM(AL722:AN722)</f>
        <v>72.537437699999998</v>
      </c>
      <c r="AP722" s="364"/>
      <c r="AQ722" s="699">
        <f t="shared" si="219"/>
        <v>36.879214932000004</v>
      </c>
      <c r="AR722" s="363">
        <f t="shared" si="220"/>
        <v>42.411097171800002</v>
      </c>
      <c r="AS722" s="722">
        <f t="shared" si="221"/>
        <v>0.06</v>
      </c>
    </row>
    <row r="723" spans="1:45" ht="15.75" x14ac:dyDescent="0.25">
      <c r="A723" s="479" t="s">
        <v>901</v>
      </c>
      <c r="B723" s="480"/>
      <c r="C723" s="481"/>
      <c r="D723" s="481"/>
      <c r="E723" s="481"/>
      <c r="F723" s="481"/>
      <c r="G723" s="455"/>
      <c r="H723" s="485"/>
      <c r="I723" s="513"/>
      <c r="J723" s="514"/>
      <c r="K723" s="515"/>
      <c r="L723" s="483"/>
      <c r="M723" s="483"/>
      <c r="N723" s="488"/>
      <c r="O723" s="480"/>
      <c r="P723" s="480"/>
      <c r="Q723" s="480"/>
      <c r="R723" s="480"/>
      <c r="S723" s="480"/>
      <c r="T723" s="480"/>
      <c r="U723" s="483"/>
      <c r="V723" s="483"/>
      <c r="W723" s="502"/>
      <c r="X723" s="483"/>
      <c r="Y723" s="480"/>
      <c r="Z723" s="711"/>
      <c r="AA723" s="712"/>
      <c r="AB723" s="712"/>
      <c r="AC723" s="713"/>
      <c r="AD723" s="713">
        <v>200.12</v>
      </c>
      <c r="AE723" s="713">
        <f>AD723*AF9</f>
        <v>30.018000000000001</v>
      </c>
      <c r="AF723" s="714">
        <f>AD723+AE723</f>
        <v>230.13800000000001</v>
      </c>
      <c r="AG723" s="715">
        <v>230.1</v>
      </c>
      <c r="AH723" s="714">
        <f>AD723*AH9</f>
        <v>210.126</v>
      </c>
      <c r="AI723" s="480">
        <f>AH723*AJ9</f>
        <v>31.518899999999999</v>
      </c>
      <c r="AJ723" s="455">
        <f t="shared" si="222"/>
        <v>241.64490000000001</v>
      </c>
      <c r="AK723" s="707">
        <v>241.6</v>
      </c>
      <c r="AL723" s="455">
        <v>222.73356000000001</v>
      </c>
      <c r="AM723" s="455">
        <f t="shared" si="206"/>
        <v>236.09757360000003</v>
      </c>
      <c r="AN723" s="455">
        <f t="shared" si="218"/>
        <v>33.410034000000003</v>
      </c>
      <c r="AO723" s="456">
        <v>256.10000000000002</v>
      </c>
      <c r="AP723" s="364">
        <v>256.10000000000002</v>
      </c>
      <c r="AQ723" s="699">
        <f t="shared" si="219"/>
        <v>250.26342801600003</v>
      </c>
      <c r="AR723" s="363">
        <f t="shared" si="220"/>
        <v>287.80294221840001</v>
      </c>
      <c r="AS723" s="722">
        <f t="shared" si="221"/>
        <v>6.0000000000000095E-2</v>
      </c>
    </row>
    <row r="724" spans="1:45" ht="15.75" x14ac:dyDescent="0.25">
      <c r="A724" s="479"/>
      <c r="B724" s="480"/>
      <c r="C724" s="481"/>
      <c r="D724" s="481"/>
      <c r="E724" s="481"/>
      <c r="F724" s="481"/>
      <c r="G724" s="455"/>
      <c r="H724" s="485"/>
      <c r="I724" s="513"/>
      <c r="J724" s="514"/>
      <c r="K724" s="515"/>
      <c r="L724" s="483"/>
      <c r="M724" s="483"/>
      <c r="N724" s="488"/>
      <c r="O724" s="480"/>
      <c r="P724" s="480"/>
      <c r="Q724" s="480"/>
      <c r="R724" s="480"/>
      <c r="S724" s="480"/>
      <c r="T724" s="480"/>
      <c r="U724" s="483"/>
      <c r="V724" s="483"/>
      <c r="W724" s="502"/>
      <c r="X724" s="483"/>
      <c r="Y724" s="480"/>
      <c r="Z724" s="711"/>
      <c r="AA724" s="712"/>
      <c r="AB724" s="712"/>
      <c r="AC724" s="713"/>
      <c r="AD724" s="713"/>
      <c r="AE724" s="713"/>
      <c r="AF724" s="714"/>
      <c r="AG724" s="715"/>
      <c r="AH724" s="714"/>
      <c r="AI724" s="480"/>
      <c r="AJ724" s="483"/>
      <c r="AK724" s="707"/>
      <c r="AL724" s="455"/>
      <c r="AM724" s="455"/>
      <c r="AN724" s="455"/>
      <c r="AO724" s="456"/>
      <c r="AP724" s="364"/>
      <c r="AQ724" s="693"/>
      <c r="AR724" s="363"/>
      <c r="AS724" s="710"/>
    </row>
    <row r="725" spans="1:45" ht="15.75" x14ac:dyDescent="0.25">
      <c r="A725" s="657" t="s">
        <v>868</v>
      </c>
      <c r="B725" s="480"/>
      <c r="C725" s="481"/>
      <c r="D725" s="481"/>
      <c r="E725" s="481"/>
      <c r="F725" s="481"/>
      <c r="G725" s="455"/>
      <c r="H725" s="485"/>
      <c r="I725" s="513"/>
      <c r="J725" s="514"/>
      <c r="K725" s="515"/>
      <c r="L725" s="483"/>
      <c r="M725" s="483"/>
      <c r="N725" s="488"/>
      <c r="O725" s="480"/>
      <c r="P725" s="480"/>
      <c r="Q725" s="480"/>
      <c r="R725" s="480"/>
      <c r="S725" s="480"/>
      <c r="T725" s="480"/>
      <c r="U725" s="483"/>
      <c r="V725" s="483"/>
      <c r="W725" s="502"/>
      <c r="X725" s="483"/>
      <c r="Y725" s="480"/>
      <c r="Z725" s="711"/>
      <c r="AA725" s="712"/>
      <c r="AB725" s="712"/>
      <c r="AC725" s="713"/>
      <c r="AD725" s="713"/>
      <c r="AE725" s="713"/>
      <c r="AF725" s="714"/>
      <c r="AG725" s="715"/>
      <c r="AH725" s="714"/>
      <c r="AI725" s="480"/>
      <c r="AJ725" s="483"/>
      <c r="AK725" s="707"/>
      <c r="AL725" s="455"/>
      <c r="AM725" s="455"/>
      <c r="AN725" s="455"/>
      <c r="AO725" s="456"/>
      <c r="AP725" s="364"/>
      <c r="AQ725" s="693"/>
      <c r="AR725" s="363"/>
      <c r="AS725" s="710"/>
    </row>
    <row r="726" spans="1:45" ht="31.5" x14ac:dyDescent="0.25">
      <c r="A726" s="661" t="s">
        <v>869</v>
      </c>
      <c r="B726" s="480"/>
      <c r="C726" s="481"/>
      <c r="D726" s="481"/>
      <c r="E726" s="481"/>
      <c r="F726" s="481"/>
      <c r="G726" s="455"/>
      <c r="H726" s="485"/>
      <c r="I726" s="513"/>
      <c r="J726" s="514"/>
      <c r="K726" s="515"/>
      <c r="L726" s="483"/>
      <c r="M726" s="483"/>
      <c r="N726" s="488"/>
      <c r="O726" s="480"/>
      <c r="P726" s="480"/>
      <c r="Q726" s="480"/>
      <c r="R726" s="480"/>
      <c r="S726" s="480"/>
      <c r="T726" s="480"/>
      <c r="U726" s="483"/>
      <c r="V726" s="483"/>
      <c r="W726" s="502"/>
      <c r="X726" s="483"/>
      <c r="Y726" s="480"/>
      <c r="Z726" s="711">
        <v>35</v>
      </c>
      <c r="AA726" s="392"/>
      <c r="AB726" s="392"/>
      <c r="AC726" s="392"/>
      <c r="AD726" s="392"/>
      <c r="AE726" s="392"/>
      <c r="AF726" s="483"/>
      <c r="AG726" s="554"/>
      <c r="AH726" s="483"/>
      <c r="AI726" s="480"/>
      <c r="AJ726" s="483"/>
      <c r="AK726" s="707"/>
      <c r="AL726" s="455"/>
      <c r="AM726" s="455"/>
      <c r="AN726" s="455"/>
      <c r="AO726" s="456"/>
      <c r="AP726" s="364"/>
      <c r="AQ726" s="693"/>
      <c r="AR726" s="363"/>
      <c r="AS726" s="710"/>
    </row>
    <row r="727" spans="1:45" ht="15.75" x14ac:dyDescent="0.25">
      <c r="A727" s="505" t="s">
        <v>870</v>
      </c>
      <c r="B727" s="480"/>
      <c r="C727" s="481"/>
      <c r="D727" s="481"/>
      <c r="E727" s="481"/>
      <c r="F727" s="481"/>
      <c r="G727" s="455"/>
      <c r="H727" s="485"/>
      <c r="I727" s="513"/>
      <c r="J727" s="514"/>
      <c r="K727" s="515"/>
      <c r="L727" s="483"/>
      <c r="M727" s="483"/>
      <c r="N727" s="488"/>
      <c r="O727" s="480"/>
      <c r="P727" s="480"/>
      <c r="Q727" s="480"/>
      <c r="R727" s="480"/>
      <c r="S727" s="480"/>
      <c r="T727" s="480"/>
      <c r="U727" s="483"/>
      <c r="V727" s="483"/>
      <c r="W727" s="502"/>
      <c r="X727" s="483"/>
      <c r="Y727" s="480"/>
      <c r="Z727" s="711"/>
      <c r="AA727" s="790" t="e">
        <f>+Z726+Z726*$AB$9</f>
        <v>#VALUE!</v>
      </c>
      <c r="AB727" s="712" t="e">
        <f>+AA727*$AC$12</f>
        <v>#VALUE!</v>
      </c>
      <c r="AC727" s="713" t="e">
        <f>AA727+AB727</f>
        <v>#VALUE!</v>
      </c>
      <c r="AD727" s="713" t="e">
        <f>AA727+AD9</f>
        <v>#VALUE!</v>
      </c>
      <c r="AE727" s="713" t="e">
        <f>AD727*AF9</f>
        <v>#VALUE!</v>
      </c>
      <c r="AF727" s="714" t="e">
        <f>AD727+AE727</f>
        <v>#VALUE!</v>
      </c>
      <c r="AG727" s="715">
        <v>44.9</v>
      </c>
      <c r="AH727" s="714" t="e">
        <f>AD727*AH9</f>
        <v>#VALUE!</v>
      </c>
      <c r="AI727" s="480" t="e">
        <f>AH727*AJ9</f>
        <v>#VALUE!</v>
      </c>
      <c r="AJ727" s="481" t="e">
        <f>SUM(AH727:AI727)</f>
        <v>#VALUE!</v>
      </c>
      <c r="AK727" s="707">
        <v>46.1</v>
      </c>
      <c r="AL727" s="455">
        <v>42.460949999999997</v>
      </c>
      <c r="AM727" s="455">
        <f t="shared" ref="AM727:AM740" si="223">AL727*1.06</f>
        <v>45.008606999999998</v>
      </c>
      <c r="AN727" s="455">
        <f>AL727*AN$12</f>
        <v>6.3691424999999997</v>
      </c>
      <c r="AO727" s="456">
        <v>48.8</v>
      </c>
      <c r="AP727" s="364">
        <v>48.8</v>
      </c>
      <c r="AQ727" s="693">
        <f>AM727*1.06</f>
        <v>47.709123419999997</v>
      </c>
      <c r="AR727" s="363">
        <f>AQ727*1.15</f>
        <v>54.865491932999994</v>
      </c>
      <c r="AS727" s="722">
        <f>SUM(AM727-AL727)/AL727</f>
        <v>6.0000000000000026E-2</v>
      </c>
    </row>
    <row r="728" spans="1:45" ht="15.75" x14ac:dyDescent="0.25">
      <c r="A728" s="511" t="s">
        <v>407</v>
      </c>
      <c r="B728" s="480"/>
      <c r="C728" s="481"/>
      <c r="D728" s="481"/>
      <c r="E728" s="481"/>
      <c r="F728" s="481"/>
      <c r="G728" s="455"/>
      <c r="H728" s="485"/>
      <c r="I728" s="513"/>
      <c r="J728" s="514"/>
      <c r="K728" s="515"/>
      <c r="L728" s="483"/>
      <c r="M728" s="483"/>
      <c r="N728" s="488"/>
      <c r="O728" s="480"/>
      <c r="P728" s="480"/>
      <c r="Q728" s="480"/>
      <c r="R728" s="480"/>
      <c r="S728" s="480"/>
      <c r="T728" s="480"/>
      <c r="U728" s="483"/>
      <c r="V728" s="483"/>
      <c r="W728" s="502"/>
      <c r="X728" s="483">
        <v>1.48</v>
      </c>
      <c r="Y728" s="480"/>
      <c r="Z728" s="711">
        <v>1.48</v>
      </c>
      <c r="AA728" s="790" t="e">
        <f>+Z728+Z728*$AB$9</f>
        <v>#VALUE!</v>
      </c>
      <c r="AB728" s="712" t="e">
        <f t="shared" ref="AB728:AB740" si="224">+AA728*$AC$12</f>
        <v>#VALUE!</v>
      </c>
      <c r="AC728" s="713" t="e">
        <f>AA728+AB728</f>
        <v>#VALUE!</v>
      </c>
      <c r="AD728" s="713" t="e">
        <f>AA728*AD9</f>
        <v>#VALUE!</v>
      </c>
      <c r="AE728" s="713" t="e">
        <f>AD728*AF9</f>
        <v>#VALUE!</v>
      </c>
      <c r="AF728" s="714" t="e">
        <f>AD728+AE728</f>
        <v>#VALUE!</v>
      </c>
      <c r="AG728" s="715">
        <v>1.9</v>
      </c>
      <c r="AH728" s="714" t="e">
        <f>AD728*AH9</f>
        <v>#VALUE!</v>
      </c>
      <c r="AI728" s="480" t="e">
        <f>AH728*AJ9</f>
        <v>#VALUE!</v>
      </c>
      <c r="AJ728" s="481" t="e">
        <f>SUM(AH728:AI728)</f>
        <v>#VALUE!</v>
      </c>
      <c r="AK728" s="707">
        <v>2</v>
      </c>
      <c r="AL728" s="455">
        <v>1.8333781200000001</v>
      </c>
      <c r="AM728" s="455">
        <f t="shared" si="223"/>
        <v>1.9433808072000003</v>
      </c>
      <c r="AN728" s="455">
        <f>AL728*AN$12</f>
        <v>0.27500671799999998</v>
      </c>
      <c r="AO728" s="456">
        <v>2.1</v>
      </c>
      <c r="AP728" s="364">
        <v>2.1</v>
      </c>
      <c r="AQ728" s="693">
        <f>AM728*1.06</f>
        <v>2.0599836556320006</v>
      </c>
      <c r="AR728" s="363">
        <f>AQ728*1.15</f>
        <v>2.3689812039768006</v>
      </c>
      <c r="AS728" s="722">
        <f>SUM(AM728-AL728)/AL728</f>
        <v>6.0000000000000088E-2</v>
      </c>
    </row>
    <row r="729" spans="1:45" ht="15.75" x14ac:dyDescent="0.25">
      <c r="A729" s="511" t="s">
        <v>772</v>
      </c>
      <c r="B729" s="480"/>
      <c r="C729" s="481"/>
      <c r="D729" s="481"/>
      <c r="E729" s="481"/>
      <c r="F729" s="481"/>
      <c r="G729" s="455"/>
      <c r="H729" s="485"/>
      <c r="I729" s="513"/>
      <c r="J729" s="514"/>
      <c r="K729" s="515"/>
      <c r="L729" s="483"/>
      <c r="M729" s="483"/>
      <c r="N729" s="488"/>
      <c r="O729" s="480"/>
      <c r="P729" s="480"/>
      <c r="Q729" s="480"/>
      <c r="R729" s="480"/>
      <c r="S729" s="480"/>
      <c r="T729" s="480"/>
      <c r="U729" s="483"/>
      <c r="V729" s="483"/>
      <c r="W729" s="502"/>
      <c r="X729" s="483">
        <v>2.25</v>
      </c>
      <c r="Y729" s="480"/>
      <c r="Z729" s="711">
        <v>2.25</v>
      </c>
      <c r="AA729" s="790" t="e">
        <f>+Z729+Z729*$AB$9</f>
        <v>#VALUE!</v>
      </c>
      <c r="AB729" s="712" t="e">
        <f t="shared" si="224"/>
        <v>#VALUE!</v>
      </c>
      <c r="AC729" s="713" t="e">
        <f>AA729+AB729</f>
        <v>#VALUE!</v>
      </c>
      <c r="AD729" s="713" t="e">
        <f>AA729*AD9</f>
        <v>#VALUE!</v>
      </c>
      <c r="AE729" s="713" t="e">
        <f>AD729*AF9</f>
        <v>#VALUE!</v>
      </c>
      <c r="AF729" s="714" t="e">
        <f>AD729+AE729</f>
        <v>#VALUE!</v>
      </c>
      <c r="AG729" s="715">
        <v>2.9</v>
      </c>
      <c r="AH729" s="714" t="e">
        <f>AD729*AH9</f>
        <v>#VALUE!</v>
      </c>
      <c r="AI729" s="480" t="e">
        <f>AH729*AJ9</f>
        <v>#VALUE!</v>
      </c>
      <c r="AJ729" s="481" t="e">
        <f>SUM(AH729:AI729)</f>
        <v>#VALUE!</v>
      </c>
      <c r="AK729" s="707">
        <v>3</v>
      </c>
      <c r="AL729" s="455">
        <v>2.7872302499999999</v>
      </c>
      <c r="AM729" s="455">
        <f t="shared" si="223"/>
        <v>2.9544640650000003</v>
      </c>
      <c r="AN729" s="455">
        <f>AL729*AN$12</f>
        <v>0.41808453749999996</v>
      </c>
      <c r="AO729" s="456">
        <v>3.2</v>
      </c>
      <c r="AP729" s="364">
        <v>3.2</v>
      </c>
      <c r="AQ729" s="693">
        <f>AM729*1.06</f>
        <v>3.1317319089000004</v>
      </c>
      <c r="AR729" s="363">
        <f>AQ729*1.15</f>
        <v>3.601491695235</v>
      </c>
      <c r="AS729" s="722">
        <f>SUM(AM729-AL729)/AL729</f>
        <v>6.0000000000000123E-2</v>
      </c>
    </row>
    <row r="730" spans="1:45" ht="15.75" x14ac:dyDescent="0.25">
      <c r="A730" s="511" t="s">
        <v>408</v>
      </c>
      <c r="B730" s="480"/>
      <c r="C730" s="481"/>
      <c r="D730" s="481"/>
      <c r="E730" s="481"/>
      <c r="F730" s="481"/>
      <c r="G730" s="455"/>
      <c r="H730" s="485"/>
      <c r="I730" s="513"/>
      <c r="J730" s="514"/>
      <c r="K730" s="515"/>
      <c r="L730" s="483"/>
      <c r="M730" s="483"/>
      <c r="N730" s="488"/>
      <c r="O730" s="480"/>
      <c r="P730" s="480"/>
      <c r="Q730" s="480"/>
      <c r="R730" s="480"/>
      <c r="S730" s="480"/>
      <c r="T730" s="480"/>
      <c r="U730" s="483"/>
      <c r="V730" s="483"/>
      <c r="W730" s="502"/>
      <c r="X730" s="483">
        <v>2.41</v>
      </c>
      <c r="Y730" s="480"/>
      <c r="Z730" s="711">
        <v>2.41</v>
      </c>
      <c r="AA730" s="790" t="e">
        <f>+Z730+Z730*$AB$9</f>
        <v>#VALUE!</v>
      </c>
      <c r="AB730" s="712" t="e">
        <f t="shared" si="224"/>
        <v>#VALUE!</v>
      </c>
      <c r="AC730" s="713" t="e">
        <f>AA730+AB730</f>
        <v>#VALUE!</v>
      </c>
      <c r="AD730" s="713" t="e">
        <f>AA730*AD9</f>
        <v>#VALUE!</v>
      </c>
      <c r="AE730" s="713" t="e">
        <f>AD730*AF9</f>
        <v>#VALUE!</v>
      </c>
      <c r="AF730" s="714" t="e">
        <f>AD730+AE730</f>
        <v>#VALUE!</v>
      </c>
      <c r="AG730" s="715">
        <v>3.1</v>
      </c>
      <c r="AH730" s="714" t="e">
        <f>AD730*AH9</f>
        <v>#VALUE!</v>
      </c>
      <c r="AI730" s="480" t="e">
        <f>AH730*AJ9</f>
        <v>#VALUE!</v>
      </c>
      <c r="AJ730" s="481" t="e">
        <f>SUM(AH730:AI730)</f>
        <v>#VALUE!</v>
      </c>
      <c r="AK730" s="707">
        <v>3.2</v>
      </c>
      <c r="AL730" s="455">
        <v>2.9854332900000009</v>
      </c>
      <c r="AM730" s="455">
        <f t="shared" si="223"/>
        <v>3.1645592874000013</v>
      </c>
      <c r="AN730" s="455">
        <f>AL730*AN$12</f>
        <v>0.44781499350000015</v>
      </c>
      <c r="AO730" s="456">
        <v>3.4</v>
      </c>
      <c r="AP730" s="364">
        <v>3.4</v>
      </c>
      <c r="AQ730" s="693">
        <f>AM730*1.06</f>
        <v>3.3544328446440015</v>
      </c>
      <c r="AR730" s="363">
        <f>AQ730*1.15</f>
        <v>3.8575977713406013</v>
      </c>
      <c r="AS730" s="722">
        <f>SUM(AM730-AL730)/AL730</f>
        <v>6.0000000000000095E-2</v>
      </c>
    </row>
    <row r="731" spans="1:45" ht="15.75" x14ac:dyDescent="0.25">
      <c r="A731" s="511" t="s">
        <v>773</v>
      </c>
      <c r="B731" s="480"/>
      <c r="C731" s="481"/>
      <c r="D731" s="481"/>
      <c r="E731" s="481"/>
      <c r="F731" s="481"/>
      <c r="G731" s="455"/>
      <c r="H731" s="485"/>
      <c r="I731" s="513"/>
      <c r="J731" s="514"/>
      <c r="K731" s="515"/>
      <c r="L731" s="483"/>
      <c r="M731" s="483"/>
      <c r="N731" s="488"/>
      <c r="O731" s="480"/>
      <c r="P731" s="480"/>
      <c r="Q731" s="480"/>
      <c r="R731" s="480"/>
      <c r="S731" s="480"/>
      <c r="T731" s="480"/>
      <c r="U731" s="483"/>
      <c r="V731" s="483"/>
      <c r="W731" s="502"/>
      <c r="X731" s="483">
        <v>4.49</v>
      </c>
      <c r="Y731" s="480"/>
      <c r="Z731" s="711">
        <v>4.49</v>
      </c>
      <c r="AA731" s="790" t="e">
        <f>+Z731+Z731*$AB$9</f>
        <v>#VALUE!</v>
      </c>
      <c r="AB731" s="712" t="e">
        <f t="shared" si="224"/>
        <v>#VALUE!</v>
      </c>
      <c r="AC731" s="713" t="e">
        <f>AA731+AB731</f>
        <v>#VALUE!</v>
      </c>
      <c r="AD731" s="713" t="e">
        <f>AA731*AD9</f>
        <v>#VALUE!</v>
      </c>
      <c r="AE731" s="713" t="e">
        <f>AD731*AF9</f>
        <v>#VALUE!</v>
      </c>
      <c r="AF731" s="714" t="e">
        <f>AD731+AE731</f>
        <v>#VALUE!</v>
      </c>
      <c r="AG731" s="715">
        <v>5.8</v>
      </c>
      <c r="AH731" s="714" t="e">
        <f>AD731*AH9</f>
        <v>#VALUE!</v>
      </c>
      <c r="AI731" s="480" t="e">
        <f>AH731*AJ9</f>
        <v>#VALUE!</v>
      </c>
      <c r="AJ731" s="481" t="e">
        <f>SUM(AH731:AI731)</f>
        <v>#VALUE!</v>
      </c>
      <c r="AK731" s="707">
        <v>6</v>
      </c>
      <c r="AL731" s="455">
        <v>5.5620728100000001</v>
      </c>
      <c r="AM731" s="455">
        <f t="shared" si="223"/>
        <v>5.8957971786000005</v>
      </c>
      <c r="AN731" s="455">
        <f>AL731*AN$12</f>
        <v>0.83431092149999997</v>
      </c>
      <c r="AO731" s="456">
        <f>SUM(AL731:AN731)</f>
        <v>12.292180910100001</v>
      </c>
      <c r="AP731" s="364"/>
      <c r="AQ731" s="693">
        <f>AM731*1.06</f>
        <v>6.2495450093160008</v>
      </c>
      <c r="AR731" s="363">
        <f>AQ731*1.15</f>
        <v>7.1869767607134003</v>
      </c>
      <c r="AS731" s="722">
        <f>SUM(AM731-AL731)/AL731</f>
        <v>6.0000000000000074E-2</v>
      </c>
    </row>
    <row r="732" spans="1:45" ht="15.75" x14ac:dyDescent="0.25">
      <c r="A732" s="505" t="s">
        <v>871</v>
      </c>
      <c r="B732" s="480"/>
      <c r="C732" s="481"/>
      <c r="D732" s="481"/>
      <c r="E732" s="481"/>
      <c r="F732" s="481"/>
      <c r="G732" s="455"/>
      <c r="H732" s="485"/>
      <c r="I732" s="513"/>
      <c r="J732" s="514"/>
      <c r="K732" s="515"/>
      <c r="L732" s="483"/>
      <c r="M732" s="483"/>
      <c r="N732" s="488"/>
      <c r="O732" s="480"/>
      <c r="P732" s="480"/>
      <c r="Q732" s="480"/>
      <c r="R732" s="480"/>
      <c r="S732" s="480"/>
      <c r="T732" s="480"/>
      <c r="U732" s="483"/>
      <c r="V732" s="483"/>
      <c r="W732" s="502"/>
      <c r="X732" s="483"/>
      <c r="Y732" s="480"/>
      <c r="Z732" s="711"/>
      <c r="AA732" s="790"/>
      <c r="AB732" s="712"/>
      <c r="AC732" s="713"/>
      <c r="AD732" s="713"/>
      <c r="AE732" s="713"/>
      <c r="AF732" s="714"/>
      <c r="AG732" s="715"/>
      <c r="AH732" s="714"/>
      <c r="AI732" s="480"/>
      <c r="AJ732" s="483"/>
      <c r="AK732" s="707"/>
      <c r="AL732" s="455"/>
      <c r="AM732" s="455"/>
      <c r="AN732" s="455"/>
      <c r="AO732" s="456"/>
      <c r="AP732" s="364"/>
      <c r="AQ732" s="693"/>
      <c r="AR732" s="363"/>
      <c r="AS732" s="710"/>
    </row>
    <row r="733" spans="1:45" ht="15.75" x14ac:dyDescent="0.25">
      <c r="A733" s="511" t="s">
        <v>872</v>
      </c>
      <c r="B733" s="480"/>
      <c r="C733" s="481"/>
      <c r="D733" s="481"/>
      <c r="E733" s="481"/>
      <c r="F733" s="481"/>
      <c r="G733" s="455"/>
      <c r="H733" s="485"/>
      <c r="I733" s="513"/>
      <c r="J733" s="514"/>
      <c r="K733" s="515"/>
      <c r="L733" s="483"/>
      <c r="M733" s="483"/>
      <c r="N733" s="488"/>
      <c r="O733" s="480"/>
      <c r="P733" s="480"/>
      <c r="Q733" s="480"/>
      <c r="R733" s="480"/>
      <c r="S733" s="480"/>
      <c r="T733" s="480"/>
      <c r="U733" s="483"/>
      <c r="V733" s="483"/>
      <c r="W733" s="502"/>
      <c r="X733" s="483"/>
      <c r="Y733" s="480"/>
      <c r="Z733" s="711">
        <v>6</v>
      </c>
      <c r="AA733" s="790" t="e">
        <f t="shared" ref="AA733:AA738" si="225">+Z733+Z733*$AB$9</f>
        <v>#VALUE!</v>
      </c>
      <c r="AB733" s="712" t="e">
        <f t="shared" si="224"/>
        <v>#VALUE!</v>
      </c>
      <c r="AC733" s="713" t="e">
        <f t="shared" ref="AC733:AC738" si="226">AA733+AB733</f>
        <v>#VALUE!</v>
      </c>
      <c r="AD733" s="713" t="e">
        <f>AA733*AD9</f>
        <v>#VALUE!</v>
      </c>
      <c r="AE733" s="713" t="e">
        <f>AD733*AF9</f>
        <v>#VALUE!</v>
      </c>
      <c r="AF733" s="714" t="e">
        <f t="shared" ref="AF733:AF738" si="227">AD733+AE733</f>
        <v>#VALUE!</v>
      </c>
      <c r="AG733" s="715">
        <v>7.7</v>
      </c>
      <c r="AH733" s="714" t="e">
        <f>AD733*AH9</f>
        <v>#VALUE!</v>
      </c>
      <c r="AI733" s="480" t="e">
        <f>AH733*AJ9</f>
        <v>#VALUE!</v>
      </c>
      <c r="AJ733" s="481" t="e">
        <f t="shared" ref="AJ733:AJ738" si="228">SUM(AH733:AI733)</f>
        <v>#VALUE!</v>
      </c>
      <c r="AK733" s="707">
        <v>8.1</v>
      </c>
      <c r="AL733" s="455">
        <v>7.4326140000000018</v>
      </c>
      <c r="AM733" s="455">
        <f t="shared" si="223"/>
        <v>7.8785708400000027</v>
      </c>
      <c r="AN733" s="455">
        <f t="shared" ref="AN733:AN738" si="229">AL733*AN$12</f>
        <v>1.1148921000000003</v>
      </c>
      <c r="AO733" s="456">
        <f>SUM(AL733:AN733)</f>
        <v>16.426076940000005</v>
      </c>
      <c r="AP733" s="364"/>
      <c r="AQ733" s="693">
        <f t="shared" ref="AQ733:AQ738" si="230">AM733*1.06</f>
        <v>8.3512850904000029</v>
      </c>
      <c r="AR733" s="363">
        <f t="shared" ref="AR733:AR738" si="231">AQ733*1.15</f>
        <v>9.6039778539600018</v>
      </c>
      <c r="AS733" s="722">
        <f t="shared" ref="AS733:AS738" si="232">SUM(AM733-AL733)/AL733</f>
        <v>6.0000000000000109E-2</v>
      </c>
    </row>
    <row r="734" spans="1:45" ht="15.75" x14ac:dyDescent="0.25">
      <c r="A734" s="511" t="s">
        <v>873</v>
      </c>
      <c r="B734" s="480"/>
      <c r="C734" s="481"/>
      <c r="D734" s="481"/>
      <c r="E734" s="481"/>
      <c r="F734" s="481"/>
      <c r="G734" s="455"/>
      <c r="H734" s="485"/>
      <c r="I734" s="513"/>
      <c r="J734" s="514"/>
      <c r="K734" s="515"/>
      <c r="L734" s="483"/>
      <c r="M734" s="483"/>
      <c r="N734" s="488"/>
      <c r="O734" s="480"/>
      <c r="P734" s="480"/>
      <c r="Q734" s="480"/>
      <c r="R734" s="480"/>
      <c r="S734" s="480"/>
      <c r="T734" s="480"/>
      <c r="U734" s="483"/>
      <c r="V734" s="483"/>
      <c r="W734" s="502"/>
      <c r="X734" s="483"/>
      <c r="Y734" s="480"/>
      <c r="Z734" s="711">
        <v>40</v>
      </c>
      <c r="AA734" s="790" t="e">
        <f t="shared" si="225"/>
        <v>#VALUE!</v>
      </c>
      <c r="AB734" s="712" t="e">
        <f t="shared" si="224"/>
        <v>#VALUE!</v>
      </c>
      <c r="AC734" s="713" t="e">
        <f t="shared" si="226"/>
        <v>#VALUE!</v>
      </c>
      <c r="AD734" s="713" t="e">
        <f>AA734*AD9</f>
        <v>#VALUE!</v>
      </c>
      <c r="AE734" s="713" t="e">
        <f>AD734*AF9</f>
        <v>#VALUE!</v>
      </c>
      <c r="AF734" s="714" t="e">
        <f t="shared" si="227"/>
        <v>#VALUE!</v>
      </c>
      <c r="AG734" s="715">
        <v>51.2</v>
      </c>
      <c r="AH734" s="714" t="e">
        <f>AD734*AH9</f>
        <v>#VALUE!</v>
      </c>
      <c r="AI734" s="480" t="e">
        <f>AH734*AJ9</f>
        <v>#VALUE!</v>
      </c>
      <c r="AJ734" s="481" t="e">
        <f t="shared" si="228"/>
        <v>#VALUE!</v>
      </c>
      <c r="AK734" s="707">
        <v>53.8</v>
      </c>
      <c r="AL734" s="455">
        <v>49.550760000000004</v>
      </c>
      <c r="AM734" s="455">
        <f t="shared" si="223"/>
        <v>52.52380560000001</v>
      </c>
      <c r="AN734" s="455">
        <f t="shared" si="229"/>
        <v>7.4326140000000001</v>
      </c>
      <c r="AO734" s="456">
        <v>57</v>
      </c>
      <c r="AP734" s="364">
        <v>57</v>
      </c>
      <c r="AQ734" s="693">
        <f t="shared" si="230"/>
        <v>55.675233936000012</v>
      </c>
      <c r="AR734" s="363">
        <f t="shared" si="231"/>
        <v>64.02651902640001</v>
      </c>
      <c r="AS734" s="722">
        <f t="shared" si="232"/>
        <v>6.0000000000000116E-2</v>
      </c>
    </row>
    <row r="735" spans="1:45" ht="15.75" x14ac:dyDescent="0.25">
      <c r="A735" s="505" t="s">
        <v>874</v>
      </c>
      <c r="B735" s="480"/>
      <c r="C735" s="481"/>
      <c r="D735" s="481"/>
      <c r="E735" s="481"/>
      <c r="F735" s="481"/>
      <c r="G735" s="455"/>
      <c r="H735" s="485"/>
      <c r="I735" s="513"/>
      <c r="J735" s="514"/>
      <c r="K735" s="515"/>
      <c r="L735" s="483"/>
      <c r="M735" s="483"/>
      <c r="N735" s="488"/>
      <c r="O735" s="480"/>
      <c r="P735" s="480"/>
      <c r="Q735" s="480"/>
      <c r="R735" s="480"/>
      <c r="S735" s="480"/>
      <c r="T735" s="480"/>
      <c r="U735" s="483"/>
      <c r="V735" s="483"/>
      <c r="W735" s="502"/>
      <c r="X735" s="483"/>
      <c r="Y735" s="480"/>
      <c r="Z735" s="711">
        <v>22</v>
      </c>
      <c r="AA735" s="790" t="e">
        <f t="shared" si="225"/>
        <v>#VALUE!</v>
      </c>
      <c r="AB735" s="712" t="e">
        <f t="shared" si="224"/>
        <v>#VALUE!</v>
      </c>
      <c r="AC735" s="713" t="e">
        <f t="shared" si="226"/>
        <v>#VALUE!</v>
      </c>
      <c r="AD735" s="713" t="e">
        <f>AA735*AD9</f>
        <v>#VALUE!</v>
      </c>
      <c r="AE735" s="713" t="e">
        <f>AD735*AF9</f>
        <v>#VALUE!</v>
      </c>
      <c r="AF735" s="714" t="e">
        <f t="shared" si="227"/>
        <v>#VALUE!</v>
      </c>
      <c r="AG735" s="715">
        <v>28.2</v>
      </c>
      <c r="AH735" s="714" t="e">
        <f>AD735*AH9</f>
        <v>#VALUE!</v>
      </c>
      <c r="AI735" s="480" t="e">
        <f>AH735*AJ9</f>
        <v>#VALUE!</v>
      </c>
      <c r="AJ735" s="481" t="e">
        <f t="shared" si="228"/>
        <v>#VALUE!</v>
      </c>
      <c r="AK735" s="707">
        <v>29.6</v>
      </c>
      <c r="AL735" s="455">
        <v>27.252918000000001</v>
      </c>
      <c r="AM735" s="455">
        <f t="shared" si="223"/>
        <v>28.888093080000001</v>
      </c>
      <c r="AN735" s="455">
        <f t="shared" si="229"/>
        <v>4.0879377000000003</v>
      </c>
      <c r="AO735" s="456">
        <v>31.3</v>
      </c>
      <c r="AP735" s="364">
        <v>31.3</v>
      </c>
      <c r="AQ735" s="693">
        <f t="shared" si="230"/>
        <v>30.621378664800002</v>
      </c>
      <c r="AR735" s="363">
        <f t="shared" si="231"/>
        <v>35.214585464519999</v>
      </c>
      <c r="AS735" s="722">
        <f t="shared" si="232"/>
        <v>5.9999999999999991E-2</v>
      </c>
    </row>
    <row r="736" spans="1:45" ht="15.75" x14ac:dyDescent="0.25">
      <c r="A736" s="511" t="s">
        <v>875</v>
      </c>
      <c r="B736" s="480"/>
      <c r="C736" s="481"/>
      <c r="D736" s="481"/>
      <c r="E736" s="481"/>
      <c r="F736" s="481"/>
      <c r="G736" s="455"/>
      <c r="H736" s="485"/>
      <c r="I736" s="513"/>
      <c r="J736" s="514"/>
      <c r="K736" s="515"/>
      <c r="L736" s="483"/>
      <c r="M736" s="483"/>
      <c r="N736" s="488"/>
      <c r="O736" s="480"/>
      <c r="P736" s="480"/>
      <c r="Q736" s="480"/>
      <c r="R736" s="480"/>
      <c r="S736" s="480"/>
      <c r="T736" s="480"/>
      <c r="U736" s="483"/>
      <c r="V736" s="483"/>
      <c r="W736" s="502"/>
      <c r="X736" s="483"/>
      <c r="Y736" s="480"/>
      <c r="Z736" s="711">
        <v>60</v>
      </c>
      <c r="AA736" s="790" t="e">
        <f t="shared" si="225"/>
        <v>#VALUE!</v>
      </c>
      <c r="AB736" s="712" t="e">
        <f t="shared" si="224"/>
        <v>#VALUE!</v>
      </c>
      <c r="AC736" s="713" t="e">
        <f t="shared" si="226"/>
        <v>#VALUE!</v>
      </c>
      <c r="AD736" s="713" t="e">
        <f>AA736*AD9</f>
        <v>#VALUE!</v>
      </c>
      <c r="AE736" s="713" t="e">
        <f>AD736*AF9</f>
        <v>#VALUE!</v>
      </c>
      <c r="AF736" s="714" t="e">
        <f t="shared" si="227"/>
        <v>#VALUE!</v>
      </c>
      <c r="AG736" s="715">
        <v>76.8</v>
      </c>
      <c r="AH736" s="714" t="e">
        <f>AD736*AH9</f>
        <v>#VALUE!</v>
      </c>
      <c r="AI736" s="480" t="e">
        <f>AH736*AJ9</f>
        <v>#VALUE!</v>
      </c>
      <c r="AJ736" s="481" t="e">
        <f t="shared" si="228"/>
        <v>#VALUE!</v>
      </c>
      <c r="AK736" s="707">
        <v>80.599999999999994</v>
      </c>
      <c r="AL736" s="455">
        <v>74.326140000000009</v>
      </c>
      <c r="AM736" s="455">
        <f t="shared" si="223"/>
        <v>78.785708400000019</v>
      </c>
      <c r="AN736" s="455">
        <f t="shared" si="229"/>
        <v>11.148921000000001</v>
      </c>
      <c r="AO736" s="456">
        <v>85.5</v>
      </c>
      <c r="AP736" s="364">
        <v>85.5</v>
      </c>
      <c r="AQ736" s="693">
        <f t="shared" si="230"/>
        <v>83.512850904000018</v>
      </c>
      <c r="AR736" s="363">
        <f t="shared" si="231"/>
        <v>96.039778539600007</v>
      </c>
      <c r="AS736" s="722">
        <f t="shared" si="232"/>
        <v>6.0000000000000116E-2</v>
      </c>
    </row>
    <row r="737" spans="1:45" ht="15.75" x14ac:dyDescent="0.25">
      <c r="A737" s="505" t="s">
        <v>876</v>
      </c>
      <c r="B737" s="480"/>
      <c r="C737" s="481"/>
      <c r="D737" s="481"/>
      <c r="E737" s="481"/>
      <c r="F737" s="481"/>
      <c r="G737" s="455"/>
      <c r="H737" s="485"/>
      <c r="I737" s="513"/>
      <c r="J737" s="514"/>
      <c r="K737" s="515"/>
      <c r="L737" s="483"/>
      <c r="M737" s="483"/>
      <c r="N737" s="488"/>
      <c r="O737" s="480"/>
      <c r="P737" s="480"/>
      <c r="Q737" s="480"/>
      <c r="R737" s="480"/>
      <c r="S737" s="480"/>
      <c r="T737" s="480"/>
      <c r="U737" s="483"/>
      <c r="V737" s="483"/>
      <c r="W737" s="502"/>
      <c r="X737" s="483"/>
      <c r="Y737" s="480"/>
      <c r="Z737" s="711">
        <v>12</v>
      </c>
      <c r="AA737" s="790" t="e">
        <f t="shared" si="225"/>
        <v>#VALUE!</v>
      </c>
      <c r="AB737" s="712" t="e">
        <f t="shared" si="224"/>
        <v>#VALUE!</v>
      </c>
      <c r="AC737" s="713" t="e">
        <f t="shared" si="226"/>
        <v>#VALUE!</v>
      </c>
      <c r="AD737" s="713" t="e">
        <f>AA737*AD9</f>
        <v>#VALUE!</v>
      </c>
      <c r="AE737" s="713" t="e">
        <f>AD737*AF9</f>
        <v>#VALUE!</v>
      </c>
      <c r="AF737" s="714" t="e">
        <f t="shared" si="227"/>
        <v>#VALUE!</v>
      </c>
      <c r="AG737" s="715">
        <v>15.4</v>
      </c>
      <c r="AH737" s="714" t="e">
        <f>AD737*AH9</f>
        <v>#VALUE!</v>
      </c>
      <c r="AI737" s="480" t="e">
        <f>AH737*AJ9</f>
        <v>#VALUE!</v>
      </c>
      <c r="AJ737" s="481" t="e">
        <f t="shared" si="228"/>
        <v>#VALUE!</v>
      </c>
      <c r="AK737" s="707">
        <v>16.100000000000001</v>
      </c>
      <c r="AL737" s="455">
        <v>14.865228000000004</v>
      </c>
      <c r="AM737" s="455">
        <f t="shared" si="223"/>
        <v>15.757141680000005</v>
      </c>
      <c r="AN737" s="455">
        <f t="shared" si="229"/>
        <v>2.2297842000000005</v>
      </c>
      <c r="AO737" s="456">
        <f>SUM(AL737:AN737)</f>
        <v>32.85215388000001</v>
      </c>
      <c r="AP737" s="364"/>
      <c r="AQ737" s="693">
        <f t="shared" si="230"/>
        <v>16.702570180800006</v>
      </c>
      <c r="AR737" s="363">
        <f t="shared" si="231"/>
        <v>19.207955707920004</v>
      </c>
      <c r="AS737" s="722">
        <f t="shared" si="232"/>
        <v>6.0000000000000109E-2</v>
      </c>
    </row>
    <row r="738" spans="1:45" ht="15.75" x14ac:dyDescent="0.25">
      <c r="A738" s="511" t="s">
        <v>877</v>
      </c>
      <c r="B738" s="480"/>
      <c r="C738" s="481"/>
      <c r="D738" s="481"/>
      <c r="E738" s="481"/>
      <c r="F738" s="481"/>
      <c r="G738" s="455"/>
      <c r="H738" s="485"/>
      <c r="I738" s="513"/>
      <c r="J738" s="514"/>
      <c r="K738" s="515"/>
      <c r="L738" s="483"/>
      <c r="M738" s="483"/>
      <c r="N738" s="488"/>
      <c r="O738" s="480"/>
      <c r="P738" s="480"/>
      <c r="Q738" s="480"/>
      <c r="R738" s="480"/>
      <c r="S738" s="480"/>
      <c r="T738" s="480"/>
      <c r="U738" s="483"/>
      <c r="V738" s="483"/>
      <c r="W738" s="502"/>
      <c r="X738" s="483"/>
      <c r="Y738" s="480"/>
      <c r="Z738" s="711">
        <v>17</v>
      </c>
      <c r="AA738" s="790" t="e">
        <f t="shared" si="225"/>
        <v>#VALUE!</v>
      </c>
      <c r="AB738" s="712" t="e">
        <f t="shared" si="224"/>
        <v>#VALUE!</v>
      </c>
      <c r="AC738" s="713" t="e">
        <f t="shared" si="226"/>
        <v>#VALUE!</v>
      </c>
      <c r="AD738" s="713" t="e">
        <f>AA738*AD9</f>
        <v>#VALUE!</v>
      </c>
      <c r="AE738" s="713" t="e">
        <f>AD738*AF9</f>
        <v>#VALUE!</v>
      </c>
      <c r="AF738" s="714" t="e">
        <f t="shared" si="227"/>
        <v>#VALUE!</v>
      </c>
      <c r="AG738" s="715">
        <v>21.8</v>
      </c>
      <c r="AH738" s="714" t="e">
        <f>AD738*AH9</f>
        <v>#VALUE!</v>
      </c>
      <c r="AI738" s="480" t="e">
        <f>AH738*AJ9</f>
        <v>#VALUE!</v>
      </c>
      <c r="AJ738" s="481" t="e">
        <f t="shared" si="228"/>
        <v>#VALUE!</v>
      </c>
      <c r="AK738" s="707">
        <v>22.9</v>
      </c>
      <c r="AL738" s="455">
        <v>21.059073000000001</v>
      </c>
      <c r="AM738" s="455">
        <f t="shared" si="223"/>
        <v>22.322617380000004</v>
      </c>
      <c r="AN738" s="455">
        <f t="shared" si="229"/>
        <v>3.1588609500000002</v>
      </c>
      <c r="AO738" s="456">
        <v>24.2</v>
      </c>
      <c r="AP738" s="364">
        <v>24.2</v>
      </c>
      <c r="AQ738" s="693">
        <f t="shared" si="230"/>
        <v>23.661974422800004</v>
      </c>
      <c r="AR738" s="363">
        <f t="shared" si="231"/>
        <v>27.211270586220003</v>
      </c>
      <c r="AS738" s="722">
        <f t="shared" si="232"/>
        <v>6.0000000000000116E-2</v>
      </c>
    </row>
    <row r="739" spans="1:45" ht="15.75" x14ac:dyDescent="0.25">
      <c r="A739" s="505" t="s">
        <v>878</v>
      </c>
      <c r="B739" s="480"/>
      <c r="C739" s="481"/>
      <c r="D739" s="481"/>
      <c r="E739" s="481"/>
      <c r="F739" s="481"/>
      <c r="G739" s="455"/>
      <c r="H739" s="485"/>
      <c r="I739" s="513"/>
      <c r="J739" s="514"/>
      <c r="K739" s="515"/>
      <c r="L739" s="483"/>
      <c r="M739" s="483"/>
      <c r="N739" s="488"/>
      <c r="O739" s="480"/>
      <c r="P739" s="480"/>
      <c r="Q739" s="480"/>
      <c r="R739" s="480"/>
      <c r="S739" s="480"/>
      <c r="T739" s="480"/>
      <c r="U739" s="483"/>
      <c r="V739" s="483"/>
      <c r="W739" s="502"/>
      <c r="X739" s="483"/>
      <c r="Y739" s="480"/>
      <c r="Z739" s="711"/>
      <c r="AA739" s="790"/>
      <c r="AB739" s="712"/>
      <c r="AC739" s="713"/>
      <c r="AD739" s="713"/>
      <c r="AE739" s="713"/>
      <c r="AF739" s="714"/>
      <c r="AG739" s="715"/>
      <c r="AH739" s="714" t="s">
        <v>609</v>
      </c>
      <c r="AI739" s="480" t="s">
        <v>609</v>
      </c>
      <c r="AJ739" s="483"/>
      <c r="AK739" s="707"/>
      <c r="AL739" s="455"/>
      <c r="AM739" s="455"/>
      <c r="AN739" s="455"/>
      <c r="AO739" s="456"/>
      <c r="AP739" s="364"/>
      <c r="AQ739" s="693"/>
      <c r="AR739" s="363"/>
      <c r="AS739" s="710"/>
    </row>
    <row r="740" spans="1:45" ht="15.75" x14ac:dyDescent="0.25">
      <c r="A740" s="511" t="s">
        <v>879</v>
      </c>
      <c r="B740" s="480"/>
      <c r="C740" s="481"/>
      <c r="D740" s="481"/>
      <c r="E740" s="481"/>
      <c r="F740" s="481"/>
      <c r="G740" s="455"/>
      <c r="H740" s="485"/>
      <c r="I740" s="513"/>
      <c r="J740" s="514"/>
      <c r="K740" s="515"/>
      <c r="L740" s="483"/>
      <c r="M740" s="483"/>
      <c r="N740" s="488"/>
      <c r="O740" s="480"/>
      <c r="P740" s="480"/>
      <c r="Q740" s="480"/>
      <c r="R740" s="480"/>
      <c r="S740" s="480"/>
      <c r="T740" s="480"/>
      <c r="U740" s="483"/>
      <c r="V740" s="483"/>
      <c r="W740" s="502"/>
      <c r="X740" s="483"/>
      <c r="Y740" s="480"/>
      <c r="Z740" s="711">
        <v>15</v>
      </c>
      <c r="AA740" s="790">
        <f>+Z740+Z740*AA9</f>
        <v>15.9</v>
      </c>
      <c r="AB740" s="712" t="e">
        <f t="shared" si="224"/>
        <v>#VALUE!</v>
      </c>
      <c r="AC740" s="713" t="e">
        <f>AA740+AB740</f>
        <v>#VALUE!</v>
      </c>
      <c r="AD740" s="713">
        <f>AA740*AD9</f>
        <v>16.695</v>
      </c>
      <c r="AE740" s="713">
        <f>AD740*AF9</f>
        <v>2.5042499999999999</v>
      </c>
      <c r="AF740" s="714">
        <f>AD740+AE740</f>
        <v>19.199249999999999</v>
      </c>
      <c r="AG740" s="715">
        <v>19.2</v>
      </c>
      <c r="AH740" s="714">
        <f>AD740*AH9</f>
        <v>17.52975</v>
      </c>
      <c r="AI740" s="480">
        <f>AH740*AJ9</f>
        <v>2.6294624999999998</v>
      </c>
      <c r="AJ740" s="481">
        <f>SUM(AH740:AI740)</f>
        <v>20.159212499999999</v>
      </c>
      <c r="AK740" s="707">
        <v>20.2</v>
      </c>
      <c r="AL740" s="455">
        <v>18.581535000000002</v>
      </c>
      <c r="AM740" s="455">
        <f t="shared" si="223"/>
        <v>19.696427100000005</v>
      </c>
      <c r="AN740" s="455">
        <f>AL740*AN$12</f>
        <v>2.7872302500000004</v>
      </c>
      <c r="AO740" s="456">
        <v>21.4</v>
      </c>
      <c r="AP740" s="364">
        <v>21.4</v>
      </c>
      <c r="AQ740" s="693">
        <f>AM740*1.06</f>
        <v>20.878212726000005</v>
      </c>
      <c r="AR740" s="363">
        <f>AQ740*1.15</f>
        <v>24.009944634900002</v>
      </c>
      <c r="AS740" s="722">
        <f>SUM(AM740-AL740)/AL740</f>
        <v>6.0000000000000116E-2</v>
      </c>
    </row>
    <row r="741" spans="1:45" ht="15.75" x14ac:dyDescent="0.25">
      <c r="A741" s="620" t="s">
        <v>880</v>
      </c>
      <c r="B741" s="480"/>
      <c r="C741" s="481"/>
      <c r="D741" s="481"/>
      <c r="E741" s="481"/>
      <c r="F741" s="481"/>
      <c r="G741" s="455"/>
      <c r="H741" s="485"/>
      <c r="I741" s="513"/>
      <c r="J741" s="514"/>
      <c r="K741" s="515"/>
      <c r="L741" s="483"/>
      <c r="M741" s="483"/>
      <c r="N741" s="488"/>
      <c r="O741" s="480"/>
      <c r="P741" s="480"/>
      <c r="Q741" s="480"/>
      <c r="R741" s="480"/>
      <c r="S741" s="480"/>
      <c r="T741" s="480"/>
      <c r="U741" s="483"/>
      <c r="V741" s="483"/>
      <c r="W741" s="502"/>
      <c r="X741" s="483"/>
      <c r="Y741" s="480"/>
      <c r="Z741" s="711"/>
      <c r="AA741" s="790"/>
      <c r="AB741" s="712"/>
      <c r="AC741" s="713"/>
      <c r="AD741" s="713"/>
      <c r="AE741" s="713"/>
      <c r="AF741" s="714"/>
      <c r="AG741" s="715"/>
      <c r="AH741" s="714"/>
      <c r="AI741" s="480"/>
      <c r="AJ741" s="483"/>
      <c r="AK741" s="707"/>
      <c r="AL741" s="455"/>
      <c r="AM741" s="455"/>
      <c r="AN741" s="455"/>
      <c r="AO741" s="456"/>
      <c r="AP741" s="364"/>
      <c r="AQ741" s="693"/>
      <c r="AR741" s="363"/>
      <c r="AS741" s="710"/>
    </row>
    <row r="742" spans="1:45" ht="15.75" x14ac:dyDescent="0.25">
      <c r="A742" s="511" t="s">
        <v>881</v>
      </c>
      <c r="B742" s="480"/>
      <c r="C742" s="481"/>
      <c r="D742" s="481"/>
      <c r="E742" s="481"/>
      <c r="F742" s="481"/>
      <c r="G742" s="455"/>
      <c r="H742" s="485"/>
      <c r="I742" s="513"/>
      <c r="J742" s="514"/>
      <c r="K742" s="515"/>
      <c r="L742" s="483"/>
      <c r="M742" s="483"/>
      <c r="N742" s="488"/>
      <c r="O742" s="480"/>
      <c r="P742" s="480"/>
      <c r="Q742" s="480"/>
      <c r="R742" s="480"/>
      <c r="S742" s="480"/>
      <c r="T742" s="480"/>
      <c r="U742" s="483"/>
      <c r="V742" s="483"/>
      <c r="W742" s="502"/>
      <c r="X742" s="483"/>
      <c r="Y742" s="480"/>
      <c r="Z742" s="711"/>
      <c r="AA742" s="790"/>
      <c r="AB742" s="712"/>
      <c r="AC742" s="713"/>
      <c r="AD742" s="713"/>
      <c r="AE742" s="713"/>
      <c r="AF742" s="714"/>
      <c r="AG742" s="715"/>
      <c r="AH742" s="714"/>
      <c r="AI742" s="480"/>
      <c r="AJ742" s="483"/>
      <c r="AK742" s="707"/>
      <c r="AL742" s="455"/>
      <c r="AM742" s="455"/>
      <c r="AN742" s="455"/>
      <c r="AO742" s="456"/>
      <c r="AP742" s="364"/>
      <c r="AQ742" s="693"/>
      <c r="AR742" s="363"/>
      <c r="AS742" s="710"/>
    </row>
    <row r="743" spans="1:45" ht="15.75" x14ac:dyDescent="0.25">
      <c r="A743" s="511" t="s">
        <v>882</v>
      </c>
      <c r="B743" s="480"/>
      <c r="C743" s="481"/>
      <c r="D743" s="481"/>
      <c r="E743" s="481"/>
      <c r="F743" s="481"/>
      <c r="G743" s="455"/>
      <c r="H743" s="485"/>
      <c r="I743" s="513"/>
      <c r="J743" s="514"/>
      <c r="K743" s="515"/>
      <c r="L743" s="483"/>
      <c r="M743" s="483"/>
      <c r="N743" s="488"/>
      <c r="O743" s="480"/>
      <c r="P743" s="480"/>
      <c r="Q743" s="480"/>
      <c r="R743" s="480"/>
      <c r="S743" s="480"/>
      <c r="T743" s="480"/>
      <c r="U743" s="483"/>
      <c r="V743" s="483"/>
      <c r="W743" s="502"/>
      <c r="X743" s="483"/>
      <c r="Y743" s="480"/>
      <c r="Z743" s="711"/>
      <c r="AA743" s="790"/>
      <c r="AB743" s="712"/>
      <c r="AC743" s="713"/>
      <c r="AD743" s="713"/>
      <c r="AE743" s="713"/>
      <c r="AF743" s="714"/>
      <c r="AG743" s="715"/>
      <c r="AH743" s="714"/>
      <c r="AI743" s="480"/>
      <c r="AJ743" s="483"/>
      <c r="AK743" s="707"/>
      <c r="AL743" s="455"/>
      <c r="AM743" s="455"/>
      <c r="AN743" s="455"/>
      <c r="AO743" s="456"/>
      <c r="AP743" s="364"/>
      <c r="AQ743" s="693"/>
      <c r="AR743" s="363"/>
      <c r="AS743" s="710"/>
    </row>
    <row r="744" spans="1:45" ht="15.75" x14ac:dyDescent="0.25">
      <c r="A744" s="511" t="s">
        <v>883</v>
      </c>
      <c r="B744" s="480"/>
      <c r="C744" s="481"/>
      <c r="D744" s="481"/>
      <c r="E744" s="481"/>
      <c r="F744" s="481"/>
      <c r="G744" s="455"/>
      <c r="H744" s="485"/>
      <c r="I744" s="513"/>
      <c r="J744" s="514"/>
      <c r="K744" s="515"/>
      <c r="L744" s="483"/>
      <c r="M744" s="483"/>
      <c r="N744" s="488"/>
      <c r="O744" s="480"/>
      <c r="P744" s="480"/>
      <c r="Q744" s="480"/>
      <c r="R744" s="480"/>
      <c r="S744" s="480"/>
      <c r="T744" s="480"/>
      <c r="U744" s="483"/>
      <c r="V744" s="483"/>
      <c r="W744" s="502"/>
      <c r="X744" s="483"/>
      <c r="Y744" s="480"/>
      <c r="Z744" s="711"/>
      <c r="AA744" s="790"/>
      <c r="AB744" s="712"/>
      <c r="AC744" s="713"/>
      <c r="AD744" s="713"/>
      <c r="AE744" s="713"/>
      <c r="AF744" s="714"/>
      <c r="AG744" s="715"/>
      <c r="AH744" s="714"/>
      <c r="AI744" s="480"/>
      <c r="AJ744" s="483"/>
      <c r="AK744" s="707"/>
      <c r="AL744" s="455"/>
      <c r="AM744" s="455"/>
      <c r="AN744" s="455"/>
      <c r="AO744" s="456"/>
      <c r="AP744" s="364"/>
      <c r="AQ744" s="693"/>
      <c r="AR744" s="363"/>
      <c r="AS744" s="710"/>
    </row>
    <row r="745" spans="1:45" ht="15.75" x14ac:dyDescent="0.25">
      <c r="A745" s="479"/>
      <c r="B745" s="517"/>
      <c r="C745" s="481"/>
      <c r="D745" s="481"/>
      <c r="E745" s="481"/>
      <c r="F745" s="481"/>
      <c r="G745" s="455"/>
      <c r="H745" s="485"/>
      <c r="I745" s="513"/>
      <c r="J745" s="514"/>
      <c r="K745" s="515"/>
      <c r="L745" s="483"/>
      <c r="M745" s="483"/>
      <c r="N745" s="488"/>
      <c r="O745" s="480"/>
      <c r="P745" s="480"/>
      <c r="Q745" s="480"/>
      <c r="R745" s="480"/>
      <c r="S745" s="480"/>
      <c r="T745" s="480"/>
      <c r="U745" s="483"/>
      <c r="V745" s="483"/>
      <c r="W745" s="502"/>
      <c r="X745" s="483"/>
      <c r="Y745" s="480"/>
      <c r="Z745" s="711"/>
      <c r="AA745" s="712"/>
      <c r="AB745" s="712"/>
      <c r="AC745" s="713"/>
      <c r="AD745" s="713"/>
      <c r="AE745" s="713"/>
      <c r="AF745" s="714"/>
      <c r="AG745" s="715"/>
      <c r="AH745" s="714"/>
      <c r="AI745" s="480"/>
      <c r="AJ745" s="483"/>
      <c r="AK745" s="707"/>
      <c r="AL745" s="455"/>
      <c r="AM745" s="455"/>
      <c r="AN745" s="455"/>
      <c r="AO745" s="456"/>
      <c r="AP745" s="364"/>
      <c r="AQ745" s="693"/>
      <c r="AR745" s="363"/>
      <c r="AS745" s="710"/>
    </row>
    <row r="746" spans="1:45" ht="15.75" x14ac:dyDescent="0.25">
      <c r="A746" s="479"/>
      <c r="B746" s="517"/>
      <c r="C746" s="481"/>
      <c r="D746" s="481"/>
      <c r="E746" s="481"/>
      <c r="F746" s="481"/>
      <c r="G746" s="455"/>
      <c r="H746" s="485"/>
      <c r="I746" s="513"/>
      <c r="J746" s="514"/>
      <c r="K746" s="515"/>
      <c r="L746" s="483"/>
      <c r="M746" s="483"/>
      <c r="N746" s="488"/>
      <c r="O746" s="480"/>
      <c r="P746" s="480"/>
      <c r="Q746" s="480"/>
      <c r="R746" s="480"/>
      <c r="S746" s="480"/>
      <c r="T746" s="480"/>
      <c r="U746" s="483"/>
      <c r="V746" s="483"/>
      <c r="W746" s="502"/>
      <c r="X746" s="483"/>
      <c r="Y746" s="480"/>
      <c r="Z746" s="711"/>
      <c r="AA746" s="712"/>
      <c r="AB746" s="712"/>
      <c r="AC746" s="713"/>
      <c r="AD746" s="713"/>
      <c r="AE746" s="713"/>
      <c r="AF746" s="714"/>
      <c r="AG746" s="715"/>
      <c r="AH746" s="714"/>
      <c r="AI746" s="480"/>
      <c r="AJ746" s="483"/>
      <c r="AK746" s="707"/>
      <c r="AL746" s="455"/>
      <c r="AM746" s="455"/>
      <c r="AN746" s="455"/>
      <c r="AO746" s="456"/>
      <c r="AP746" s="364"/>
      <c r="AQ746" s="693"/>
      <c r="AR746" s="363"/>
      <c r="AS746" s="710"/>
    </row>
    <row r="747" spans="1:45" ht="15.75" x14ac:dyDescent="0.25">
      <c r="A747" s="499" t="s">
        <v>492</v>
      </c>
      <c r="B747" s="517"/>
      <c r="C747" s="481"/>
      <c r="D747" s="481"/>
      <c r="E747" s="481"/>
      <c r="F747" s="481"/>
      <c r="G747" s="455"/>
      <c r="H747" s="485"/>
      <c r="I747" s="513"/>
      <c r="J747" s="514"/>
      <c r="K747" s="515"/>
      <c r="L747" s="483"/>
      <c r="M747" s="483"/>
      <c r="N747" s="488"/>
      <c r="O747" s="480"/>
      <c r="P747" s="480"/>
      <c r="Q747" s="480"/>
      <c r="R747" s="480"/>
      <c r="S747" s="480"/>
      <c r="T747" s="480"/>
      <c r="U747" s="483"/>
      <c r="V747" s="483"/>
      <c r="W747" s="502"/>
      <c r="X747" s="483"/>
      <c r="Y747" s="480"/>
      <c r="Z747" s="711"/>
      <c r="AA747" s="712"/>
      <c r="AB747" s="712"/>
      <c r="AC747" s="713"/>
      <c r="AD747" s="713"/>
      <c r="AE747" s="713"/>
      <c r="AF747" s="714"/>
      <c r="AG747" s="715"/>
      <c r="AH747" s="714"/>
      <c r="AI747" s="480"/>
      <c r="AJ747" s="483"/>
      <c r="AK747" s="707"/>
      <c r="AL747" s="455"/>
      <c r="AM747" s="455"/>
      <c r="AN747" s="455"/>
      <c r="AO747" s="456"/>
      <c r="AP747" s="364"/>
      <c r="AQ747" s="693"/>
      <c r="AR747" s="363"/>
      <c r="AS747" s="710"/>
    </row>
    <row r="748" spans="1:45" ht="15.75" x14ac:dyDescent="0.25">
      <c r="A748" s="479"/>
      <c r="B748" s="517"/>
      <c r="C748" s="481"/>
      <c r="D748" s="481"/>
      <c r="E748" s="481"/>
      <c r="F748" s="481"/>
      <c r="G748" s="455"/>
      <c r="H748" s="485"/>
      <c r="I748" s="513"/>
      <c r="J748" s="514"/>
      <c r="K748" s="515"/>
      <c r="L748" s="483"/>
      <c r="M748" s="483"/>
      <c r="N748" s="488"/>
      <c r="O748" s="480"/>
      <c r="P748" s="480"/>
      <c r="Q748" s="480"/>
      <c r="R748" s="480"/>
      <c r="S748" s="480"/>
      <c r="T748" s="480"/>
      <c r="U748" s="483"/>
      <c r="V748" s="483"/>
      <c r="W748" s="502"/>
      <c r="X748" s="483"/>
      <c r="Y748" s="480"/>
      <c r="Z748" s="711"/>
      <c r="AA748" s="712"/>
      <c r="AB748" s="712"/>
      <c r="AC748" s="713"/>
      <c r="AD748" s="713"/>
      <c r="AE748" s="713"/>
      <c r="AF748" s="714"/>
      <c r="AG748" s="715"/>
      <c r="AH748" s="714"/>
      <c r="AI748" s="480"/>
      <c r="AJ748" s="483"/>
      <c r="AK748" s="707"/>
      <c r="AL748" s="455"/>
      <c r="AM748" s="455"/>
      <c r="AN748" s="455"/>
      <c r="AO748" s="456"/>
      <c r="AP748" s="364"/>
      <c r="AQ748" s="693"/>
      <c r="AR748" s="363"/>
      <c r="AS748" s="710"/>
    </row>
    <row r="749" spans="1:45" ht="15.75" x14ac:dyDescent="0.25">
      <c r="A749" s="499" t="s">
        <v>493</v>
      </c>
      <c r="B749" s="517"/>
      <c r="C749" s="481"/>
      <c r="D749" s="481"/>
      <c r="E749" s="481"/>
      <c r="F749" s="481"/>
      <c r="G749" s="455"/>
      <c r="H749" s="485"/>
      <c r="I749" s="513"/>
      <c r="J749" s="514"/>
      <c r="K749" s="515"/>
      <c r="L749" s="483"/>
      <c r="M749" s="483"/>
      <c r="N749" s="488"/>
      <c r="O749" s="480"/>
      <c r="P749" s="480"/>
      <c r="Q749" s="480"/>
      <c r="R749" s="480"/>
      <c r="S749" s="480"/>
      <c r="T749" s="480"/>
      <c r="U749" s="483"/>
      <c r="V749" s="483"/>
      <c r="W749" s="502"/>
      <c r="X749" s="483"/>
      <c r="Y749" s="480"/>
      <c r="Z749" s="711"/>
      <c r="AA749" s="712"/>
      <c r="AB749" s="712"/>
      <c r="AC749" s="713"/>
      <c r="AD749" s="713"/>
      <c r="AE749" s="713"/>
      <c r="AF749" s="714"/>
      <c r="AG749" s="715"/>
      <c r="AH749" s="714"/>
      <c r="AI749" s="480"/>
      <c r="AJ749" s="483"/>
      <c r="AK749" s="707"/>
      <c r="AL749" s="455"/>
      <c r="AM749" s="455"/>
      <c r="AN749" s="455"/>
      <c r="AO749" s="456"/>
      <c r="AP749" s="364"/>
      <c r="AQ749" s="693"/>
      <c r="AR749" s="363"/>
      <c r="AS749" s="710"/>
    </row>
    <row r="750" spans="1:45" ht="15.75" x14ac:dyDescent="0.25">
      <c r="A750" s="505"/>
      <c r="B750" s="517"/>
      <c r="C750" s="481"/>
      <c r="D750" s="481"/>
      <c r="E750" s="481"/>
      <c r="F750" s="481"/>
      <c r="G750" s="455"/>
      <c r="H750" s="485"/>
      <c r="I750" s="513"/>
      <c r="J750" s="514"/>
      <c r="K750" s="515"/>
      <c r="L750" s="483"/>
      <c r="M750" s="483"/>
      <c r="N750" s="488"/>
      <c r="O750" s="480"/>
      <c r="P750" s="480"/>
      <c r="Q750" s="480"/>
      <c r="R750" s="480"/>
      <c r="S750" s="480"/>
      <c r="T750" s="480"/>
      <c r="U750" s="483"/>
      <c r="V750" s="483"/>
      <c r="W750" s="502"/>
      <c r="X750" s="483"/>
      <c r="Y750" s="480"/>
      <c r="Z750" s="711"/>
      <c r="AA750" s="712"/>
      <c r="AB750" s="712"/>
      <c r="AC750" s="392"/>
      <c r="AD750" s="392"/>
      <c r="AE750" s="392"/>
      <c r="AF750" s="483"/>
      <c r="AG750" s="554"/>
      <c r="AH750" s="483"/>
      <c r="AI750" s="480"/>
      <c r="AJ750" s="483"/>
      <c r="AK750" s="707"/>
      <c r="AL750" s="455"/>
      <c r="AM750" s="455"/>
      <c r="AN750" s="455"/>
      <c r="AO750" s="456"/>
      <c r="AP750" s="364"/>
      <c r="AQ750" s="699"/>
      <c r="AR750" s="363"/>
      <c r="AS750" s="710"/>
    </row>
    <row r="751" spans="1:45" ht="15.75" x14ac:dyDescent="0.25">
      <c r="A751" s="479" t="s">
        <v>494</v>
      </c>
      <c r="B751" s="480">
        <v>605</v>
      </c>
      <c r="C751" s="481" t="e">
        <f t="shared" ref="C751:C758" si="233">+B751+B751*$G$9</f>
        <v>#VALUE!</v>
      </c>
      <c r="D751" s="481">
        <v>686.2</v>
      </c>
      <c r="E751" s="618" t="s">
        <v>23</v>
      </c>
      <c r="F751" s="481">
        <f t="shared" ref="F751:F813" si="234">SUM(D751:E751)</f>
        <v>686.2</v>
      </c>
      <c r="G751" s="455">
        <f t="shared" ref="G751:G758" si="235">CEILING(F751,0.1)</f>
        <v>686.2</v>
      </c>
      <c r="H751" s="485">
        <f>+D751+D751*$I$9</f>
        <v>686.2</v>
      </c>
      <c r="I751" s="513"/>
      <c r="J751" s="514">
        <f>SUM(H751:I751)</f>
        <v>686.2</v>
      </c>
      <c r="K751" s="515">
        <f>_xlfn.FLOOR.PRECISE(+H751+I751,0.1)+0.1</f>
        <v>686.30000000000007</v>
      </c>
      <c r="L751" s="480">
        <f t="shared" ref="L751:L758" si="236">H751+H751*$M$9</f>
        <v>686.2</v>
      </c>
      <c r="M751" s="483"/>
      <c r="N751" s="363">
        <f t="shared" ref="N751:N758" si="237">L751+M751</f>
        <v>686.2</v>
      </c>
      <c r="O751" s="480">
        <f>L751+L751*$P$9</f>
        <v>782.26800000000003</v>
      </c>
      <c r="P751" s="480"/>
      <c r="Q751" s="480">
        <f t="shared" ref="Q751:Q758" si="238">SUM(O751:P751)</f>
        <v>782.26800000000003</v>
      </c>
      <c r="R751" s="550">
        <v>866.31</v>
      </c>
      <c r="S751" s="480"/>
      <c r="T751" s="480">
        <f>R751+S751-0.01</f>
        <v>866.3</v>
      </c>
      <c r="U751" s="480">
        <f>R751+(R751*R9)</f>
        <v>921.75383999999997</v>
      </c>
      <c r="V751" s="480"/>
      <c r="W751" s="543">
        <f t="shared" ref="W751:W758" si="239">ROUNDUP(SUM(U751:V751),1)</f>
        <v>921.80000000000007</v>
      </c>
      <c r="X751" s="480">
        <f t="shared" ref="X751:X758" si="240">U751*$Z$11+U751</f>
        <v>995.49414719999993</v>
      </c>
      <c r="Y751" s="480"/>
      <c r="Z751" s="711">
        <f>X751+Y751+0.04</f>
        <v>995.53414719999989</v>
      </c>
      <c r="AA751" s="712">
        <f t="shared" ref="AA751:AA758" si="241">X751+(X751*AA$9)</f>
        <v>1055.2237960319999</v>
      </c>
      <c r="AB751" s="712"/>
      <c r="AC751" s="713">
        <f t="shared" ref="AC751:AC760" si="242">AA751+AB751</f>
        <v>1055.2237960319999</v>
      </c>
      <c r="AD751" s="713">
        <f>AA751*AD9</f>
        <v>1107.9849858335999</v>
      </c>
      <c r="AE751" s="713"/>
      <c r="AF751" s="714">
        <f>AD751</f>
        <v>1107.9849858335999</v>
      </c>
      <c r="AG751" s="715">
        <v>1087.5</v>
      </c>
      <c r="AH751" s="714">
        <f>AD751*AH9</f>
        <v>1163.3842351252799</v>
      </c>
      <c r="AI751" s="480"/>
      <c r="AJ751" s="481">
        <f t="shared" ref="AJ751:AJ758" si="243">SUM(AH751:AI751)</f>
        <v>1163.3842351252799</v>
      </c>
      <c r="AK751" s="707">
        <v>1141.8</v>
      </c>
      <c r="AL751" s="455">
        <v>1210.3504875803378</v>
      </c>
      <c r="AM751" s="455">
        <f t="shared" ref="AM751:AM760" si="244">AL751*1.06</f>
        <v>1282.9715168351581</v>
      </c>
      <c r="AN751" s="455"/>
      <c r="AO751" s="456">
        <v>1210.4000000000001</v>
      </c>
      <c r="AP751" s="364">
        <v>1210.4000000000001</v>
      </c>
      <c r="AQ751" s="699">
        <f t="shared" ref="AQ751:AQ758" si="245">AM751*1.06</f>
        <v>1359.9498078452677</v>
      </c>
      <c r="AR751" s="363">
        <f>AQ751*1.15</f>
        <v>1563.9422790220578</v>
      </c>
      <c r="AS751" s="722">
        <f t="shared" ref="AS751:AS758" si="246">SUM(AM751-AL751)/AL751</f>
        <v>6.0000000000000039E-2</v>
      </c>
    </row>
    <row r="752" spans="1:45" ht="15.75" x14ac:dyDescent="0.25">
      <c r="A752" s="479" t="s">
        <v>495</v>
      </c>
      <c r="B752" s="480">
        <v>363</v>
      </c>
      <c r="C752" s="481" t="e">
        <f t="shared" si="233"/>
        <v>#VALUE!</v>
      </c>
      <c r="D752" s="481">
        <v>411.8</v>
      </c>
      <c r="E752" s="618" t="s">
        <v>23</v>
      </c>
      <c r="F752" s="481">
        <f t="shared" si="234"/>
        <v>411.8</v>
      </c>
      <c r="G752" s="455">
        <f t="shared" si="235"/>
        <v>411.8</v>
      </c>
      <c r="H752" s="485">
        <f t="shared" ref="H752:H822" si="247">+D752+D752*$I$9</f>
        <v>411.8</v>
      </c>
      <c r="I752" s="513"/>
      <c r="J752" s="514">
        <f>SUM(H752:I752)</f>
        <v>411.8</v>
      </c>
      <c r="K752" s="515">
        <f t="shared" ref="K752:K758" si="248">_xlfn.FLOOR.PRECISE(+H752+I752,0.1)</f>
        <v>411.8</v>
      </c>
      <c r="L752" s="480">
        <f t="shared" si="236"/>
        <v>411.8</v>
      </c>
      <c r="M752" s="483"/>
      <c r="N752" s="363">
        <f t="shared" si="237"/>
        <v>411.8</v>
      </c>
      <c r="O752" s="480">
        <f>L752+L752*$P$9</f>
        <v>469.452</v>
      </c>
      <c r="P752" s="480"/>
      <c r="Q752" s="480">
        <f t="shared" si="238"/>
        <v>469.452</v>
      </c>
      <c r="R752" s="550">
        <v>519.89</v>
      </c>
      <c r="S752" s="480"/>
      <c r="T752" s="480">
        <f>R752+S752+0.01</f>
        <v>519.9</v>
      </c>
      <c r="U752" s="480">
        <f>R752+(R752*R9)</f>
        <v>553.16296</v>
      </c>
      <c r="V752" s="480"/>
      <c r="W752" s="543">
        <f t="shared" si="239"/>
        <v>553.20000000000005</v>
      </c>
      <c r="X752" s="480">
        <f t="shared" si="240"/>
        <v>597.41599680000002</v>
      </c>
      <c r="Y752" s="480"/>
      <c r="Z752" s="711">
        <f>X752+Y752</f>
        <v>597.41599680000002</v>
      </c>
      <c r="AA752" s="712">
        <f t="shared" si="241"/>
        <v>633.26095660800001</v>
      </c>
      <c r="AB752" s="712"/>
      <c r="AC752" s="713">
        <f t="shared" si="242"/>
        <v>633.26095660800001</v>
      </c>
      <c r="AD752" s="713">
        <f>AA752*AD9</f>
        <v>664.92400443840006</v>
      </c>
      <c r="AE752" s="713"/>
      <c r="AF752" s="714">
        <f t="shared" ref="AF752:AF758" si="249">AD752</f>
        <v>664.92400443840006</v>
      </c>
      <c r="AG752" s="715">
        <v>652.6</v>
      </c>
      <c r="AH752" s="714">
        <f>AD752*AH9</f>
        <v>698.17020466032011</v>
      </c>
      <c r="AI752" s="480"/>
      <c r="AJ752" s="481">
        <f t="shared" si="243"/>
        <v>698.17020466032011</v>
      </c>
      <c r="AK752" s="707">
        <v>685.2</v>
      </c>
      <c r="AL752" s="455">
        <v>726.35559440401448</v>
      </c>
      <c r="AM752" s="455">
        <f t="shared" si="244"/>
        <v>769.93693006825538</v>
      </c>
      <c r="AN752" s="455"/>
      <c r="AO752" s="456">
        <v>726.4</v>
      </c>
      <c r="AP752" s="364">
        <v>726.4</v>
      </c>
      <c r="AQ752" s="699">
        <f t="shared" si="245"/>
        <v>816.13314587235072</v>
      </c>
      <c r="AR752" s="363">
        <f t="shared" ref="AR752:AR760" si="250">AQ752*1.15</f>
        <v>938.55311775320331</v>
      </c>
      <c r="AS752" s="722">
        <f t="shared" si="246"/>
        <v>6.0000000000000039E-2</v>
      </c>
    </row>
    <row r="753" spans="1:45" ht="15.75" x14ac:dyDescent="0.25">
      <c r="A753" s="621" t="s">
        <v>496</v>
      </c>
      <c r="B753" s="480">
        <v>363</v>
      </c>
      <c r="C753" s="481" t="e">
        <f t="shared" si="233"/>
        <v>#VALUE!</v>
      </c>
      <c r="D753" s="481">
        <v>411.8</v>
      </c>
      <c r="E753" s="618" t="s">
        <v>23</v>
      </c>
      <c r="F753" s="481">
        <f t="shared" si="234"/>
        <v>411.8</v>
      </c>
      <c r="G753" s="455">
        <f t="shared" si="235"/>
        <v>411.8</v>
      </c>
      <c r="H753" s="485">
        <f t="shared" si="247"/>
        <v>411.8</v>
      </c>
      <c r="I753" s="513"/>
      <c r="J753" s="514">
        <f>SUM(H753:I753)</f>
        <v>411.8</v>
      </c>
      <c r="K753" s="515">
        <f t="shared" si="248"/>
        <v>411.8</v>
      </c>
      <c r="L753" s="480">
        <f t="shared" si="236"/>
        <v>411.8</v>
      </c>
      <c r="M753" s="483"/>
      <c r="N753" s="363">
        <f t="shared" si="237"/>
        <v>411.8</v>
      </c>
      <c r="O753" s="480">
        <f>L753+L753*$P$9</f>
        <v>469.452</v>
      </c>
      <c r="P753" s="480"/>
      <c r="Q753" s="480">
        <f t="shared" si="238"/>
        <v>469.452</v>
      </c>
      <c r="R753" s="550">
        <v>519.89</v>
      </c>
      <c r="S753" s="480"/>
      <c r="T753" s="480">
        <f>R753+S753+0.01</f>
        <v>519.9</v>
      </c>
      <c r="U753" s="480">
        <f>R753+(R753*R9)</f>
        <v>553.16296</v>
      </c>
      <c r="V753" s="480"/>
      <c r="W753" s="543">
        <f t="shared" si="239"/>
        <v>553.20000000000005</v>
      </c>
      <c r="X753" s="480">
        <f t="shared" si="240"/>
        <v>597.41599680000002</v>
      </c>
      <c r="Y753" s="480"/>
      <c r="Z753" s="711">
        <f>X753+Y753</f>
        <v>597.41599680000002</v>
      </c>
      <c r="AA753" s="712">
        <f t="shared" si="241"/>
        <v>633.26095660800001</v>
      </c>
      <c r="AB753" s="712"/>
      <c r="AC753" s="713">
        <f t="shared" si="242"/>
        <v>633.26095660800001</v>
      </c>
      <c r="AD753" s="713">
        <f>AA753*AD9</f>
        <v>664.92400443840006</v>
      </c>
      <c r="AE753" s="713"/>
      <c r="AF753" s="714">
        <f t="shared" si="249"/>
        <v>664.92400443840006</v>
      </c>
      <c r="AG753" s="715">
        <v>652.6</v>
      </c>
      <c r="AH753" s="714">
        <f>AD753*AH9</f>
        <v>698.17020466032011</v>
      </c>
      <c r="AI753" s="480"/>
      <c r="AJ753" s="481">
        <f t="shared" si="243"/>
        <v>698.17020466032011</v>
      </c>
      <c r="AK753" s="707">
        <v>685.2</v>
      </c>
      <c r="AL753" s="455">
        <v>726.35559440401448</v>
      </c>
      <c r="AM753" s="455">
        <f t="shared" si="244"/>
        <v>769.93693006825538</v>
      </c>
      <c r="AN753" s="455"/>
      <c r="AO753" s="456">
        <v>726.4</v>
      </c>
      <c r="AP753" s="364">
        <v>726.4</v>
      </c>
      <c r="AQ753" s="699">
        <f t="shared" si="245"/>
        <v>816.13314587235072</v>
      </c>
      <c r="AR753" s="363">
        <f t="shared" si="250"/>
        <v>938.55311775320331</v>
      </c>
      <c r="AS753" s="722">
        <f t="shared" si="246"/>
        <v>6.0000000000000039E-2</v>
      </c>
    </row>
    <row r="754" spans="1:45" ht="15.75" x14ac:dyDescent="0.25">
      <c r="A754" s="511" t="s">
        <v>497</v>
      </c>
      <c r="B754" s="480">
        <v>363</v>
      </c>
      <c r="C754" s="481" t="e">
        <f t="shared" si="233"/>
        <v>#VALUE!</v>
      </c>
      <c r="D754" s="481">
        <v>411.8</v>
      </c>
      <c r="E754" s="618" t="s">
        <v>23</v>
      </c>
      <c r="F754" s="481">
        <f t="shared" si="234"/>
        <v>411.8</v>
      </c>
      <c r="G754" s="455">
        <f t="shared" si="235"/>
        <v>411.8</v>
      </c>
      <c r="H754" s="485">
        <f t="shared" si="247"/>
        <v>411.8</v>
      </c>
      <c r="I754" s="513"/>
      <c r="J754" s="514">
        <f>SUM(H754:I754)</f>
        <v>411.8</v>
      </c>
      <c r="K754" s="515">
        <f t="shared" si="248"/>
        <v>411.8</v>
      </c>
      <c r="L754" s="480">
        <f t="shared" si="236"/>
        <v>411.8</v>
      </c>
      <c r="M754" s="483"/>
      <c r="N754" s="363">
        <f t="shared" si="237"/>
        <v>411.8</v>
      </c>
      <c r="O754" s="480">
        <f>L754+L754*$P$9</f>
        <v>469.452</v>
      </c>
      <c r="P754" s="480"/>
      <c r="Q754" s="480">
        <f t="shared" si="238"/>
        <v>469.452</v>
      </c>
      <c r="R754" s="550">
        <v>519.89</v>
      </c>
      <c r="S754" s="480"/>
      <c r="T754" s="480">
        <f>R754+S754+0.01</f>
        <v>519.9</v>
      </c>
      <c r="U754" s="480">
        <f>R754+(R754*R9)</f>
        <v>553.16296</v>
      </c>
      <c r="V754" s="480"/>
      <c r="W754" s="543">
        <f t="shared" si="239"/>
        <v>553.20000000000005</v>
      </c>
      <c r="X754" s="480">
        <f t="shared" si="240"/>
        <v>597.41599680000002</v>
      </c>
      <c r="Y754" s="480"/>
      <c r="Z754" s="711">
        <f>X754+Y754</f>
        <v>597.41599680000002</v>
      </c>
      <c r="AA754" s="712">
        <f t="shared" si="241"/>
        <v>633.26095660800001</v>
      </c>
      <c r="AB754" s="712"/>
      <c r="AC754" s="713">
        <f t="shared" si="242"/>
        <v>633.26095660800001</v>
      </c>
      <c r="AD754" s="713">
        <f>AA754*AD9</f>
        <v>664.92400443840006</v>
      </c>
      <c r="AE754" s="713"/>
      <c r="AF754" s="714">
        <f t="shared" si="249"/>
        <v>664.92400443840006</v>
      </c>
      <c r="AG754" s="715">
        <v>652.6</v>
      </c>
      <c r="AH754" s="714">
        <f>AD754*AH9</f>
        <v>698.17020466032011</v>
      </c>
      <c r="AI754" s="480"/>
      <c r="AJ754" s="481">
        <f t="shared" si="243"/>
        <v>698.17020466032011</v>
      </c>
      <c r="AK754" s="707">
        <v>685.2</v>
      </c>
      <c r="AL754" s="455">
        <v>726.35559440401448</v>
      </c>
      <c r="AM754" s="455">
        <f t="shared" si="244"/>
        <v>769.93693006825538</v>
      </c>
      <c r="AN754" s="455"/>
      <c r="AO754" s="456">
        <v>726.4</v>
      </c>
      <c r="AP754" s="364">
        <v>726.4</v>
      </c>
      <c r="AQ754" s="699">
        <f t="shared" si="245"/>
        <v>816.13314587235072</v>
      </c>
      <c r="AR754" s="363">
        <f t="shared" si="250"/>
        <v>938.55311775320331</v>
      </c>
      <c r="AS754" s="722">
        <f t="shared" si="246"/>
        <v>6.0000000000000039E-2</v>
      </c>
    </row>
    <row r="755" spans="1:45" ht="15.75" x14ac:dyDescent="0.25">
      <c r="A755" s="511" t="s">
        <v>774</v>
      </c>
      <c r="B755" s="480"/>
      <c r="C755" s="481"/>
      <c r="D755" s="481"/>
      <c r="E755" s="618"/>
      <c r="F755" s="481"/>
      <c r="G755" s="455"/>
      <c r="H755" s="485"/>
      <c r="I755" s="513"/>
      <c r="J755" s="514"/>
      <c r="K755" s="515"/>
      <c r="L755" s="480"/>
      <c r="M755" s="483"/>
      <c r="N755" s="363"/>
      <c r="O755" s="480">
        <v>817</v>
      </c>
      <c r="P755" s="480"/>
      <c r="Q755" s="480">
        <f t="shared" si="238"/>
        <v>817</v>
      </c>
      <c r="R755" s="550">
        <v>866.02</v>
      </c>
      <c r="S755" s="480"/>
      <c r="T755" s="480">
        <f>R755+S755-0.02</f>
        <v>866</v>
      </c>
      <c r="U755" s="480">
        <f>R755+(R755*R9)</f>
        <v>921.44528000000003</v>
      </c>
      <c r="V755" s="480"/>
      <c r="W755" s="543">
        <f t="shared" si="239"/>
        <v>921.5</v>
      </c>
      <c r="X755" s="480">
        <f t="shared" si="240"/>
        <v>995.16090240000005</v>
      </c>
      <c r="Y755" s="480"/>
      <c r="Z755" s="711">
        <f>X755+Y755-0.03</f>
        <v>995.13090240000008</v>
      </c>
      <c r="AA755" s="712">
        <f t="shared" si="241"/>
        <v>1054.870556544</v>
      </c>
      <c r="AB755" s="712"/>
      <c r="AC755" s="713">
        <f t="shared" si="242"/>
        <v>1054.870556544</v>
      </c>
      <c r="AD755" s="713">
        <f>AA755*AD9</f>
        <v>1107.6140843712001</v>
      </c>
      <c r="AE755" s="713"/>
      <c r="AF755" s="714">
        <f t="shared" si="249"/>
        <v>1107.6140843712001</v>
      </c>
      <c r="AG755" s="715">
        <v>1087.0999999999999</v>
      </c>
      <c r="AH755" s="714">
        <f>AD755*AH9</f>
        <v>1162.9947885897602</v>
      </c>
      <c r="AI755" s="480"/>
      <c r="AJ755" s="481">
        <f t="shared" si="243"/>
        <v>1162.9947885897602</v>
      </c>
      <c r="AK755" s="707">
        <v>1141.5</v>
      </c>
      <c r="AL755" s="455">
        <v>1209.9453189439391</v>
      </c>
      <c r="AM755" s="455">
        <f t="shared" si="244"/>
        <v>1282.5420380805756</v>
      </c>
      <c r="AN755" s="455"/>
      <c r="AO755" s="456">
        <v>1210</v>
      </c>
      <c r="AP755" s="364">
        <v>1210</v>
      </c>
      <c r="AQ755" s="699">
        <f t="shared" si="245"/>
        <v>1359.4945603654103</v>
      </c>
      <c r="AR755" s="363">
        <f t="shared" si="250"/>
        <v>1563.4187444202216</v>
      </c>
      <c r="AS755" s="722">
        <f t="shared" si="246"/>
        <v>6.0000000000000095E-2</v>
      </c>
    </row>
    <row r="756" spans="1:45" ht="15.75" x14ac:dyDescent="0.25">
      <c r="A756" s="511" t="s">
        <v>498</v>
      </c>
      <c r="B756" s="480">
        <v>121</v>
      </c>
      <c r="C756" s="481" t="e">
        <f t="shared" si="233"/>
        <v>#VALUE!</v>
      </c>
      <c r="D756" s="481">
        <v>137.30000000000001</v>
      </c>
      <c r="E756" s="618" t="s">
        <v>23</v>
      </c>
      <c r="F756" s="481">
        <f t="shared" si="234"/>
        <v>137.30000000000001</v>
      </c>
      <c r="G756" s="455">
        <f t="shared" si="235"/>
        <v>137.30000000000001</v>
      </c>
      <c r="H756" s="485">
        <f t="shared" si="247"/>
        <v>137.30000000000001</v>
      </c>
      <c r="I756" s="513"/>
      <c r="J756" s="514">
        <f>SUM(H756:I756)</f>
        <v>137.30000000000001</v>
      </c>
      <c r="K756" s="515">
        <f t="shared" si="248"/>
        <v>137.30000000000001</v>
      </c>
      <c r="L756" s="480">
        <f t="shared" si="236"/>
        <v>137.30000000000001</v>
      </c>
      <c r="M756" s="483"/>
      <c r="N756" s="363">
        <f t="shared" si="237"/>
        <v>137.30000000000001</v>
      </c>
      <c r="O756" s="480">
        <f>L756+L756*$P$9</f>
        <v>156.52200000000002</v>
      </c>
      <c r="P756" s="480"/>
      <c r="Q756" s="480">
        <f t="shared" si="238"/>
        <v>156.52200000000002</v>
      </c>
      <c r="R756" s="550">
        <v>173.34</v>
      </c>
      <c r="S756" s="480"/>
      <c r="T756" s="480">
        <f>R756+S756-0.04</f>
        <v>173.3</v>
      </c>
      <c r="U756" s="480">
        <f>R756+(R756*R9)</f>
        <v>184.43376000000001</v>
      </c>
      <c r="V756" s="480"/>
      <c r="W756" s="543">
        <f t="shared" si="239"/>
        <v>184.5</v>
      </c>
      <c r="X756" s="480">
        <f t="shared" si="240"/>
        <v>199.1884608</v>
      </c>
      <c r="Y756" s="480"/>
      <c r="Z756" s="711">
        <f>X756+Y756</f>
        <v>199.1884608</v>
      </c>
      <c r="AA756" s="712">
        <f t="shared" si="241"/>
        <v>211.13976844800001</v>
      </c>
      <c r="AB756" s="712"/>
      <c r="AC756" s="713">
        <f t="shared" si="242"/>
        <v>211.13976844800001</v>
      </c>
      <c r="AD756" s="713">
        <f>AA756*AD9</f>
        <v>221.69675687040001</v>
      </c>
      <c r="AE756" s="713"/>
      <c r="AF756" s="714">
        <f t="shared" si="249"/>
        <v>221.69675687040001</v>
      </c>
      <c r="AG756" s="715">
        <v>217.6</v>
      </c>
      <c r="AH756" s="714">
        <f>AD756*AH9</f>
        <v>232.78159471392001</v>
      </c>
      <c r="AI756" s="480"/>
      <c r="AJ756" s="481">
        <f t="shared" si="243"/>
        <v>232.78159471392001</v>
      </c>
      <c r="AK756" s="707">
        <v>228.5</v>
      </c>
      <c r="AL756" s="455">
        <v>242.17907390792644</v>
      </c>
      <c r="AM756" s="455">
        <f t="shared" si="244"/>
        <v>256.70981834240206</v>
      </c>
      <c r="AN756" s="455"/>
      <c r="AO756" s="456">
        <v>242.2</v>
      </c>
      <c r="AP756" s="364">
        <v>242.2</v>
      </c>
      <c r="AQ756" s="699">
        <f t="shared" si="245"/>
        <v>272.11240744294622</v>
      </c>
      <c r="AR756" s="363">
        <f t="shared" si="250"/>
        <v>312.92926855938811</v>
      </c>
      <c r="AS756" s="722">
        <f t="shared" si="246"/>
        <v>6.000000000000015E-2</v>
      </c>
    </row>
    <row r="757" spans="1:45" ht="15.75" x14ac:dyDescent="0.25">
      <c r="A757" s="511" t="s">
        <v>499</v>
      </c>
      <c r="B757" s="480">
        <v>181.5</v>
      </c>
      <c r="C757" s="481" t="e">
        <f t="shared" si="233"/>
        <v>#VALUE!</v>
      </c>
      <c r="D757" s="481">
        <v>205.9</v>
      </c>
      <c r="E757" s="618" t="s">
        <v>23</v>
      </c>
      <c r="F757" s="481">
        <f t="shared" si="234"/>
        <v>205.9</v>
      </c>
      <c r="G757" s="455">
        <f t="shared" si="235"/>
        <v>205.9</v>
      </c>
      <c r="H757" s="485">
        <f t="shared" si="247"/>
        <v>205.9</v>
      </c>
      <c r="I757" s="513"/>
      <c r="J757" s="514">
        <f>SUM(H757:I757)</f>
        <v>205.9</v>
      </c>
      <c r="K757" s="515">
        <f>_xlfn.FLOOR.PRECISE(+H757+I757,0.1)+0.1</f>
        <v>206</v>
      </c>
      <c r="L757" s="480">
        <f t="shared" si="236"/>
        <v>205.9</v>
      </c>
      <c r="M757" s="483"/>
      <c r="N757" s="363">
        <f t="shared" si="237"/>
        <v>205.9</v>
      </c>
      <c r="O757" s="480">
        <f>L757+L757*$P$9</f>
        <v>234.726</v>
      </c>
      <c r="P757" s="480"/>
      <c r="Q757" s="480">
        <f t="shared" si="238"/>
        <v>234.726</v>
      </c>
      <c r="R757" s="550">
        <v>259.94</v>
      </c>
      <c r="S757" s="480"/>
      <c r="T757" s="480">
        <f>R757+S757-0.04</f>
        <v>259.89999999999998</v>
      </c>
      <c r="U757" s="480">
        <f>R757+(R757*R9)</f>
        <v>276.57616000000002</v>
      </c>
      <c r="V757" s="480"/>
      <c r="W757" s="543">
        <f t="shared" si="239"/>
        <v>276.60000000000002</v>
      </c>
      <c r="X757" s="480">
        <f t="shared" si="240"/>
        <v>298.7022528</v>
      </c>
      <c r="Y757" s="480"/>
      <c r="Z757" s="711">
        <f>X757+Y757+0.03</f>
        <v>298.73225279999997</v>
      </c>
      <c r="AA757" s="712">
        <f t="shared" si="241"/>
        <v>316.62438796800001</v>
      </c>
      <c r="AB757" s="712"/>
      <c r="AC757" s="713">
        <f t="shared" si="242"/>
        <v>316.62438796800001</v>
      </c>
      <c r="AD757" s="713">
        <f>AA757*AD9</f>
        <v>332.45560736640005</v>
      </c>
      <c r="AE757" s="713"/>
      <c r="AF757" s="714">
        <f t="shared" si="249"/>
        <v>332.45560736640005</v>
      </c>
      <c r="AG757" s="715">
        <v>326.3</v>
      </c>
      <c r="AH757" s="714">
        <f>AD757*AH9</f>
        <v>349.07838773472008</v>
      </c>
      <c r="AI757" s="480"/>
      <c r="AJ757" s="481">
        <f t="shared" si="243"/>
        <v>349.07838773472008</v>
      </c>
      <c r="AK757" s="707">
        <v>342.6</v>
      </c>
      <c r="AL757" s="455">
        <v>363.17081153586247</v>
      </c>
      <c r="AM757" s="455">
        <f t="shared" si="244"/>
        <v>384.96106022801422</v>
      </c>
      <c r="AN757" s="455"/>
      <c r="AO757" s="456">
        <v>363.2</v>
      </c>
      <c r="AP757" s="364">
        <v>363.2</v>
      </c>
      <c r="AQ757" s="699">
        <f t="shared" si="245"/>
        <v>408.0587238416951</v>
      </c>
      <c r="AR757" s="363">
        <f t="shared" si="250"/>
        <v>469.26753241794933</v>
      </c>
      <c r="AS757" s="722">
        <f t="shared" si="246"/>
        <v>6.0000000000000005E-2</v>
      </c>
    </row>
    <row r="758" spans="1:45" ht="15.75" x14ac:dyDescent="0.25">
      <c r="A758" s="511" t="s">
        <v>500</v>
      </c>
      <c r="B758" s="480">
        <v>484</v>
      </c>
      <c r="C758" s="481" t="e">
        <f t="shared" si="233"/>
        <v>#VALUE!</v>
      </c>
      <c r="D758" s="481">
        <v>549</v>
      </c>
      <c r="E758" s="618" t="s">
        <v>23</v>
      </c>
      <c r="F758" s="481">
        <f t="shared" si="234"/>
        <v>549</v>
      </c>
      <c r="G758" s="455">
        <f t="shared" si="235"/>
        <v>549</v>
      </c>
      <c r="H758" s="485">
        <f t="shared" si="247"/>
        <v>549</v>
      </c>
      <c r="I758" s="513"/>
      <c r="J758" s="514">
        <f>SUM(H758:I758)</f>
        <v>549</v>
      </c>
      <c r="K758" s="515">
        <f t="shared" si="248"/>
        <v>549</v>
      </c>
      <c r="L758" s="480">
        <f t="shared" si="236"/>
        <v>549</v>
      </c>
      <c r="M758" s="483"/>
      <c r="N758" s="363">
        <f t="shared" si="237"/>
        <v>549</v>
      </c>
      <c r="O758" s="480">
        <f>L758+L758*$P$9</f>
        <v>625.86</v>
      </c>
      <c r="P758" s="480"/>
      <c r="Q758" s="480">
        <f t="shared" si="238"/>
        <v>625.86</v>
      </c>
      <c r="R758" s="550">
        <v>693.1</v>
      </c>
      <c r="S758" s="480"/>
      <c r="T758" s="480">
        <f>R758+S758</f>
        <v>693.1</v>
      </c>
      <c r="U758" s="480">
        <f>R758+(R758*R9)</f>
        <v>737.45839999999998</v>
      </c>
      <c r="V758" s="480"/>
      <c r="W758" s="543">
        <f t="shared" si="239"/>
        <v>737.5</v>
      </c>
      <c r="X758" s="480">
        <f t="shared" si="240"/>
        <v>796.45507199999997</v>
      </c>
      <c r="Y758" s="480"/>
      <c r="Z758" s="711">
        <f>X758+Y758-0.01</f>
        <v>796.44507199999998</v>
      </c>
      <c r="AA758" s="712">
        <f t="shared" si="241"/>
        <v>844.24237631999995</v>
      </c>
      <c r="AB758" s="712" t="s">
        <v>609</v>
      </c>
      <c r="AC758" s="713">
        <f>AA758</f>
        <v>844.24237631999995</v>
      </c>
      <c r="AD758" s="713">
        <f>AA758*AD9</f>
        <v>886.45449513599999</v>
      </c>
      <c r="AE758" s="713"/>
      <c r="AF758" s="714">
        <f t="shared" si="249"/>
        <v>886.45449513599999</v>
      </c>
      <c r="AG758" s="715">
        <v>870</v>
      </c>
      <c r="AH758" s="714">
        <f>AD758*AH9</f>
        <v>930.77721989280008</v>
      </c>
      <c r="AI758" s="480"/>
      <c r="AJ758" s="481">
        <f t="shared" si="243"/>
        <v>930.77721989280008</v>
      </c>
      <c r="AK758" s="707">
        <v>913.5</v>
      </c>
      <c r="AL758" s="455">
        <v>968.35304099217626</v>
      </c>
      <c r="AM758" s="455">
        <f t="shared" si="244"/>
        <v>1026.4542234517069</v>
      </c>
      <c r="AN758" s="455"/>
      <c r="AO758" s="456">
        <v>968.4</v>
      </c>
      <c r="AP758" s="364">
        <v>968.4</v>
      </c>
      <c r="AQ758" s="699">
        <f t="shared" si="245"/>
        <v>1088.0414768588093</v>
      </c>
      <c r="AR758" s="363">
        <f t="shared" si="250"/>
        <v>1251.2476983876306</v>
      </c>
      <c r="AS758" s="722">
        <f t="shared" si="246"/>
        <v>6.0000000000000032E-2</v>
      </c>
    </row>
    <row r="759" spans="1:45" ht="15.75" x14ac:dyDescent="0.25">
      <c r="A759" s="505"/>
      <c r="B759" s="517"/>
      <c r="C759" s="481"/>
      <c r="D759" s="481"/>
      <c r="E759" s="481"/>
      <c r="F759" s="481"/>
      <c r="G759" s="455"/>
      <c r="H759" s="485"/>
      <c r="I759" s="513"/>
      <c r="J759" s="514"/>
      <c r="K759" s="515"/>
      <c r="L759" s="483"/>
      <c r="M759" s="483"/>
      <c r="N759" s="488"/>
      <c r="O759" s="480"/>
      <c r="P759" s="480"/>
      <c r="Q759" s="480"/>
      <c r="R759" s="480"/>
      <c r="S759" s="480"/>
      <c r="T759" s="480"/>
      <c r="U759" s="483"/>
      <c r="V759" s="483"/>
      <c r="W759" s="502"/>
      <c r="X759" s="483"/>
      <c r="Y759" s="480"/>
      <c r="Z759" s="711"/>
      <c r="AA759" s="712"/>
      <c r="AB759" s="712"/>
      <c r="AC759" s="392"/>
      <c r="AD759" s="392"/>
      <c r="AE759" s="392"/>
      <c r="AF759" s="483"/>
      <c r="AG759" s="554"/>
      <c r="AH759" s="483"/>
      <c r="AI759" s="480"/>
      <c r="AJ759" s="483"/>
      <c r="AK759" s="707"/>
      <c r="AL759" s="455"/>
      <c r="AM759" s="455"/>
      <c r="AN759" s="455"/>
      <c r="AO759" s="456"/>
      <c r="AP759" s="364"/>
      <c r="AQ759" s="699"/>
      <c r="AR759" s="363"/>
      <c r="AS759" s="710"/>
    </row>
    <row r="760" spans="1:45" ht="15.75" x14ac:dyDescent="0.25">
      <c r="A760" s="505" t="s">
        <v>501</v>
      </c>
      <c r="B760" s="480">
        <v>3.3</v>
      </c>
      <c r="C760" s="481" t="e">
        <f>+B760+B760*$G$9</f>
        <v>#VALUE!</v>
      </c>
      <c r="D760" s="481">
        <v>3.77</v>
      </c>
      <c r="E760" s="481">
        <f>+D760*$F$11</f>
        <v>0</v>
      </c>
      <c r="F760" s="481">
        <f t="shared" si="234"/>
        <v>3.77</v>
      </c>
      <c r="G760" s="455">
        <f>CEILING(F760,0.1)</f>
        <v>3.8000000000000003</v>
      </c>
      <c r="H760" s="485">
        <f t="shared" si="247"/>
        <v>3.77</v>
      </c>
      <c r="I760" s="513">
        <f>+H760*$I$8</f>
        <v>0</v>
      </c>
      <c r="J760" s="514">
        <f>SUM(H760:I760)</f>
        <v>3.77</v>
      </c>
      <c r="K760" s="515">
        <f>H760+I760</f>
        <v>3.77</v>
      </c>
      <c r="L760" s="480">
        <f>H760+H760*$M$9</f>
        <v>3.77</v>
      </c>
      <c r="M760" s="480">
        <f>L760*$M$8</f>
        <v>0</v>
      </c>
      <c r="N760" s="363">
        <f>L760+M760</f>
        <v>3.77</v>
      </c>
      <c r="O760" s="480">
        <f>L760+L760*$P$9</f>
        <v>4.2978000000000005</v>
      </c>
      <c r="P760" s="480" t="e">
        <f>O760*$Q$9</f>
        <v>#VALUE!</v>
      </c>
      <c r="Q760" s="480" t="e">
        <f>SUM(O760:P760)</f>
        <v>#VALUE!</v>
      </c>
      <c r="R760" s="550">
        <v>4.76</v>
      </c>
      <c r="S760" s="480">
        <f>R760*S9</f>
        <v>0.66639999999999999</v>
      </c>
      <c r="T760" s="480">
        <f>R760+S760-0.03</f>
        <v>5.3963999999999999</v>
      </c>
      <c r="U760" s="480">
        <f>R760+(R760*R9)</f>
        <v>5.0646399999999998</v>
      </c>
      <c r="V760" s="480">
        <f>U760*V9</f>
        <v>0.75969599999999993</v>
      </c>
      <c r="W760" s="543">
        <f>ROUNDUP(SUM(U760:V760),1)</f>
        <v>5.8999999999999995</v>
      </c>
      <c r="X760" s="480">
        <f>U760*$Z$11+U760</f>
        <v>5.4698111999999997</v>
      </c>
      <c r="Y760" s="480">
        <f>X760*Y7</f>
        <v>0.82047167999999993</v>
      </c>
      <c r="Z760" s="758">
        <v>6.2</v>
      </c>
      <c r="AA760" s="712">
        <f>X760+(X760*AA$9)</f>
        <v>5.7979998719999992</v>
      </c>
      <c r="AB760" s="712">
        <f t="shared" ref="AB760:AB822" si="251">AA760*AB$12</f>
        <v>0.86969998079999988</v>
      </c>
      <c r="AC760" s="713">
        <f t="shared" si="242"/>
        <v>6.6676998527999993</v>
      </c>
      <c r="AD760" s="713">
        <f>AA760*AD9</f>
        <v>6.0878998655999998</v>
      </c>
      <c r="AE760" s="713">
        <f>AD760*AF9</f>
        <v>0.91318497983999991</v>
      </c>
      <c r="AF760" s="714">
        <f>AD760+AE760</f>
        <v>7.0010848454399994</v>
      </c>
      <c r="AG760" s="715">
        <v>6.9</v>
      </c>
      <c r="AH760" s="714">
        <f>AD760*AH9</f>
        <v>6.3922948588799997</v>
      </c>
      <c r="AI760" s="480">
        <f>AH760*AJ9</f>
        <v>0.95884422883199993</v>
      </c>
      <c r="AJ760" s="481">
        <f>SUM(AH760:AI760)</f>
        <v>7.3511390877119993</v>
      </c>
      <c r="AK760" s="707">
        <v>7.2</v>
      </c>
      <c r="AL760" s="455">
        <v>6.6503541698496011</v>
      </c>
      <c r="AM760" s="455">
        <f t="shared" si="244"/>
        <v>7.0493754200405778</v>
      </c>
      <c r="AN760" s="455">
        <f>AL760*AN$12</f>
        <v>0.99755312547744013</v>
      </c>
      <c r="AO760" s="456">
        <v>7.7</v>
      </c>
      <c r="AP760" s="364">
        <v>7.7</v>
      </c>
      <c r="AQ760" s="699">
        <f>AM760*1.06</f>
        <v>7.4723379452430132</v>
      </c>
      <c r="AR760" s="363">
        <f t="shared" si="250"/>
        <v>8.5931886370294652</v>
      </c>
      <c r="AS760" s="722">
        <f>SUM(AM760-AL760)/AL760</f>
        <v>6.0000000000000088E-2</v>
      </c>
    </row>
    <row r="761" spans="1:45" ht="15.75" x14ac:dyDescent="0.25">
      <c r="A761" s="479"/>
      <c r="B761" s="517"/>
      <c r="C761" s="481"/>
      <c r="D761" s="481"/>
      <c r="E761" s="481"/>
      <c r="F761" s="481"/>
      <c r="G761" s="455"/>
      <c r="H761" s="485"/>
      <c r="I761" s="513"/>
      <c r="J761" s="514"/>
      <c r="K761" s="515"/>
      <c r="L761" s="483"/>
      <c r="M761" s="483"/>
      <c r="N761" s="488"/>
      <c r="O761" s="480"/>
      <c r="P761" s="480"/>
      <c r="Q761" s="480"/>
      <c r="R761" s="480"/>
      <c r="S761" s="480"/>
      <c r="T761" s="480"/>
      <c r="U761" s="483"/>
      <c r="V761" s="483"/>
      <c r="W761" s="502"/>
      <c r="X761" s="483"/>
      <c r="Y761" s="480"/>
      <c r="Z761" s="711"/>
      <c r="AA761" s="712"/>
      <c r="AB761" s="712"/>
      <c r="AC761" s="713"/>
      <c r="AD761" s="713"/>
      <c r="AE761" s="713"/>
      <c r="AF761" s="714"/>
      <c r="AG761" s="715"/>
      <c r="AH761" s="714"/>
      <c r="AI761" s="480"/>
      <c r="AJ761" s="483"/>
      <c r="AK761" s="707"/>
      <c r="AL761" s="455"/>
      <c r="AM761" s="455"/>
      <c r="AN761" s="455"/>
      <c r="AO761" s="456"/>
      <c r="AP761" s="364"/>
      <c r="AQ761" s="708"/>
      <c r="AR761" s="709"/>
      <c r="AS761" s="710"/>
    </row>
    <row r="762" spans="1:45" ht="15.75" x14ac:dyDescent="0.25">
      <c r="A762" s="489" t="s">
        <v>502</v>
      </c>
      <c r="B762" s="517"/>
      <c r="C762" s="481"/>
      <c r="D762" s="481"/>
      <c r="E762" s="481"/>
      <c r="F762" s="481"/>
      <c r="G762" s="455"/>
      <c r="H762" s="485"/>
      <c r="I762" s="513"/>
      <c r="J762" s="514"/>
      <c r="K762" s="515"/>
      <c r="L762" s="483"/>
      <c r="M762" s="483"/>
      <c r="N762" s="488"/>
      <c r="O762" s="480"/>
      <c r="P762" s="480"/>
      <c r="Q762" s="480"/>
      <c r="R762" s="480"/>
      <c r="S762" s="480"/>
      <c r="T762" s="480"/>
      <c r="U762" s="483"/>
      <c r="V762" s="483"/>
      <c r="W762" s="502"/>
      <c r="X762" s="483"/>
      <c r="Y762" s="480"/>
      <c r="Z762" s="711"/>
      <c r="AA762" s="712"/>
      <c r="AB762" s="712"/>
      <c r="AC762" s="713"/>
      <c r="AD762" s="713"/>
      <c r="AE762" s="713"/>
      <c r="AF762" s="714"/>
      <c r="AG762" s="715"/>
      <c r="AH762" s="714"/>
      <c r="AI762" s="480"/>
      <c r="AJ762" s="483"/>
      <c r="AK762" s="707"/>
      <c r="AL762" s="455"/>
      <c r="AM762" s="455"/>
      <c r="AN762" s="455"/>
      <c r="AO762" s="456"/>
      <c r="AP762" s="364"/>
      <c r="AQ762" s="708"/>
      <c r="AR762" s="709"/>
      <c r="AS762" s="710"/>
    </row>
    <row r="763" spans="1:45" ht="15.75" x14ac:dyDescent="0.25">
      <c r="A763" s="479"/>
      <c r="B763" s="517"/>
      <c r="C763" s="481"/>
      <c r="D763" s="481"/>
      <c r="E763" s="481"/>
      <c r="F763" s="481"/>
      <c r="G763" s="455"/>
      <c r="H763" s="485"/>
      <c r="I763" s="513"/>
      <c r="J763" s="514"/>
      <c r="K763" s="515"/>
      <c r="L763" s="483"/>
      <c r="M763" s="483"/>
      <c r="N763" s="488"/>
      <c r="O763" s="480"/>
      <c r="P763" s="480"/>
      <c r="Q763" s="480"/>
      <c r="R763" s="480"/>
      <c r="S763" s="480"/>
      <c r="T763" s="480"/>
      <c r="U763" s="483"/>
      <c r="V763" s="483"/>
      <c r="W763" s="502"/>
      <c r="X763" s="483"/>
      <c r="Y763" s="480"/>
      <c r="Z763" s="711"/>
      <c r="AA763" s="712"/>
      <c r="AB763" s="712"/>
      <c r="AC763" s="713"/>
      <c r="AD763" s="713"/>
      <c r="AE763" s="713"/>
      <c r="AF763" s="714"/>
      <c r="AG763" s="715"/>
      <c r="AH763" s="714"/>
      <c r="AI763" s="480"/>
      <c r="AJ763" s="483"/>
      <c r="AK763" s="707"/>
      <c r="AL763" s="455"/>
      <c r="AM763" s="455"/>
      <c r="AN763" s="455"/>
      <c r="AO763" s="456"/>
      <c r="AP763" s="364"/>
      <c r="AQ763" s="708"/>
      <c r="AR763" s="709"/>
      <c r="AS763" s="710"/>
    </row>
    <row r="764" spans="1:45" ht="15.75" x14ac:dyDescent="0.25">
      <c r="A764" s="499" t="s">
        <v>503</v>
      </c>
      <c r="B764" s="517"/>
      <c r="C764" s="481"/>
      <c r="D764" s="481"/>
      <c r="E764" s="481"/>
      <c r="F764" s="481"/>
      <c r="G764" s="455"/>
      <c r="H764" s="485"/>
      <c r="I764" s="513"/>
      <c r="J764" s="514"/>
      <c r="K764" s="515"/>
      <c r="L764" s="483"/>
      <c r="M764" s="483"/>
      <c r="N764" s="488"/>
      <c r="O764" s="480"/>
      <c r="P764" s="480"/>
      <c r="Q764" s="480"/>
      <c r="R764" s="480"/>
      <c r="S764" s="480"/>
      <c r="T764" s="480"/>
      <c r="U764" s="483"/>
      <c r="V764" s="483"/>
      <c r="W764" s="502"/>
      <c r="X764" s="483"/>
      <c r="Y764" s="480"/>
      <c r="Z764" s="711"/>
      <c r="AA764" s="712"/>
      <c r="AB764" s="712"/>
      <c r="AC764" s="713"/>
      <c r="AD764" s="713"/>
      <c r="AE764" s="713"/>
      <c r="AF764" s="714"/>
      <c r="AG764" s="715"/>
      <c r="AH764" s="714"/>
      <c r="AI764" s="480"/>
      <c r="AJ764" s="483"/>
      <c r="AK764" s="707"/>
      <c r="AL764" s="455"/>
      <c r="AM764" s="455"/>
      <c r="AN764" s="455"/>
      <c r="AO764" s="456"/>
      <c r="AP764" s="364"/>
      <c r="AQ764" s="708"/>
      <c r="AR764" s="709"/>
      <c r="AS764" s="710"/>
    </row>
    <row r="765" spans="1:45" ht="15.75" x14ac:dyDescent="0.25">
      <c r="A765" s="479"/>
      <c r="B765" s="517"/>
      <c r="C765" s="481"/>
      <c r="D765" s="481"/>
      <c r="E765" s="481"/>
      <c r="F765" s="481"/>
      <c r="G765" s="455"/>
      <c r="H765" s="485"/>
      <c r="I765" s="513"/>
      <c r="J765" s="514"/>
      <c r="K765" s="515"/>
      <c r="L765" s="483"/>
      <c r="M765" s="483"/>
      <c r="N765" s="488"/>
      <c r="O765" s="480"/>
      <c r="P765" s="480"/>
      <c r="Q765" s="480"/>
      <c r="R765" s="480"/>
      <c r="S765" s="480"/>
      <c r="T765" s="480"/>
      <c r="U765" s="483"/>
      <c r="V765" s="483"/>
      <c r="W765" s="502"/>
      <c r="X765" s="483"/>
      <c r="Y765" s="480"/>
      <c r="Z765" s="711"/>
      <c r="AA765" s="712"/>
      <c r="AB765" s="712"/>
      <c r="AC765" s="713"/>
      <c r="AD765" s="713"/>
      <c r="AE765" s="713"/>
      <c r="AF765" s="714"/>
      <c r="AG765" s="715"/>
      <c r="AH765" s="714"/>
      <c r="AI765" s="480"/>
      <c r="AJ765" s="483"/>
      <c r="AK765" s="707"/>
      <c r="AL765" s="455"/>
      <c r="AM765" s="455"/>
      <c r="AN765" s="455"/>
      <c r="AO765" s="456"/>
      <c r="AP765" s="364"/>
      <c r="AQ765" s="708"/>
      <c r="AR765" s="709"/>
      <c r="AS765" s="710"/>
    </row>
    <row r="766" spans="1:45" ht="15.75" x14ac:dyDescent="0.25">
      <c r="A766" s="551" t="s">
        <v>504</v>
      </c>
      <c r="B766" s="517"/>
      <c r="C766" s="481"/>
      <c r="D766" s="481"/>
      <c r="E766" s="481"/>
      <c r="F766" s="481"/>
      <c r="G766" s="455"/>
      <c r="H766" s="485"/>
      <c r="I766" s="513"/>
      <c r="J766" s="514"/>
      <c r="K766" s="515"/>
      <c r="L766" s="483"/>
      <c r="M766" s="483"/>
      <c r="N766" s="488"/>
      <c r="O766" s="480"/>
      <c r="P766" s="480"/>
      <c r="Q766" s="480"/>
      <c r="R766" s="480"/>
      <c r="S766" s="480"/>
      <c r="T766" s="480"/>
      <c r="U766" s="483"/>
      <c r="V766" s="483"/>
      <c r="W766" s="502"/>
      <c r="X766" s="483"/>
      <c r="Y766" s="480"/>
      <c r="Z766" s="711"/>
      <c r="AA766" s="712"/>
      <c r="AB766" s="712"/>
      <c r="AC766" s="713"/>
      <c r="AD766" s="713"/>
      <c r="AE766" s="713"/>
      <c r="AF766" s="714"/>
      <c r="AG766" s="715"/>
      <c r="AH766" s="714"/>
      <c r="AI766" s="480"/>
      <c r="AJ766" s="483"/>
      <c r="AK766" s="707"/>
      <c r="AL766" s="455"/>
      <c r="AM766" s="455"/>
      <c r="AN766" s="455"/>
      <c r="AO766" s="456"/>
      <c r="AP766" s="364"/>
      <c r="AQ766" s="708"/>
      <c r="AR766" s="709"/>
      <c r="AS766" s="710"/>
    </row>
    <row r="767" spans="1:45" ht="15.75" x14ac:dyDescent="0.25">
      <c r="A767" s="551"/>
      <c r="B767" s="517"/>
      <c r="C767" s="481"/>
      <c r="D767" s="481"/>
      <c r="E767" s="481"/>
      <c r="F767" s="481"/>
      <c r="G767" s="455"/>
      <c r="H767" s="485"/>
      <c r="I767" s="513"/>
      <c r="J767" s="514"/>
      <c r="K767" s="515"/>
      <c r="L767" s="483"/>
      <c r="M767" s="483"/>
      <c r="N767" s="488"/>
      <c r="O767" s="480"/>
      <c r="P767" s="480"/>
      <c r="Q767" s="480"/>
      <c r="R767" s="480"/>
      <c r="S767" s="480"/>
      <c r="T767" s="480"/>
      <c r="U767" s="483"/>
      <c r="V767" s="483"/>
      <c r="W767" s="502"/>
      <c r="X767" s="483"/>
      <c r="Y767" s="480"/>
      <c r="Z767" s="711"/>
      <c r="AA767" s="712"/>
      <c r="AB767" s="712"/>
      <c r="AC767" s="392"/>
      <c r="AD767" s="392"/>
      <c r="AE767" s="392"/>
      <c r="AF767" s="483"/>
      <c r="AG767" s="554"/>
      <c r="AH767" s="483"/>
      <c r="AI767" s="480"/>
      <c r="AJ767" s="483"/>
      <c r="AK767" s="707"/>
      <c r="AL767" s="455"/>
      <c r="AM767" s="455"/>
      <c r="AN767" s="455"/>
      <c r="AO767" s="456"/>
      <c r="AP767" s="364"/>
      <c r="AQ767" s="708"/>
      <c r="AR767" s="709"/>
      <c r="AS767" s="710"/>
    </row>
    <row r="768" spans="1:45" ht="15.75" x14ac:dyDescent="0.25">
      <c r="A768" s="511" t="s">
        <v>505</v>
      </c>
      <c r="B768" s="480">
        <v>242</v>
      </c>
      <c r="C768" s="481" t="e">
        <f>+B768+B768*$G$9</f>
        <v>#VALUE!</v>
      </c>
      <c r="D768" s="481">
        <v>274.56</v>
      </c>
      <c r="E768" s="481">
        <f>+D768*$F$11</f>
        <v>0</v>
      </c>
      <c r="F768" s="481">
        <f t="shared" si="234"/>
        <v>274.56</v>
      </c>
      <c r="G768" s="455">
        <f>CEILING(F768,0.1)</f>
        <v>274.60000000000002</v>
      </c>
      <c r="H768" s="485">
        <f t="shared" si="247"/>
        <v>274.56</v>
      </c>
      <c r="I768" s="513">
        <f>+H768*$I$8</f>
        <v>0</v>
      </c>
      <c r="J768" s="514">
        <f>SUM(H768:I768)</f>
        <v>274.56</v>
      </c>
      <c r="K768" s="515">
        <f>_xlfn.FLOOR.PRECISE(+H768+I768,0.1)+0.1</f>
        <v>274.60000000000002</v>
      </c>
      <c r="L768" s="480">
        <f>H768+H768*$M$9</f>
        <v>274.56</v>
      </c>
      <c r="M768" s="480">
        <f>L768*$M$8</f>
        <v>0</v>
      </c>
      <c r="N768" s="363">
        <f>L768+M768</f>
        <v>274.56</v>
      </c>
      <c r="O768" s="480">
        <f>L768+L768*$P$9</f>
        <v>312.9984</v>
      </c>
      <c r="P768" s="480" t="e">
        <f>O768*$Q$9</f>
        <v>#VALUE!</v>
      </c>
      <c r="Q768" s="480" t="e">
        <f>SUM(O768:P768)</f>
        <v>#VALUE!</v>
      </c>
      <c r="R768" s="550">
        <v>346.63</v>
      </c>
      <c r="S768" s="480">
        <f>R768*S9</f>
        <v>48.528200000000005</v>
      </c>
      <c r="T768" s="480">
        <f>R768+S768-0.05</f>
        <v>395.10820000000001</v>
      </c>
      <c r="U768" s="480">
        <f>R768+(R768*R9)</f>
        <v>368.81432000000001</v>
      </c>
      <c r="V768" s="480">
        <f>U768*V9</f>
        <v>55.322147999999999</v>
      </c>
      <c r="W768" s="543">
        <f t="shared" ref="W768:W773" si="252">ROUNDUP(SUM(U768:V768),1)</f>
        <v>424.20000000000005</v>
      </c>
      <c r="X768" s="480">
        <f t="shared" ref="X768:X773" si="253">U768*$Z$11+U768</f>
        <v>398.3194656</v>
      </c>
      <c r="Y768" s="480">
        <f>X768*Y7</f>
        <v>59.747919839999994</v>
      </c>
      <c r="Z768" s="711">
        <f>X768+Y768+0.02</f>
        <v>458.08738543999999</v>
      </c>
      <c r="AA768" s="712">
        <f t="shared" ref="AA768:AA773" si="254">X768+(X768*AA$9)</f>
        <v>422.21863353599997</v>
      </c>
      <c r="AB768" s="712">
        <f t="shared" si="251"/>
        <v>63.332795030399993</v>
      </c>
      <c r="AC768" s="713">
        <f t="shared" ref="AC768:AC773" si="255">AA768+AB768</f>
        <v>485.55142856639998</v>
      </c>
      <c r="AD768" s="713">
        <f>AA768*AD9</f>
        <v>443.32956521279999</v>
      </c>
      <c r="AE768" s="713">
        <f>AD768*AF9</f>
        <v>66.499434781920002</v>
      </c>
      <c r="AF768" s="714">
        <f t="shared" ref="AF768:AF773" si="256">AD768+AE768</f>
        <v>509.82899999471999</v>
      </c>
      <c r="AG768" s="715">
        <v>500.4</v>
      </c>
      <c r="AH768" s="714">
        <f>AD768*AH9</f>
        <v>465.49604347344001</v>
      </c>
      <c r="AI768" s="480">
        <f>AH768*AJ9</f>
        <v>69.824406521016002</v>
      </c>
      <c r="AJ768" s="481">
        <f t="shared" ref="AJ768:AJ773" si="257">SUM(AH768:AI768)</f>
        <v>535.320449994456</v>
      </c>
      <c r="AK768" s="707">
        <v>525.4</v>
      </c>
      <c r="AL768" s="455">
        <v>484.28829115440487</v>
      </c>
      <c r="AM768" s="455">
        <f t="shared" ref="AM768:AM773" si="258">AL768*1.06</f>
        <v>513.34558862366919</v>
      </c>
      <c r="AN768" s="455">
        <f t="shared" ref="AN768:AN773" si="259">AL768*AN$12</f>
        <v>72.643243673160725</v>
      </c>
      <c r="AO768" s="456">
        <v>556.9</v>
      </c>
      <c r="AP768" s="364">
        <v>556.9</v>
      </c>
      <c r="AQ768" s="699">
        <f t="shared" ref="AQ768:AQ773" si="260">AM768*1.06</f>
        <v>544.14632394108935</v>
      </c>
      <c r="AR768" s="363">
        <f t="shared" ref="AR768:AR773" si="261">AQ768*1.15</f>
        <v>625.76827253225269</v>
      </c>
      <c r="AS768" s="722">
        <f t="shared" ref="AS768:AS773" si="262">SUM(AM768-AL768)/AL768</f>
        <v>6.0000000000000039E-2</v>
      </c>
    </row>
    <row r="769" spans="1:45" ht="15.75" x14ac:dyDescent="0.25">
      <c r="A769" s="511" t="s">
        <v>506</v>
      </c>
      <c r="B769" s="480">
        <v>181.5</v>
      </c>
      <c r="C769" s="481" t="e">
        <f>+B769+B769*$G$9</f>
        <v>#VALUE!</v>
      </c>
      <c r="D769" s="481">
        <v>205.88</v>
      </c>
      <c r="E769" s="481">
        <f>+D769*$F$11</f>
        <v>0</v>
      </c>
      <c r="F769" s="481">
        <f t="shared" si="234"/>
        <v>205.88</v>
      </c>
      <c r="G769" s="455">
        <f>+F769</f>
        <v>205.88</v>
      </c>
      <c r="H769" s="485">
        <f t="shared" si="247"/>
        <v>205.88</v>
      </c>
      <c r="I769" s="513">
        <f>+H769*$I$8</f>
        <v>0</v>
      </c>
      <c r="J769" s="514">
        <f>SUM(H769:I769)</f>
        <v>205.88</v>
      </c>
      <c r="K769" s="515">
        <f>_xlfn.FLOOR.PRECISE(+H769+I769,0.1)+0.1</f>
        <v>205.9</v>
      </c>
      <c r="L769" s="480">
        <f>H769+H769*$M$9</f>
        <v>205.88</v>
      </c>
      <c r="M769" s="480">
        <f>L769*$M$8</f>
        <v>0</v>
      </c>
      <c r="N769" s="363">
        <f>L769+M769</f>
        <v>205.88</v>
      </c>
      <c r="O769" s="480">
        <f>L769+L769*$P$9</f>
        <v>234.70320000000001</v>
      </c>
      <c r="P769" s="480" t="e">
        <f>O769*$Q$9</f>
        <v>#VALUE!</v>
      </c>
      <c r="Q769" s="480" t="e">
        <f>SUM(O769:P769)</f>
        <v>#VALUE!</v>
      </c>
      <c r="R769" s="550">
        <v>259.92</v>
      </c>
      <c r="S769" s="480">
        <f>R769*S9</f>
        <v>36.388800000000003</v>
      </c>
      <c r="T769" s="480">
        <f>R769+S769-0.01</f>
        <v>296.29880000000003</v>
      </c>
      <c r="U769" s="480">
        <f>R769+(R769*R9)</f>
        <v>276.55488000000003</v>
      </c>
      <c r="V769" s="480">
        <f>U769*V9</f>
        <v>41.483232000000001</v>
      </c>
      <c r="W769" s="543">
        <f t="shared" si="252"/>
        <v>318.10000000000002</v>
      </c>
      <c r="X769" s="480">
        <f t="shared" si="253"/>
        <v>298.67927040000001</v>
      </c>
      <c r="Y769" s="480">
        <f>X769*Y7</f>
        <v>44.801890559999997</v>
      </c>
      <c r="Z769" s="711">
        <f>X769+Y769-0.02</f>
        <v>343.46116096000003</v>
      </c>
      <c r="AA769" s="712">
        <f t="shared" si="254"/>
        <v>316.60002662400001</v>
      </c>
      <c r="AB769" s="712">
        <f t="shared" si="251"/>
        <v>47.490003993599998</v>
      </c>
      <c r="AC769" s="713">
        <f t="shared" si="255"/>
        <v>364.09003061760001</v>
      </c>
      <c r="AD769" s="713">
        <f>AA769*AD9</f>
        <v>332.43002795520005</v>
      </c>
      <c r="AE769" s="713">
        <f>AD769*AF9</f>
        <v>49.864504193280005</v>
      </c>
      <c r="AF769" s="714">
        <f t="shared" si="256"/>
        <v>382.29453214848007</v>
      </c>
      <c r="AG769" s="715">
        <v>375.2</v>
      </c>
      <c r="AH769" s="714">
        <f>AD769*AH9</f>
        <v>349.05152935296007</v>
      </c>
      <c r="AI769" s="480">
        <f>AH769*AJ9</f>
        <v>52.35772940294401</v>
      </c>
      <c r="AJ769" s="481">
        <f t="shared" si="257"/>
        <v>401.40925875590409</v>
      </c>
      <c r="AK769" s="707">
        <v>394</v>
      </c>
      <c r="AL769" s="455">
        <v>363.14286887128327</v>
      </c>
      <c r="AM769" s="455">
        <f t="shared" si="258"/>
        <v>384.93144100356028</v>
      </c>
      <c r="AN769" s="455">
        <f t="shared" si="259"/>
        <v>54.471430330692492</v>
      </c>
      <c r="AO769" s="456">
        <v>417.6</v>
      </c>
      <c r="AP769" s="364">
        <v>417.6</v>
      </c>
      <c r="AQ769" s="699">
        <f t="shared" si="260"/>
        <v>408.02732746377393</v>
      </c>
      <c r="AR769" s="363">
        <f t="shared" si="261"/>
        <v>469.23142658334001</v>
      </c>
      <c r="AS769" s="722">
        <f t="shared" si="262"/>
        <v>6.0000000000000039E-2</v>
      </c>
    </row>
    <row r="770" spans="1:45" ht="15.75" x14ac:dyDescent="0.25">
      <c r="A770" s="511" t="s">
        <v>507</v>
      </c>
      <c r="B770" s="480">
        <v>181.5</v>
      </c>
      <c r="C770" s="481" t="e">
        <f>+B770+B770*$G$9</f>
        <v>#VALUE!</v>
      </c>
      <c r="D770" s="481">
        <v>205.88</v>
      </c>
      <c r="E770" s="481">
        <f>+D770*$F$11</f>
        <v>0</v>
      </c>
      <c r="F770" s="481">
        <f t="shared" si="234"/>
        <v>205.88</v>
      </c>
      <c r="G770" s="455">
        <f>+F770</f>
        <v>205.88</v>
      </c>
      <c r="H770" s="485">
        <f t="shared" si="247"/>
        <v>205.88</v>
      </c>
      <c r="I770" s="513">
        <f>+H770*$I$8</f>
        <v>0</v>
      </c>
      <c r="J770" s="514">
        <f>SUM(H770:I770)</f>
        <v>205.88</v>
      </c>
      <c r="K770" s="515">
        <f>_xlfn.FLOOR.PRECISE(+H770+I770,0.1)+0.1</f>
        <v>205.9</v>
      </c>
      <c r="L770" s="480">
        <f>H770+H770*$M$9</f>
        <v>205.88</v>
      </c>
      <c r="M770" s="480">
        <f>L770*$M$8</f>
        <v>0</v>
      </c>
      <c r="N770" s="363">
        <f>L770+M770</f>
        <v>205.88</v>
      </c>
      <c r="O770" s="480">
        <f>L770+L770*$P$9</f>
        <v>234.70320000000001</v>
      </c>
      <c r="P770" s="480" t="e">
        <f>O770*$Q$9</f>
        <v>#VALUE!</v>
      </c>
      <c r="Q770" s="480" t="e">
        <f>SUM(O770:P770)</f>
        <v>#VALUE!</v>
      </c>
      <c r="R770" s="550">
        <v>259.92</v>
      </c>
      <c r="S770" s="480">
        <f>R770*S9</f>
        <v>36.388800000000003</v>
      </c>
      <c r="T770" s="480">
        <f>R770+S770-0.01</f>
        <v>296.29880000000003</v>
      </c>
      <c r="U770" s="480">
        <f>R770+(R770*R9)</f>
        <v>276.55488000000003</v>
      </c>
      <c r="V770" s="480">
        <f>U770*V9</f>
        <v>41.483232000000001</v>
      </c>
      <c r="W770" s="543">
        <f t="shared" si="252"/>
        <v>318.10000000000002</v>
      </c>
      <c r="X770" s="480">
        <f t="shared" si="253"/>
        <v>298.67927040000001</v>
      </c>
      <c r="Y770" s="480">
        <f>X770*Y7</f>
        <v>44.801890559999997</v>
      </c>
      <c r="Z770" s="711">
        <f>X770+Y770-0.02</f>
        <v>343.46116096000003</v>
      </c>
      <c r="AA770" s="712">
        <f t="shared" si="254"/>
        <v>316.60002662400001</v>
      </c>
      <c r="AB770" s="712">
        <f t="shared" si="251"/>
        <v>47.490003993599998</v>
      </c>
      <c r="AC770" s="713">
        <f t="shared" si="255"/>
        <v>364.09003061760001</v>
      </c>
      <c r="AD770" s="713">
        <f>AA770*AD9</f>
        <v>332.43002795520005</v>
      </c>
      <c r="AE770" s="713">
        <f>AD770*AF9</f>
        <v>49.864504193280005</v>
      </c>
      <c r="AF770" s="714">
        <f t="shared" si="256"/>
        <v>382.29453214848007</v>
      </c>
      <c r="AG770" s="715">
        <v>375.2</v>
      </c>
      <c r="AH770" s="714">
        <f>AD770*AH9</f>
        <v>349.05152935296007</v>
      </c>
      <c r="AI770" s="480">
        <f>AH770*AJ9</f>
        <v>52.35772940294401</v>
      </c>
      <c r="AJ770" s="481">
        <f t="shared" si="257"/>
        <v>401.40925875590409</v>
      </c>
      <c r="AK770" s="707">
        <v>394</v>
      </c>
      <c r="AL770" s="455">
        <v>363.14286887128327</v>
      </c>
      <c r="AM770" s="455">
        <f t="shared" si="258"/>
        <v>384.93144100356028</v>
      </c>
      <c r="AN770" s="455">
        <f t="shared" si="259"/>
        <v>54.471430330692492</v>
      </c>
      <c r="AO770" s="456">
        <v>417.6</v>
      </c>
      <c r="AP770" s="364">
        <v>417.6</v>
      </c>
      <c r="AQ770" s="699">
        <f t="shared" si="260"/>
        <v>408.02732746377393</v>
      </c>
      <c r="AR770" s="363">
        <f t="shared" si="261"/>
        <v>469.23142658334001</v>
      </c>
      <c r="AS770" s="722">
        <f t="shared" si="262"/>
        <v>6.0000000000000039E-2</v>
      </c>
    </row>
    <row r="771" spans="1:45" ht="15.75" x14ac:dyDescent="0.25">
      <c r="A771" s="511" t="s">
        <v>508</v>
      </c>
      <c r="B771" s="517"/>
      <c r="C771" s="481"/>
      <c r="D771" s="481"/>
      <c r="E771" s="481"/>
      <c r="F771" s="481"/>
      <c r="G771" s="455"/>
      <c r="H771" s="485"/>
      <c r="I771" s="513"/>
      <c r="J771" s="514"/>
      <c r="K771" s="515"/>
      <c r="L771" s="483"/>
      <c r="M771" s="483"/>
      <c r="N771" s="363" t="s">
        <v>609</v>
      </c>
      <c r="O771" s="480"/>
      <c r="P771" s="480"/>
      <c r="Q771" s="480"/>
      <c r="R771" s="550">
        <v>259.92</v>
      </c>
      <c r="S771" s="480">
        <f>R771*S9</f>
        <v>36.388800000000003</v>
      </c>
      <c r="T771" s="480">
        <f>R771+S771-0.01</f>
        <v>296.29880000000003</v>
      </c>
      <c r="U771" s="480">
        <f>R771+(R771*R9)</f>
        <v>276.55488000000003</v>
      </c>
      <c r="V771" s="480">
        <f>U771*V9</f>
        <v>41.483232000000001</v>
      </c>
      <c r="W771" s="543">
        <f t="shared" si="252"/>
        <v>318.10000000000002</v>
      </c>
      <c r="X771" s="480">
        <f t="shared" si="253"/>
        <v>298.67927040000001</v>
      </c>
      <c r="Y771" s="480">
        <f>X771*Y7</f>
        <v>44.801890559999997</v>
      </c>
      <c r="Z771" s="711">
        <f>X771+Y771-0.02</f>
        <v>343.46116096000003</v>
      </c>
      <c r="AA771" s="712">
        <f t="shared" si="254"/>
        <v>316.60002662400001</v>
      </c>
      <c r="AB771" s="712">
        <f t="shared" si="251"/>
        <v>47.490003993599998</v>
      </c>
      <c r="AC771" s="713">
        <f t="shared" si="255"/>
        <v>364.09003061760001</v>
      </c>
      <c r="AD771" s="713">
        <f>AA771*AD9</f>
        <v>332.43002795520005</v>
      </c>
      <c r="AE771" s="713">
        <f>AD771*AF9</f>
        <v>49.864504193280005</v>
      </c>
      <c r="AF771" s="714">
        <f t="shared" si="256"/>
        <v>382.29453214848007</v>
      </c>
      <c r="AG771" s="715">
        <v>375.2</v>
      </c>
      <c r="AH771" s="714">
        <f>AD771*AH9</f>
        <v>349.05152935296007</v>
      </c>
      <c r="AI771" s="480">
        <f>AH771*AJ9</f>
        <v>52.35772940294401</v>
      </c>
      <c r="AJ771" s="481">
        <f t="shared" si="257"/>
        <v>401.40925875590409</v>
      </c>
      <c r="AK771" s="707">
        <v>394</v>
      </c>
      <c r="AL771" s="455">
        <v>363.14286887128327</v>
      </c>
      <c r="AM771" s="455">
        <f t="shared" si="258"/>
        <v>384.93144100356028</v>
      </c>
      <c r="AN771" s="455">
        <f t="shared" si="259"/>
        <v>54.471430330692492</v>
      </c>
      <c r="AO771" s="456">
        <v>417.6</v>
      </c>
      <c r="AP771" s="364">
        <v>417.6</v>
      </c>
      <c r="AQ771" s="699">
        <f t="shared" si="260"/>
        <v>408.02732746377393</v>
      </c>
      <c r="AR771" s="363">
        <f t="shared" si="261"/>
        <v>469.23142658334001</v>
      </c>
      <c r="AS771" s="722">
        <f t="shared" si="262"/>
        <v>6.0000000000000039E-2</v>
      </c>
    </row>
    <row r="772" spans="1:45" ht="15.75" x14ac:dyDescent="0.25">
      <c r="A772" s="511" t="s">
        <v>743</v>
      </c>
      <c r="B772" s="517"/>
      <c r="C772" s="481"/>
      <c r="D772" s="481"/>
      <c r="E772" s="481"/>
      <c r="F772" s="481"/>
      <c r="G772" s="455"/>
      <c r="H772" s="485"/>
      <c r="I772" s="513"/>
      <c r="J772" s="514"/>
      <c r="K772" s="515"/>
      <c r="L772" s="483"/>
      <c r="M772" s="483"/>
      <c r="N772" s="363"/>
      <c r="O772" s="480">
        <v>327.01</v>
      </c>
      <c r="P772" s="480">
        <v>45.78</v>
      </c>
      <c r="Q772" s="480">
        <f>O772+P772</f>
        <v>372.78999999999996</v>
      </c>
      <c r="R772" s="550">
        <v>346.63</v>
      </c>
      <c r="S772" s="480">
        <f>R772*S9</f>
        <v>48.528200000000005</v>
      </c>
      <c r="T772" s="480">
        <f>R772+S772+0.04</f>
        <v>395.19820000000004</v>
      </c>
      <c r="U772" s="480">
        <f>R772+(R772*R9)</f>
        <v>368.81432000000001</v>
      </c>
      <c r="V772" s="480">
        <f>U772*V9</f>
        <v>55.322147999999999</v>
      </c>
      <c r="W772" s="543">
        <f t="shared" si="252"/>
        <v>424.20000000000005</v>
      </c>
      <c r="X772" s="480">
        <f t="shared" si="253"/>
        <v>398.3194656</v>
      </c>
      <c r="Y772" s="480">
        <f>X772*Y7</f>
        <v>59.747919839999994</v>
      </c>
      <c r="Z772" s="711">
        <f>X772+Y772+0.02</f>
        <v>458.08738543999999</v>
      </c>
      <c r="AA772" s="712">
        <f t="shared" si="254"/>
        <v>422.21863353599997</v>
      </c>
      <c r="AB772" s="712">
        <f t="shared" si="251"/>
        <v>63.332795030399993</v>
      </c>
      <c r="AC772" s="713">
        <f t="shared" si="255"/>
        <v>485.55142856639998</v>
      </c>
      <c r="AD772" s="713">
        <f>AA772*AD9</f>
        <v>443.32956521279999</v>
      </c>
      <c r="AE772" s="713">
        <f>AD772*AF9</f>
        <v>66.499434781920002</v>
      </c>
      <c r="AF772" s="714">
        <f t="shared" si="256"/>
        <v>509.82899999471999</v>
      </c>
      <c r="AG772" s="715">
        <v>500.4</v>
      </c>
      <c r="AH772" s="714">
        <f>AD772*AH9</f>
        <v>465.49604347344001</v>
      </c>
      <c r="AI772" s="480">
        <f>AH772*AJ9</f>
        <v>69.824406521016002</v>
      </c>
      <c r="AJ772" s="481">
        <f t="shared" si="257"/>
        <v>535.320449994456</v>
      </c>
      <c r="AK772" s="707">
        <v>525.4</v>
      </c>
      <c r="AL772" s="455">
        <v>484.28829115440487</v>
      </c>
      <c r="AM772" s="455">
        <f t="shared" si="258"/>
        <v>513.34558862366919</v>
      </c>
      <c r="AN772" s="455">
        <f t="shared" si="259"/>
        <v>72.643243673160725</v>
      </c>
      <c r="AO772" s="456">
        <v>556.9</v>
      </c>
      <c r="AP772" s="364">
        <v>556.9</v>
      </c>
      <c r="AQ772" s="699">
        <f t="shared" si="260"/>
        <v>544.14632394108935</v>
      </c>
      <c r="AR772" s="363">
        <f t="shared" si="261"/>
        <v>625.76827253225269</v>
      </c>
      <c r="AS772" s="722">
        <f t="shared" si="262"/>
        <v>6.0000000000000039E-2</v>
      </c>
    </row>
    <row r="773" spans="1:45" ht="15.75" x14ac:dyDescent="0.25">
      <c r="A773" s="511" t="s">
        <v>510</v>
      </c>
      <c r="B773" s="480">
        <v>181.5</v>
      </c>
      <c r="C773" s="481" t="e">
        <f>+B773+B773*$G$9</f>
        <v>#VALUE!</v>
      </c>
      <c r="D773" s="481">
        <v>205.88</v>
      </c>
      <c r="E773" s="481">
        <f>+D773*$F$11</f>
        <v>0</v>
      </c>
      <c r="F773" s="481">
        <f t="shared" si="234"/>
        <v>205.88</v>
      </c>
      <c r="G773" s="455">
        <f>+F773</f>
        <v>205.88</v>
      </c>
      <c r="H773" s="485">
        <f t="shared" si="247"/>
        <v>205.88</v>
      </c>
      <c r="I773" s="513">
        <f>+H773*$I$8</f>
        <v>0</v>
      </c>
      <c r="J773" s="514">
        <f>SUM(H773:I773)</f>
        <v>205.88</v>
      </c>
      <c r="K773" s="515">
        <f>_xlfn.FLOOR.PRECISE(+H773+I773,0.1)+0.1</f>
        <v>205.9</v>
      </c>
      <c r="L773" s="480">
        <f>H773+H773*$M$9</f>
        <v>205.88</v>
      </c>
      <c r="M773" s="480">
        <f>L773*$M$8</f>
        <v>0</v>
      </c>
      <c r="N773" s="363">
        <f>L773+M773</f>
        <v>205.88</v>
      </c>
      <c r="O773" s="480">
        <f>L773+L773*$P$9</f>
        <v>234.70320000000001</v>
      </c>
      <c r="P773" s="480" t="e">
        <f>O773*$Q$9</f>
        <v>#VALUE!</v>
      </c>
      <c r="Q773" s="480" t="e">
        <f>SUM(O773:P773)</f>
        <v>#VALUE!</v>
      </c>
      <c r="R773" s="550">
        <v>259.92</v>
      </c>
      <c r="S773" s="480">
        <f>R773*S9</f>
        <v>36.388800000000003</v>
      </c>
      <c r="T773" s="480">
        <f>R773+S773-0.04</f>
        <v>296.2688</v>
      </c>
      <c r="U773" s="480">
        <f>R773+(R773*R9)</f>
        <v>276.55488000000003</v>
      </c>
      <c r="V773" s="480">
        <f>U773*V9</f>
        <v>41.483232000000001</v>
      </c>
      <c r="W773" s="543">
        <f t="shared" si="252"/>
        <v>318.10000000000002</v>
      </c>
      <c r="X773" s="480">
        <f t="shared" si="253"/>
        <v>298.67927040000001</v>
      </c>
      <c r="Y773" s="480">
        <f>X773*Y7</f>
        <v>44.801890559999997</v>
      </c>
      <c r="Z773" s="711">
        <f>X773+Y773-0.02</f>
        <v>343.46116096000003</v>
      </c>
      <c r="AA773" s="712">
        <f t="shared" si="254"/>
        <v>316.60002662400001</v>
      </c>
      <c r="AB773" s="712">
        <f t="shared" si="251"/>
        <v>47.490003993599998</v>
      </c>
      <c r="AC773" s="713">
        <f t="shared" si="255"/>
        <v>364.09003061760001</v>
      </c>
      <c r="AD773" s="713">
        <f>AA773*AD9</f>
        <v>332.43002795520005</v>
      </c>
      <c r="AE773" s="713">
        <f>AD773*AF9</f>
        <v>49.864504193280005</v>
      </c>
      <c r="AF773" s="714">
        <f t="shared" si="256"/>
        <v>382.29453214848007</v>
      </c>
      <c r="AG773" s="715">
        <v>375.2</v>
      </c>
      <c r="AH773" s="714">
        <f>AD773*AH9</f>
        <v>349.05152935296007</v>
      </c>
      <c r="AI773" s="480">
        <f>AH773*AJ9</f>
        <v>52.35772940294401</v>
      </c>
      <c r="AJ773" s="481">
        <f t="shared" si="257"/>
        <v>401.40925875590409</v>
      </c>
      <c r="AK773" s="707">
        <v>394</v>
      </c>
      <c r="AL773" s="455">
        <v>363.14286887128327</v>
      </c>
      <c r="AM773" s="455">
        <f t="shared" si="258"/>
        <v>384.93144100356028</v>
      </c>
      <c r="AN773" s="455">
        <f t="shared" si="259"/>
        <v>54.471430330692492</v>
      </c>
      <c r="AO773" s="456">
        <v>417.6</v>
      </c>
      <c r="AP773" s="364">
        <v>417.6</v>
      </c>
      <c r="AQ773" s="699">
        <f t="shared" si="260"/>
        <v>408.02732746377393</v>
      </c>
      <c r="AR773" s="363">
        <f t="shared" si="261"/>
        <v>469.23142658334001</v>
      </c>
      <c r="AS773" s="722">
        <f t="shared" si="262"/>
        <v>6.0000000000000039E-2</v>
      </c>
    </row>
    <row r="774" spans="1:45" ht="15.75" x14ac:dyDescent="0.25">
      <c r="A774" s="511"/>
      <c r="B774" s="517"/>
      <c r="C774" s="481"/>
      <c r="D774" s="481"/>
      <c r="E774" s="481"/>
      <c r="F774" s="481"/>
      <c r="G774" s="455"/>
      <c r="H774" s="485"/>
      <c r="I774" s="513"/>
      <c r="J774" s="514"/>
      <c r="K774" s="515"/>
      <c r="L774" s="483"/>
      <c r="M774" s="483"/>
      <c r="N774" s="488"/>
      <c r="O774" s="480"/>
      <c r="P774" s="480"/>
      <c r="Q774" s="480"/>
      <c r="R774" s="480"/>
      <c r="S774" s="480"/>
      <c r="T774" s="480"/>
      <c r="U774" s="483"/>
      <c r="V774" s="483"/>
      <c r="W774" s="502"/>
      <c r="X774" s="483"/>
      <c r="Y774" s="480"/>
      <c r="Z774" s="711"/>
      <c r="AA774" s="712"/>
      <c r="AB774" s="712"/>
      <c r="AC774" s="713"/>
      <c r="AD774" s="713"/>
      <c r="AE774" s="713"/>
      <c r="AF774" s="714"/>
      <c r="AG774" s="715"/>
      <c r="AH774" s="714"/>
      <c r="AI774" s="480"/>
      <c r="AJ774" s="483"/>
      <c r="AK774" s="707"/>
      <c r="AL774" s="455"/>
      <c r="AM774" s="455"/>
      <c r="AN774" s="455"/>
      <c r="AO774" s="456"/>
      <c r="AP774" s="364"/>
      <c r="AQ774" s="693"/>
      <c r="AR774" s="363"/>
      <c r="AS774" s="710"/>
    </row>
    <row r="775" spans="1:45" ht="15.75" x14ac:dyDescent="0.25">
      <c r="A775" s="489" t="s">
        <v>511</v>
      </c>
      <c r="B775" s="517"/>
      <c r="C775" s="481"/>
      <c r="D775" s="481"/>
      <c r="E775" s="481"/>
      <c r="F775" s="481"/>
      <c r="G775" s="455"/>
      <c r="H775" s="485"/>
      <c r="I775" s="513"/>
      <c r="J775" s="514"/>
      <c r="K775" s="515"/>
      <c r="L775" s="483"/>
      <c r="M775" s="483"/>
      <c r="N775" s="488"/>
      <c r="O775" s="480"/>
      <c r="P775" s="480"/>
      <c r="Q775" s="480"/>
      <c r="R775" s="480"/>
      <c r="S775" s="480"/>
      <c r="T775" s="480"/>
      <c r="U775" s="483"/>
      <c r="V775" s="483"/>
      <c r="W775" s="502"/>
      <c r="X775" s="483"/>
      <c r="Y775" s="480"/>
      <c r="Z775" s="711"/>
      <c r="AA775" s="712"/>
      <c r="AB775" s="712"/>
      <c r="AC775" s="392"/>
      <c r="AD775" s="392"/>
      <c r="AE775" s="392"/>
      <c r="AF775" s="483"/>
      <c r="AG775" s="554"/>
      <c r="AH775" s="483"/>
      <c r="AI775" s="480"/>
      <c r="AJ775" s="483"/>
      <c r="AK775" s="707"/>
      <c r="AL775" s="455"/>
      <c r="AM775" s="455"/>
      <c r="AN775" s="455"/>
      <c r="AO775" s="456"/>
      <c r="AP775" s="364"/>
      <c r="AQ775" s="693"/>
      <c r="AR775" s="363"/>
      <c r="AS775" s="710"/>
    </row>
    <row r="776" spans="1:45" ht="15.75" x14ac:dyDescent="0.25">
      <c r="A776" s="511" t="s">
        <v>505</v>
      </c>
      <c r="B776" s="480">
        <v>605</v>
      </c>
      <c r="C776" s="481" t="e">
        <f>+B776+B776*$G$9</f>
        <v>#VALUE!</v>
      </c>
      <c r="D776" s="481">
        <v>686.23</v>
      </c>
      <c r="E776" s="481">
        <f>+D776*$F$11</f>
        <v>0</v>
      </c>
      <c r="F776" s="481">
        <f t="shared" si="234"/>
        <v>686.23</v>
      </c>
      <c r="G776" s="455">
        <f>+F776</f>
        <v>686.23</v>
      </c>
      <c r="H776" s="485">
        <f t="shared" si="247"/>
        <v>686.23</v>
      </c>
      <c r="I776" s="513">
        <f>+H776*$I$8</f>
        <v>0</v>
      </c>
      <c r="J776" s="514">
        <f>SUM(H776:I776)</f>
        <v>686.23</v>
      </c>
      <c r="K776" s="515">
        <f>_xlfn.FLOOR.PRECISE(+H776+I776,0.1)</f>
        <v>686.2</v>
      </c>
      <c r="L776" s="480">
        <f>H776+H776*$M$9</f>
        <v>686.23</v>
      </c>
      <c r="M776" s="480">
        <f>L776*$M$8</f>
        <v>0</v>
      </c>
      <c r="N776" s="363">
        <f>L776+M776</f>
        <v>686.23</v>
      </c>
      <c r="O776" s="480">
        <f>L776+L776*$P$9</f>
        <v>782.30220000000008</v>
      </c>
      <c r="P776" s="480" t="e">
        <f>O776*$Q$9</f>
        <v>#VALUE!</v>
      </c>
      <c r="Q776" s="480" t="e">
        <f>SUM(O776:P776)</f>
        <v>#VALUE!</v>
      </c>
      <c r="R776" s="550">
        <v>866.35</v>
      </c>
      <c r="S776" s="480">
        <f>R776*S9</f>
        <v>121.28900000000002</v>
      </c>
      <c r="T776" s="480">
        <f>R776+S776-0.04</f>
        <v>987.59900000000005</v>
      </c>
      <c r="U776" s="480">
        <f>R776+(R776*R9)</f>
        <v>921.79640000000006</v>
      </c>
      <c r="V776" s="480">
        <f>U776*V9</f>
        <v>138.26946000000001</v>
      </c>
      <c r="W776" s="543">
        <f t="shared" ref="W776:W781" si="263">ROUNDUP(SUM(U776:V776),1)</f>
        <v>1060.0999999999999</v>
      </c>
      <c r="X776" s="480">
        <f t="shared" ref="X776:X781" si="264">U776*$Z$11+U776</f>
        <v>995.54011200000002</v>
      </c>
      <c r="Y776" s="480">
        <f>X776*Y7</f>
        <v>149.33101679999999</v>
      </c>
      <c r="Z776" s="711">
        <f>X776+Y776+0.03</f>
        <v>1144.9011287999999</v>
      </c>
      <c r="AA776" s="712">
        <f>X776+(X776*AA$9)</f>
        <v>1055.2725187200001</v>
      </c>
      <c r="AB776" s="712">
        <f t="shared" si="251"/>
        <v>158.290877808</v>
      </c>
      <c r="AC776" s="713">
        <f t="shared" ref="AC776:AC781" si="265">AA776+AB776</f>
        <v>1213.5633965280001</v>
      </c>
      <c r="AD776" s="713">
        <f>AA776*AD9</f>
        <v>1108.0361446560003</v>
      </c>
      <c r="AE776" s="713">
        <f>AD776*AF9</f>
        <v>166.20542169840004</v>
      </c>
      <c r="AF776" s="714">
        <f t="shared" ref="AF776:AF781" si="266">AD776+AE776</f>
        <v>1274.2415663544002</v>
      </c>
      <c r="AG776" s="715">
        <v>1250.5999999999999</v>
      </c>
      <c r="AH776" s="714">
        <f>AD776*AH9</f>
        <v>1163.4379518888004</v>
      </c>
      <c r="AI776" s="480">
        <f>AH776*AJ9</f>
        <v>174.51569278332005</v>
      </c>
      <c r="AJ776" s="481">
        <f t="shared" ref="AJ776:AJ781" si="267">SUM(AH776:AI776)</f>
        <v>1337.9536446721204</v>
      </c>
      <c r="AK776" s="707">
        <v>1313.2</v>
      </c>
      <c r="AL776" s="455">
        <v>1210.406372909496</v>
      </c>
      <c r="AM776" s="455">
        <f t="shared" ref="AM776:AM781" si="268">AL776*1.06</f>
        <v>1283.0307552840659</v>
      </c>
      <c r="AN776" s="455">
        <f t="shared" ref="AN776:AN781" si="269">AL776*AN$12</f>
        <v>181.56095593642439</v>
      </c>
      <c r="AO776" s="456">
        <v>1392</v>
      </c>
      <c r="AP776" s="364">
        <v>1392</v>
      </c>
      <c r="AQ776" s="699">
        <f t="shared" ref="AQ776:AQ781" si="270">AM776*1.06</f>
        <v>1360.0126006011099</v>
      </c>
      <c r="AR776" s="363">
        <f t="shared" ref="AR776:AR781" si="271">AQ776*1.15</f>
        <v>1564.0144906912763</v>
      </c>
      <c r="AS776" s="722">
        <f t="shared" ref="AS776:AS781" si="272">SUM(AM776-AL776)/AL776</f>
        <v>6.0000000000000123E-2</v>
      </c>
    </row>
    <row r="777" spans="1:45" ht="15.75" x14ac:dyDescent="0.25">
      <c r="A777" s="511" t="s">
        <v>506</v>
      </c>
      <c r="B777" s="480">
        <v>242</v>
      </c>
      <c r="C777" s="481" t="e">
        <f>+B777+B777*$G$9</f>
        <v>#VALUE!</v>
      </c>
      <c r="D777" s="481">
        <v>274.56</v>
      </c>
      <c r="E777" s="481">
        <f>+D777*$F$11</f>
        <v>0</v>
      </c>
      <c r="F777" s="481">
        <f t="shared" si="234"/>
        <v>274.56</v>
      </c>
      <c r="G777" s="455">
        <f>CEILING(F777,0.1)</f>
        <v>274.60000000000002</v>
      </c>
      <c r="H777" s="485">
        <f t="shared" si="247"/>
        <v>274.56</v>
      </c>
      <c r="I777" s="513">
        <f>+H777*$I$8</f>
        <v>0</v>
      </c>
      <c r="J777" s="514">
        <f>SUM(H777:I777)</f>
        <v>274.56</v>
      </c>
      <c r="K777" s="515">
        <f>_xlfn.FLOOR.PRECISE(+H777+I777,0.1)+0.1</f>
        <v>274.60000000000002</v>
      </c>
      <c r="L777" s="480">
        <f>H777+H777*$M$9</f>
        <v>274.56</v>
      </c>
      <c r="M777" s="480">
        <f>L777*$M$8</f>
        <v>0</v>
      </c>
      <c r="N777" s="363">
        <f>L777+M777</f>
        <v>274.56</v>
      </c>
      <c r="O777" s="480">
        <f>L777+L777*$P$9</f>
        <v>312.9984</v>
      </c>
      <c r="P777" s="480" t="e">
        <f>O777*$Q$9</f>
        <v>#VALUE!</v>
      </c>
      <c r="Q777" s="480" t="e">
        <f>SUM(O777:P777)</f>
        <v>#VALUE!</v>
      </c>
      <c r="R777" s="550">
        <v>346.63</v>
      </c>
      <c r="S777" s="480">
        <f>R777*S9</f>
        <v>48.528200000000005</v>
      </c>
      <c r="T777" s="480">
        <f>R777+S777-0.05</f>
        <v>395.10820000000001</v>
      </c>
      <c r="U777" s="480">
        <f>R777+(R777*R9)</f>
        <v>368.81432000000001</v>
      </c>
      <c r="V777" s="480">
        <f>U777*V9</f>
        <v>55.322147999999999</v>
      </c>
      <c r="W777" s="543">
        <f t="shared" si="263"/>
        <v>424.20000000000005</v>
      </c>
      <c r="X777" s="480">
        <f t="shared" si="264"/>
        <v>398.3194656</v>
      </c>
      <c r="Y777" s="480">
        <f>X777*Y7</f>
        <v>59.747919839999994</v>
      </c>
      <c r="Z777" s="711">
        <f>X777+Y777+0.02</f>
        <v>458.08738543999999</v>
      </c>
      <c r="AA777" s="712">
        <f t="shared" ref="AA777:AA830" si="273">X777+(X777*AA$9)</f>
        <v>422.21863353599997</v>
      </c>
      <c r="AB777" s="712">
        <f t="shared" si="251"/>
        <v>63.332795030399993</v>
      </c>
      <c r="AC777" s="713">
        <f t="shared" si="265"/>
        <v>485.55142856639998</v>
      </c>
      <c r="AD777" s="713">
        <f>AA777*AD9</f>
        <v>443.32956521279999</v>
      </c>
      <c r="AE777" s="713">
        <f>AD777*AF9</f>
        <v>66.499434781920002</v>
      </c>
      <c r="AF777" s="714">
        <f t="shared" si="266"/>
        <v>509.82899999471999</v>
      </c>
      <c r="AG777" s="715">
        <v>500.4</v>
      </c>
      <c r="AH777" s="714">
        <f>AD777*AH9</f>
        <v>465.49604347344001</v>
      </c>
      <c r="AI777" s="480">
        <f>AH777*AJ9</f>
        <v>69.824406521016002</v>
      </c>
      <c r="AJ777" s="481">
        <f t="shared" si="267"/>
        <v>535.320449994456</v>
      </c>
      <c r="AK777" s="707">
        <v>525.4</v>
      </c>
      <c r="AL777" s="455">
        <v>484.28829115440487</v>
      </c>
      <c r="AM777" s="455">
        <f t="shared" si="268"/>
        <v>513.34558862366919</v>
      </c>
      <c r="AN777" s="455">
        <f t="shared" si="269"/>
        <v>72.643243673160725</v>
      </c>
      <c r="AO777" s="456">
        <v>556</v>
      </c>
      <c r="AP777" s="364">
        <v>556</v>
      </c>
      <c r="AQ777" s="699">
        <f t="shared" si="270"/>
        <v>544.14632394108935</v>
      </c>
      <c r="AR777" s="363">
        <f t="shared" si="271"/>
        <v>625.76827253225269</v>
      </c>
      <c r="AS777" s="722">
        <f t="shared" si="272"/>
        <v>6.0000000000000039E-2</v>
      </c>
    </row>
    <row r="778" spans="1:45" ht="15.75" x14ac:dyDescent="0.25">
      <c r="A778" s="511" t="s">
        <v>507</v>
      </c>
      <c r="B778" s="480">
        <v>242</v>
      </c>
      <c r="C778" s="481" t="e">
        <f>+B778+B778*$G$9</f>
        <v>#VALUE!</v>
      </c>
      <c r="D778" s="481">
        <v>274.56</v>
      </c>
      <c r="E778" s="481">
        <f>+D778*$F$11</f>
        <v>0</v>
      </c>
      <c r="F778" s="481">
        <f t="shared" si="234"/>
        <v>274.56</v>
      </c>
      <c r="G778" s="455">
        <f>CEILING(F778,0.1)</f>
        <v>274.60000000000002</v>
      </c>
      <c r="H778" s="485">
        <f t="shared" si="247"/>
        <v>274.56</v>
      </c>
      <c r="I778" s="513">
        <f>+H778*$I$8</f>
        <v>0</v>
      </c>
      <c r="J778" s="514">
        <f>SUM(H778:I778)</f>
        <v>274.56</v>
      </c>
      <c r="K778" s="515">
        <f>_xlfn.FLOOR.PRECISE(+H778+I778,0.1)+0.1</f>
        <v>274.60000000000002</v>
      </c>
      <c r="L778" s="480">
        <f>H778+H778*$M$9</f>
        <v>274.56</v>
      </c>
      <c r="M778" s="480">
        <f>L778*$M$8</f>
        <v>0</v>
      </c>
      <c r="N778" s="363">
        <f>L778+M778</f>
        <v>274.56</v>
      </c>
      <c r="O778" s="480">
        <f>L778+L778*$P$9</f>
        <v>312.9984</v>
      </c>
      <c r="P778" s="480" t="e">
        <f>O778*$Q$9</f>
        <v>#VALUE!</v>
      </c>
      <c r="Q778" s="480" t="e">
        <f>SUM(O778:P778)</f>
        <v>#VALUE!</v>
      </c>
      <c r="R778" s="550">
        <v>346.63</v>
      </c>
      <c r="S778" s="480">
        <f>R778*S9</f>
        <v>48.528200000000005</v>
      </c>
      <c r="T778" s="480">
        <f>R778+S778-0.05</f>
        <v>395.10820000000001</v>
      </c>
      <c r="U778" s="480">
        <f>R778+(R778*R9)</f>
        <v>368.81432000000001</v>
      </c>
      <c r="V778" s="480">
        <f>U778*V9</f>
        <v>55.322147999999999</v>
      </c>
      <c r="W778" s="543">
        <f t="shared" si="263"/>
        <v>424.20000000000005</v>
      </c>
      <c r="X778" s="480">
        <f t="shared" si="264"/>
        <v>398.3194656</v>
      </c>
      <c r="Y778" s="480">
        <f>X778*Y7</f>
        <v>59.747919839999994</v>
      </c>
      <c r="Z778" s="711">
        <f>X778+Y778+0.02</f>
        <v>458.08738543999999</v>
      </c>
      <c r="AA778" s="712">
        <f t="shared" si="273"/>
        <v>422.21863353599997</v>
      </c>
      <c r="AB778" s="712">
        <f t="shared" si="251"/>
        <v>63.332795030399993</v>
      </c>
      <c r="AC778" s="713">
        <f t="shared" si="265"/>
        <v>485.55142856639998</v>
      </c>
      <c r="AD778" s="713">
        <f>AA778*AD9</f>
        <v>443.32956521279999</v>
      </c>
      <c r="AE778" s="713">
        <f>AD778*AF9</f>
        <v>66.499434781920002</v>
      </c>
      <c r="AF778" s="714">
        <f t="shared" si="266"/>
        <v>509.82899999471999</v>
      </c>
      <c r="AG778" s="715">
        <v>500.4</v>
      </c>
      <c r="AH778" s="714">
        <f>AD778*AH9</f>
        <v>465.49604347344001</v>
      </c>
      <c r="AI778" s="480">
        <f>AH778*AJ9</f>
        <v>69.824406521016002</v>
      </c>
      <c r="AJ778" s="481">
        <f t="shared" si="267"/>
        <v>535.320449994456</v>
      </c>
      <c r="AK778" s="707">
        <v>525.4</v>
      </c>
      <c r="AL778" s="455">
        <v>484.28829115440487</v>
      </c>
      <c r="AM778" s="455">
        <f t="shared" si="268"/>
        <v>513.34558862366919</v>
      </c>
      <c r="AN778" s="455">
        <f t="shared" si="269"/>
        <v>72.643243673160725</v>
      </c>
      <c r="AO778" s="456">
        <v>556.9</v>
      </c>
      <c r="AP778" s="364">
        <v>556.9</v>
      </c>
      <c r="AQ778" s="699">
        <f t="shared" si="270"/>
        <v>544.14632394108935</v>
      </c>
      <c r="AR778" s="363">
        <f t="shared" si="271"/>
        <v>625.76827253225269</v>
      </c>
      <c r="AS778" s="722">
        <f t="shared" si="272"/>
        <v>6.0000000000000039E-2</v>
      </c>
    </row>
    <row r="779" spans="1:45" ht="15.75" x14ac:dyDescent="0.25">
      <c r="A779" s="511" t="s">
        <v>508</v>
      </c>
      <c r="B779" s="517"/>
      <c r="C779" s="481"/>
      <c r="D779" s="481"/>
      <c r="E779" s="481"/>
      <c r="F779" s="481"/>
      <c r="G779" s="455"/>
      <c r="H779" s="485"/>
      <c r="I779" s="513"/>
      <c r="J779" s="514"/>
      <c r="K779" s="515"/>
      <c r="L779" s="483"/>
      <c r="M779" s="483"/>
      <c r="N779" s="488"/>
      <c r="O779" s="480"/>
      <c r="P779" s="480"/>
      <c r="Q779" s="480"/>
      <c r="R779" s="550">
        <v>346.63</v>
      </c>
      <c r="S779" s="480">
        <f>R779*S9</f>
        <v>48.528200000000005</v>
      </c>
      <c r="T779" s="480">
        <f>R779+S779-0.05</f>
        <v>395.10820000000001</v>
      </c>
      <c r="U779" s="480">
        <f>R779+(R779*R9)</f>
        <v>368.81432000000001</v>
      </c>
      <c r="V779" s="480">
        <f>U779*V9</f>
        <v>55.322147999999999</v>
      </c>
      <c r="W779" s="543">
        <f t="shared" si="263"/>
        <v>424.20000000000005</v>
      </c>
      <c r="X779" s="480">
        <f t="shared" si="264"/>
        <v>398.3194656</v>
      </c>
      <c r="Y779" s="480">
        <f>X779*Y7</f>
        <v>59.747919839999994</v>
      </c>
      <c r="Z779" s="711">
        <f>X779+Y779+0.02</f>
        <v>458.08738543999999</v>
      </c>
      <c r="AA779" s="712">
        <f t="shared" si="273"/>
        <v>422.21863353599997</v>
      </c>
      <c r="AB779" s="712">
        <f t="shared" si="251"/>
        <v>63.332795030399993</v>
      </c>
      <c r="AC779" s="713">
        <f t="shared" si="265"/>
        <v>485.55142856639998</v>
      </c>
      <c r="AD779" s="713">
        <f>AA779*AD9</f>
        <v>443.32956521279999</v>
      </c>
      <c r="AE779" s="713">
        <f>AD779*AF9</f>
        <v>66.499434781920002</v>
      </c>
      <c r="AF779" s="714">
        <f t="shared" si="266"/>
        <v>509.82899999471999</v>
      </c>
      <c r="AG779" s="715">
        <v>500.4</v>
      </c>
      <c r="AH779" s="714">
        <f>AD779*AH9</f>
        <v>465.49604347344001</v>
      </c>
      <c r="AI779" s="480">
        <f>AH779*AJ9</f>
        <v>69.824406521016002</v>
      </c>
      <c r="AJ779" s="481">
        <f t="shared" si="267"/>
        <v>535.320449994456</v>
      </c>
      <c r="AK779" s="707">
        <v>525.4</v>
      </c>
      <c r="AL779" s="455">
        <v>484.28829115440487</v>
      </c>
      <c r="AM779" s="455">
        <f t="shared" si="268"/>
        <v>513.34558862366919</v>
      </c>
      <c r="AN779" s="455">
        <f t="shared" si="269"/>
        <v>72.643243673160725</v>
      </c>
      <c r="AO779" s="456">
        <v>556.9</v>
      </c>
      <c r="AP779" s="364">
        <v>556.9</v>
      </c>
      <c r="AQ779" s="699">
        <f t="shared" si="270"/>
        <v>544.14632394108935</v>
      </c>
      <c r="AR779" s="363">
        <f t="shared" si="271"/>
        <v>625.76827253225269</v>
      </c>
      <c r="AS779" s="722">
        <f t="shared" si="272"/>
        <v>6.0000000000000039E-2</v>
      </c>
    </row>
    <row r="780" spans="1:45" ht="15.75" x14ac:dyDescent="0.25">
      <c r="A780" s="511" t="s">
        <v>510</v>
      </c>
      <c r="B780" s="480">
        <v>605</v>
      </c>
      <c r="C780" s="481" t="e">
        <f>+B780+B780*$G$9</f>
        <v>#VALUE!</v>
      </c>
      <c r="D780" s="481">
        <v>686.23</v>
      </c>
      <c r="E780" s="481">
        <f>+D780*$F$11</f>
        <v>0</v>
      </c>
      <c r="F780" s="481">
        <f t="shared" si="234"/>
        <v>686.23</v>
      </c>
      <c r="G780" s="455">
        <f>+F780</f>
        <v>686.23</v>
      </c>
      <c r="H780" s="485">
        <f t="shared" si="247"/>
        <v>686.23</v>
      </c>
      <c r="I780" s="513">
        <f>+H780*$I$8</f>
        <v>0</v>
      </c>
      <c r="J780" s="514">
        <f>SUM(H780:I780)</f>
        <v>686.23</v>
      </c>
      <c r="K780" s="515">
        <f>_xlfn.FLOOR.PRECISE(+H780+I780,0.1)+0.1</f>
        <v>686.30000000000007</v>
      </c>
      <c r="L780" s="480">
        <f>H780+H780*$M$9</f>
        <v>686.23</v>
      </c>
      <c r="M780" s="480">
        <f>L780*$M$8</f>
        <v>0</v>
      </c>
      <c r="N780" s="363">
        <f>L780+M780</f>
        <v>686.23</v>
      </c>
      <c r="O780" s="480">
        <f>L780+L780*$P$9</f>
        <v>782.30220000000008</v>
      </c>
      <c r="P780" s="480" t="e">
        <f>O780*$Q$9</f>
        <v>#VALUE!</v>
      </c>
      <c r="Q780" s="480" t="e">
        <f>SUM(O780:P780)</f>
        <v>#VALUE!</v>
      </c>
      <c r="R780" s="550">
        <v>866.35</v>
      </c>
      <c r="S780" s="480">
        <f>R780*S9</f>
        <v>121.28900000000002</v>
      </c>
      <c r="T780" s="480">
        <f>R780+S780-0.04</f>
        <v>987.59900000000005</v>
      </c>
      <c r="U780" s="480">
        <f>R780+(R780*R9)</f>
        <v>921.79640000000006</v>
      </c>
      <c r="V780" s="480">
        <f>U780*V9</f>
        <v>138.26946000000001</v>
      </c>
      <c r="W780" s="543">
        <f t="shared" si="263"/>
        <v>1060.0999999999999</v>
      </c>
      <c r="X780" s="480">
        <f t="shared" si="264"/>
        <v>995.54011200000002</v>
      </c>
      <c r="Y780" s="480">
        <f>X780*Y7</f>
        <v>149.33101679999999</v>
      </c>
      <c r="Z780" s="711">
        <f>X780+Y780+0.03</f>
        <v>1144.9011287999999</v>
      </c>
      <c r="AA780" s="712">
        <f t="shared" si="273"/>
        <v>1055.2725187200001</v>
      </c>
      <c r="AB780" s="712">
        <f t="shared" si="251"/>
        <v>158.290877808</v>
      </c>
      <c r="AC780" s="713">
        <f t="shared" si="265"/>
        <v>1213.5633965280001</v>
      </c>
      <c r="AD780" s="713">
        <f>AA780*AD9</f>
        <v>1108.0361446560003</v>
      </c>
      <c r="AE780" s="713">
        <f>AD780*AF9</f>
        <v>166.20542169840004</v>
      </c>
      <c r="AF780" s="714">
        <f t="shared" si="266"/>
        <v>1274.2415663544002</v>
      </c>
      <c r="AG780" s="715">
        <v>1250.7</v>
      </c>
      <c r="AH780" s="714">
        <f>AD780*AH9</f>
        <v>1163.4379518888004</v>
      </c>
      <c r="AI780" s="480">
        <f>AH780*AJ9</f>
        <v>174.51569278332005</v>
      </c>
      <c r="AJ780" s="481">
        <f t="shared" si="267"/>
        <v>1337.9536446721204</v>
      </c>
      <c r="AK780" s="707">
        <v>1313.2</v>
      </c>
      <c r="AL780" s="455">
        <v>1210.406372909496</v>
      </c>
      <c r="AM780" s="455">
        <f t="shared" si="268"/>
        <v>1283.0307552840659</v>
      </c>
      <c r="AN780" s="455">
        <f t="shared" si="269"/>
        <v>181.56095593642439</v>
      </c>
      <c r="AO780" s="456">
        <v>1392</v>
      </c>
      <c r="AP780" s="364">
        <v>1392</v>
      </c>
      <c r="AQ780" s="699">
        <f t="shared" si="270"/>
        <v>1360.0126006011099</v>
      </c>
      <c r="AR780" s="363">
        <f t="shared" si="271"/>
        <v>1564.0144906912763</v>
      </c>
      <c r="AS780" s="722">
        <f t="shared" si="272"/>
        <v>6.0000000000000123E-2</v>
      </c>
    </row>
    <row r="781" spans="1:45" ht="15.75" x14ac:dyDescent="0.25">
      <c r="A781" s="511" t="s">
        <v>743</v>
      </c>
      <c r="B781" s="480"/>
      <c r="C781" s="481"/>
      <c r="D781" s="481"/>
      <c r="E781" s="481"/>
      <c r="F781" s="481"/>
      <c r="G781" s="455"/>
      <c r="H781" s="485"/>
      <c r="I781" s="513"/>
      <c r="J781" s="514"/>
      <c r="K781" s="515"/>
      <c r="L781" s="480"/>
      <c r="M781" s="480"/>
      <c r="N781" s="363"/>
      <c r="O781" s="480">
        <v>817.31</v>
      </c>
      <c r="P781" s="480">
        <v>114.42</v>
      </c>
      <c r="Q781" s="480">
        <f>O781+P781</f>
        <v>931.7299999999999</v>
      </c>
      <c r="R781" s="550">
        <v>866.35</v>
      </c>
      <c r="S781" s="480">
        <f>R781*S9</f>
        <v>121.28900000000002</v>
      </c>
      <c r="T781" s="480">
        <f>R781+S781-0.04</f>
        <v>987.59900000000005</v>
      </c>
      <c r="U781" s="480">
        <f>R781+(R781*R9)</f>
        <v>921.79640000000006</v>
      </c>
      <c r="V781" s="480">
        <f>U781*V9</f>
        <v>138.26946000000001</v>
      </c>
      <c r="W781" s="543">
        <f t="shared" si="263"/>
        <v>1060.0999999999999</v>
      </c>
      <c r="X781" s="480">
        <f t="shared" si="264"/>
        <v>995.54011200000002</v>
      </c>
      <c r="Y781" s="480">
        <f>X781*Y7</f>
        <v>149.33101679999999</v>
      </c>
      <c r="Z781" s="711">
        <f>X781+Y781+0.03</f>
        <v>1144.9011287999999</v>
      </c>
      <c r="AA781" s="712">
        <f t="shared" si="273"/>
        <v>1055.2725187200001</v>
      </c>
      <c r="AB781" s="712">
        <f t="shared" si="251"/>
        <v>158.290877808</v>
      </c>
      <c r="AC781" s="713">
        <f t="shared" si="265"/>
        <v>1213.5633965280001</v>
      </c>
      <c r="AD781" s="713">
        <f>AA781*AD9</f>
        <v>1108.0361446560003</v>
      </c>
      <c r="AE781" s="713">
        <f>AD781*AF9</f>
        <v>166.20542169840004</v>
      </c>
      <c r="AF781" s="714">
        <f t="shared" si="266"/>
        <v>1274.2415663544002</v>
      </c>
      <c r="AG781" s="715">
        <v>1250.7</v>
      </c>
      <c r="AH781" s="714">
        <f>AD781*AH9</f>
        <v>1163.4379518888004</v>
      </c>
      <c r="AI781" s="480">
        <f>AH781*AJ9</f>
        <v>174.51569278332005</v>
      </c>
      <c r="AJ781" s="481">
        <f t="shared" si="267"/>
        <v>1337.9536446721204</v>
      </c>
      <c r="AK781" s="707">
        <v>1313.2</v>
      </c>
      <c r="AL781" s="455">
        <v>1210.406372909496</v>
      </c>
      <c r="AM781" s="455">
        <f t="shared" si="268"/>
        <v>1283.0307552840659</v>
      </c>
      <c r="AN781" s="455">
        <f t="shared" si="269"/>
        <v>181.56095593642439</v>
      </c>
      <c r="AO781" s="456">
        <v>1392</v>
      </c>
      <c r="AP781" s="364">
        <v>1392</v>
      </c>
      <c r="AQ781" s="699">
        <f t="shared" si="270"/>
        <v>1360.0126006011099</v>
      </c>
      <c r="AR781" s="363">
        <f t="shared" si="271"/>
        <v>1564.0144906912763</v>
      </c>
      <c r="AS781" s="722">
        <f t="shared" si="272"/>
        <v>6.0000000000000123E-2</v>
      </c>
    </row>
    <row r="782" spans="1:45" ht="15.75" x14ac:dyDescent="0.25">
      <c r="A782" s="511"/>
      <c r="B782" s="517"/>
      <c r="C782" s="481"/>
      <c r="D782" s="481"/>
      <c r="E782" s="481"/>
      <c r="F782" s="481"/>
      <c r="G782" s="455"/>
      <c r="H782" s="485"/>
      <c r="I782" s="513"/>
      <c r="J782" s="514"/>
      <c r="K782" s="515"/>
      <c r="L782" s="483"/>
      <c r="M782" s="483"/>
      <c r="N782" s="488"/>
      <c r="O782" s="480"/>
      <c r="P782" s="480"/>
      <c r="Q782" s="480"/>
      <c r="R782" s="480"/>
      <c r="S782" s="480"/>
      <c r="T782" s="480"/>
      <c r="U782" s="483"/>
      <c r="V782" s="483"/>
      <c r="W782" s="502"/>
      <c r="X782" s="483"/>
      <c r="Y782" s="480"/>
      <c r="Z782" s="711"/>
      <c r="AA782" s="712"/>
      <c r="AB782" s="712"/>
      <c r="AC782" s="713"/>
      <c r="AD782" s="713"/>
      <c r="AE782" s="713"/>
      <c r="AF782" s="714"/>
      <c r="AG782" s="715"/>
      <c r="AH782" s="714"/>
      <c r="AI782" s="480"/>
      <c r="AJ782" s="483"/>
      <c r="AK782" s="707"/>
      <c r="AL782" s="455"/>
      <c r="AM782" s="455"/>
      <c r="AN782" s="455"/>
      <c r="AO782" s="456"/>
      <c r="AP782" s="364"/>
      <c r="AQ782" s="693"/>
      <c r="AR782" s="363"/>
      <c r="AS782" s="710"/>
    </row>
    <row r="783" spans="1:45" ht="15.75" x14ac:dyDescent="0.25">
      <c r="A783" s="551" t="s">
        <v>513</v>
      </c>
      <c r="B783" s="517"/>
      <c r="C783" s="481"/>
      <c r="D783" s="481"/>
      <c r="E783" s="481"/>
      <c r="F783" s="481"/>
      <c r="G783" s="455"/>
      <c r="H783" s="485"/>
      <c r="I783" s="513"/>
      <c r="J783" s="514"/>
      <c r="K783" s="515"/>
      <c r="L783" s="483"/>
      <c r="M783" s="483"/>
      <c r="N783" s="488"/>
      <c r="O783" s="480"/>
      <c r="P783" s="480"/>
      <c r="Q783" s="480"/>
      <c r="R783" s="480"/>
      <c r="S783" s="480"/>
      <c r="T783" s="480"/>
      <c r="U783" s="483"/>
      <c r="V783" s="483"/>
      <c r="W783" s="502"/>
      <c r="X783" s="483"/>
      <c r="Y783" s="480"/>
      <c r="Z783" s="711"/>
      <c r="AA783" s="712"/>
      <c r="AB783" s="712"/>
      <c r="AC783" s="392"/>
      <c r="AD783" s="392"/>
      <c r="AE783" s="392"/>
      <c r="AF783" s="483"/>
      <c r="AG783" s="554"/>
      <c r="AH783" s="483"/>
      <c r="AI783" s="480"/>
      <c r="AJ783" s="483"/>
      <c r="AK783" s="707"/>
      <c r="AL783" s="455"/>
      <c r="AM783" s="455"/>
      <c r="AN783" s="455"/>
      <c r="AO783" s="456"/>
      <c r="AP783" s="364"/>
      <c r="AQ783" s="693"/>
      <c r="AR783" s="363"/>
      <c r="AS783" s="710"/>
    </row>
    <row r="784" spans="1:45" ht="15.75" x14ac:dyDescent="0.25">
      <c r="A784" s="511" t="s">
        <v>505</v>
      </c>
      <c r="B784" s="480">
        <v>242</v>
      </c>
      <c r="C784" s="481" t="e">
        <f>+B784+B784*$G$9</f>
        <v>#VALUE!</v>
      </c>
      <c r="D784" s="481">
        <v>274.56</v>
      </c>
      <c r="E784" s="481">
        <f>+D784*$F$11</f>
        <v>0</v>
      </c>
      <c r="F784" s="481">
        <f t="shared" si="234"/>
        <v>274.56</v>
      </c>
      <c r="G784" s="455">
        <f>CEILING(F784,0.1)</f>
        <v>274.60000000000002</v>
      </c>
      <c r="H784" s="485">
        <f t="shared" si="247"/>
        <v>274.56</v>
      </c>
      <c r="I784" s="513">
        <f>+H784*$I$8</f>
        <v>0</v>
      </c>
      <c r="J784" s="514">
        <f>SUM(H784:I784)</f>
        <v>274.56</v>
      </c>
      <c r="K784" s="515">
        <f>_xlfn.FLOOR.PRECISE(+H784+I784,0.1)+0.1</f>
        <v>274.60000000000002</v>
      </c>
      <c r="L784" s="480">
        <f>H784+H784*$M$9</f>
        <v>274.56</v>
      </c>
      <c r="M784" s="480">
        <f>L784*$M$8</f>
        <v>0</v>
      </c>
      <c r="N784" s="363">
        <f>L784+M784</f>
        <v>274.56</v>
      </c>
      <c r="O784" s="480">
        <f>L784+L784*$P$9</f>
        <v>312.9984</v>
      </c>
      <c r="P784" s="480" t="e">
        <f>O784*$Q$9</f>
        <v>#VALUE!</v>
      </c>
      <c r="Q784" s="480" t="e">
        <f>SUM(O784:P784)</f>
        <v>#VALUE!</v>
      </c>
      <c r="R784" s="550">
        <v>346.63</v>
      </c>
      <c r="S784" s="480">
        <f>R784*S9</f>
        <v>48.528200000000005</v>
      </c>
      <c r="T784" s="480">
        <f>R784+S784-0.05</f>
        <v>395.10820000000001</v>
      </c>
      <c r="U784" s="480">
        <f>R784+(R784*R9)</f>
        <v>368.81432000000001</v>
      </c>
      <c r="V784" s="480">
        <f>U784*V9</f>
        <v>55.322147999999999</v>
      </c>
      <c r="W784" s="543">
        <f t="shared" ref="W784:W789" si="274">ROUNDUP(SUM(U784:V784),1)</f>
        <v>424.20000000000005</v>
      </c>
      <c r="X784" s="480">
        <f t="shared" ref="X784:X789" si="275">U784*$Z$11+U784</f>
        <v>398.3194656</v>
      </c>
      <c r="Y784" s="480">
        <f>X784*Y7</f>
        <v>59.747919839999994</v>
      </c>
      <c r="Z784" s="711">
        <f>X784+Y784+0.02</f>
        <v>458.08738543999999</v>
      </c>
      <c r="AA784" s="712">
        <f t="shared" si="273"/>
        <v>422.21863353599997</v>
      </c>
      <c r="AB784" s="712">
        <f t="shared" si="251"/>
        <v>63.332795030399993</v>
      </c>
      <c r="AC784" s="713">
        <f t="shared" ref="AC784:AC789" si="276">AA784+AB784</f>
        <v>485.55142856639998</v>
      </c>
      <c r="AD784" s="713">
        <f>AA784*AD9</f>
        <v>443.32956521279999</v>
      </c>
      <c r="AE784" s="713">
        <f>AD784*AF9</f>
        <v>66.499434781920002</v>
      </c>
      <c r="AF784" s="714">
        <f t="shared" ref="AF784:AF789" si="277">AD784+AE784</f>
        <v>509.82899999471999</v>
      </c>
      <c r="AG784" s="715">
        <v>500.4</v>
      </c>
      <c r="AH784" s="714">
        <f>AD784*AH9</f>
        <v>465.49604347344001</v>
      </c>
      <c r="AI784" s="480">
        <f>AH784*AJ9</f>
        <v>69.824406521016002</v>
      </c>
      <c r="AJ784" s="481">
        <f t="shared" ref="AJ784:AJ789" si="278">SUM(AH784:AI784)</f>
        <v>535.320449994456</v>
      </c>
      <c r="AK784" s="707">
        <v>525.4</v>
      </c>
      <c r="AL784" s="455">
        <v>484.28829115440487</v>
      </c>
      <c r="AM784" s="455">
        <f t="shared" ref="AM784:AM789" si="279">AL784*1.06</f>
        <v>513.34558862366919</v>
      </c>
      <c r="AN784" s="455">
        <f t="shared" ref="AN784:AN789" si="280">AL784*AN$12</f>
        <v>72.643243673160725</v>
      </c>
      <c r="AO784" s="456">
        <v>556.9</v>
      </c>
      <c r="AP784" s="364">
        <v>556.9</v>
      </c>
      <c r="AQ784" s="699">
        <f t="shared" ref="AQ784:AQ789" si="281">AM784*1.06</f>
        <v>544.14632394108935</v>
      </c>
      <c r="AR784" s="363">
        <f t="shared" ref="AR784:AR789" si="282">AQ784*1.15</f>
        <v>625.76827253225269</v>
      </c>
      <c r="AS784" s="722">
        <f t="shared" ref="AS784:AS789" si="283">SUM(AM784-AL784)/AL784</f>
        <v>6.0000000000000039E-2</v>
      </c>
    </row>
    <row r="785" spans="1:45" ht="15.75" x14ac:dyDescent="0.25">
      <c r="A785" s="511" t="s">
        <v>506</v>
      </c>
      <c r="B785" s="480">
        <v>181.5</v>
      </c>
      <c r="C785" s="481" t="e">
        <f>+B785+B785*$G$9</f>
        <v>#VALUE!</v>
      </c>
      <c r="D785" s="481">
        <v>205.88</v>
      </c>
      <c r="E785" s="481">
        <f>+D785*$F$11</f>
        <v>0</v>
      </c>
      <c r="F785" s="481">
        <f t="shared" si="234"/>
        <v>205.88</v>
      </c>
      <c r="G785" s="455">
        <f>+F785</f>
        <v>205.88</v>
      </c>
      <c r="H785" s="485">
        <f t="shared" si="247"/>
        <v>205.88</v>
      </c>
      <c r="I785" s="513">
        <f>+H785*$I$8</f>
        <v>0</v>
      </c>
      <c r="J785" s="514">
        <f>SUM(H785:I785)</f>
        <v>205.88</v>
      </c>
      <c r="K785" s="515">
        <f>_xlfn.FLOOR.PRECISE(+H785+I785,0.1)+0.1</f>
        <v>205.9</v>
      </c>
      <c r="L785" s="480">
        <f>H785+H785*$M$9</f>
        <v>205.88</v>
      </c>
      <c r="M785" s="480">
        <f>L785*$M$8</f>
        <v>0</v>
      </c>
      <c r="N785" s="363">
        <f>L785+M785</f>
        <v>205.88</v>
      </c>
      <c r="O785" s="480">
        <f>L785+L785*$P$9</f>
        <v>234.70320000000001</v>
      </c>
      <c r="P785" s="480" t="e">
        <f>O785*$Q$9</f>
        <v>#VALUE!</v>
      </c>
      <c r="Q785" s="480" t="e">
        <f>SUM(O785:P785)</f>
        <v>#VALUE!</v>
      </c>
      <c r="R785" s="550">
        <v>259.92</v>
      </c>
      <c r="S785" s="480">
        <f>R785*S9</f>
        <v>36.388800000000003</v>
      </c>
      <c r="T785" s="480">
        <f>R785+S785-0.01</f>
        <v>296.29880000000003</v>
      </c>
      <c r="U785" s="480">
        <f>R785+(R785*R9)</f>
        <v>276.55488000000003</v>
      </c>
      <c r="V785" s="480">
        <f>U785*V9</f>
        <v>41.483232000000001</v>
      </c>
      <c r="W785" s="543">
        <f t="shared" si="274"/>
        <v>318.10000000000002</v>
      </c>
      <c r="X785" s="480">
        <f t="shared" si="275"/>
        <v>298.67927040000001</v>
      </c>
      <c r="Y785" s="480">
        <f>X785*Y7</f>
        <v>44.801890559999997</v>
      </c>
      <c r="Z785" s="711">
        <f>X785+Y785-0.02</f>
        <v>343.46116096000003</v>
      </c>
      <c r="AA785" s="712">
        <f t="shared" si="273"/>
        <v>316.60002662400001</v>
      </c>
      <c r="AB785" s="712">
        <f t="shared" si="251"/>
        <v>47.490003993599998</v>
      </c>
      <c r="AC785" s="713">
        <f t="shared" si="276"/>
        <v>364.09003061760001</v>
      </c>
      <c r="AD785" s="713">
        <f>AA785*AD9</f>
        <v>332.43002795520005</v>
      </c>
      <c r="AE785" s="713">
        <f>AD785*AF9</f>
        <v>49.864504193280005</v>
      </c>
      <c r="AF785" s="714">
        <f t="shared" si="277"/>
        <v>382.29453214848007</v>
      </c>
      <c r="AG785" s="715">
        <v>375.2</v>
      </c>
      <c r="AH785" s="714">
        <f>AD785*AH9</f>
        <v>349.05152935296007</v>
      </c>
      <c r="AI785" s="480">
        <f>AH785*AJ9</f>
        <v>52.35772940294401</v>
      </c>
      <c r="AJ785" s="481">
        <f t="shared" si="278"/>
        <v>401.40925875590409</v>
      </c>
      <c r="AK785" s="707">
        <v>394</v>
      </c>
      <c r="AL785" s="455">
        <v>363.14286887128327</v>
      </c>
      <c r="AM785" s="455">
        <f t="shared" si="279"/>
        <v>384.93144100356028</v>
      </c>
      <c r="AN785" s="455">
        <f t="shared" si="280"/>
        <v>54.471430330692492</v>
      </c>
      <c r="AO785" s="456">
        <v>417.6</v>
      </c>
      <c r="AP785" s="364">
        <v>417.6</v>
      </c>
      <c r="AQ785" s="699">
        <f t="shared" si="281"/>
        <v>408.02732746377393</v>
      </c>
      <c r="AR785" s="363">
        <f t="shared" si="282"/>
        <v>469.23142658334001</v>
      </c>
      <c r="AS785" s="722">
        <f t="shared" si="283"/>
        <v>6.0000000000000039E-2</v>
      </c>
    </row>
    <row r="786" spans="1:45" ht="15.75" x14ac:dyDescent="0.25">
      <c r="A786" s="511" t="s">
        <v>507</v>
      </c>
      <c r="B786" s="480">
        <v>181.5</v>
      </c>
      <c r="C786" s="481" t="e">
        <f>+B786+B786*$G$9</f>
        <v>#VALUE!</v>
      </c>
      <c r="D786" s="481">
        <v>205.88</v>
      </c>
      <c r="E786" s="481">
        <f>+D786*$F$11</f>
        <v>0</v>
      </c>
      <c r="F786" s="481">
        <f t="shared" si="234"/>
        <v>205.88</v>
      </c>
      <c r="G786" s="455">
        <f>+F786</f>
        <v>205.88</v>
      </c>
      <c r="H786" s="485">
        <f t="shared" si="247"/>
        <v>205.88</v>
      </c>
      <c r="I786" s="513">
        <f>+H786*$I$8</f>
        <v>0</v>
      </c>
      <c r="J786" s="514">
        <f>SUM(H786:I786)</f>
        <v>205.88</v>
      </c>
      <c r="K786" s="515">
        <f>_xlfn.FLOOR.PRECISE(+H786+I786,0.1)+0.1</f>
        <v>205.9</v>
      </c>
      <c r="L786" s="480">
        <f>H786+H786*$M$9</f>
        <v>205.88</v>
      </c>
      <c r="M786" s="480">
        <f>L786*$M$8</f>
        <v>0</v>
      </c>
      <c r="N786" s="363">
        <f>L786+M786</f>
        <v>205.88</v>
      </c>
      <c r="O786" s="480">
        <f>L786+L786*$P$9</f>
        <v>234.70320000000001</v>
      </c>
      <c r="P786" s="480" t="e">
        <f>O786*$Q$9</f>
        <v>#VALUE!</v>
      </c>
      <c r="Q786" s="480" t="e">
        <f>SUM(O786:P786)</f>
        <v>#VALUE!</v>
      </c>
      <c r="R786" s="550">
        <v>259.92</v>
      </c>
      <c r="S786" s="480">
        <f>R786*S9</f>
        <v>36.388800000000003</v>
      </c>
      <c r="T786" s="480">
        <f>R786+S786-0.01</f>
        <v>296.29880000000003</v>
      </c>
      <c r="U786" s="480">
        <f>R786+(R786*R9)</f>
        <v>276.55488000000003</v>
      </c>
      <c r="V786" s="480">
        <f>U786*V9</f>
        <v>41.483232000000001</v>
      </c>
      <c r="W786" s="543">
        <f t="shared" si="274"/>
        <v>318.10000000000002</v>
      </c>
      <c r="X786" s="480">
        <f t="shared" si="275"/>
        <v>298.67927040000001</v>
      </c>
      <c r="Y786" s="480">
        <f>X786*Y7</f>
        <v>44.801890559999997</v>
      </c>
      <c r="Z786" s="711">
        <f>X786+Y786-0.02</f>
        <v>343.46116096000003</v>
      </c>
      <c r="AA786" s="712">
        <f t="shared" si="273"/>
        <v>316.60002662400001</v>
      </c>
      <c r="AB786" s="712">
        <f t="shared" si="251"/>
        <v>47.490003993599998</v>
      </c>
      <c r="AC786" s="713">
        <f t="shared" si="276"/>
        <v>364.09003061760001</v>
      </c>
      <c r="AD786" s="713">
        <f>AA786*AD9</f>
        <v>332.43002795520005</v>
      </c>
      <c r="AE786" s="713">
        <f>AD786*AF9</f>
        <v>49.864504193280005</v>
      </c>
      <c r="AF786" s="714">
        <f t="shared" si="277"/>
        <v>382.29453214848007</v>
      </c>
      <c r="AG786" s="715">
        <v>275.2</v>
      </c>
      <c r="AH786" s="714">
        <f>AD786*AH9</f>
        <v>349.05152935296007</v>
      </c>
      <c r="AI786" s="480">
        <f>AH786*AJ9</f>
        <v>52.35772940294401</v>
      </c>
      <c r="AJ786" s="481">
        <f t="shared" si="278"/>
        <v>401.40925875590409</v>
      </c>
      <c r="AK786" s="707">
        <v>394</v>
      </c>
      <c r="AL786" s="455">
        <v>363.14286887128327</v>
      </c>
      <c r="AM786" s="455">
        <f t="shared" si="279"/>
        <v>384.93144100356028</v>
      </c>
      <c r="AN786" s="455">
        <f t="shared" si="280"/>
        <v>54.471430330692492</v>
      </c>
      <c r="AO786" s="456">
        <v>417.6</v>
      </c>
      <c r="AP786" s="364">
        <v>417.6</v>
      </c>
      <c r="AQ786" s="699">
        <f t="shared" si="281"/>
        <v>408.02732746377393</v>
      </c>
      <c r="AR786" s="363">
        <f t="shared" si="282"/>
        <v>469.23142658334001</v>
      </c>
      <c r="AS786" s="722">
        <f t="shared" si="283"/>
        <v>6.0000000000000039E-2</v>
      </c>
    </row>
    <row r="787" spans="1:45" ht="15.75" x14ac:dyDescent="0.25">
      <c r="A787" s="511" t="s">
        <v>508</v>
      </c>
      <c r="B787" s="517"/>
      <c r="C787" s="481"/>
      <c r="D787" s="481"/>
      <c r="E787" s="481"/>
      <c r="F787" s="481"/>
      <c r="G787" s="455"/>
      <c r="H787" s="485"/>
      <c r="I787" s="513"/>
      <c r="J787" s="514"/>
      <c r="K787" s="515"/>
      <c r="L787" s="483"/>
      <c r="M787" s="483"/>
      <c r="N787" s="488"/>
      <c r="O787" s="480"/>
      <c r="P787" s="480"/>
      <c r="Q787" s="480"/>
      <c r="R787" s="550">
        <v>259.92</v>
      </c>
      <c r="S787" s="480">
        <f>R787*S9</f>
        <v>36.388800000000003</v>
      </c>
      <c r="T787" s="480">
        <f>R787+S787-0.01</f>
        <v>296.29880000000003</v>
      </c>
      <c r="U787" s="480">
        <f>R787+(R787*R9)</f>
        <v>276.55488000000003</v>
      </c>
      <c r="V787" s="480">
        <f>U787*V9</f>
        <v>41.483232000000001</v>
      </c>
      <c r="W787" s="543">
        <f t="shared" si="274"/>
        <v>318.10000000000002</v>
      </c>
      <c r="X787" s="480">
        <f t="shared" si="275"/>
        <v>298.67927040000001</v>
      </c>
      <c r="Y787" s="480">
        <f>X787*Y7</f>
        <v>44.801890559999997</v>
      </c>
      <c r="Z787" s="711">
        <f>X787+Y787-0.02</f>
        <v>343.46116096000003</v>
      </c>
      <c r="AA787" s="712">
        <f t="shared" si="273"/>
        <v>316.60002662400001</v>
      </c>
      <c r="AB787" s="712">
        <f t="shared" si="251"/>
        <v>47.490003993599998</v>
      </c>
      <c r="AC787" s="713">
        <f t="shared" si="276"/>
        <v>364.09003061760001</v>
      </c>
      <c r="AD787" s="713">
        <f>AA787*AD9</f>
        <v>332.43002795520005</v>
      </c>
      <c r="AE787" s="713">
        <f>AD787*AF9</f>
        <v>49.864504193280005</v>
      </c>
      <c r="AF787" s="714">
        <f t="shared" si="277"/>
        <v>382.29453214848007</v>
      </c>
      <c r="AG787" s="715">
        <v>275.2</v>
      </c>
      <c r="AH787" s="714">
        <f>AD787*AH9</f>
        <v>349.05152935296007</v>
      </c>
      <c r="AI787" s="480">
        <f>AH787*AJ9</f>
        <v>52.35772940294401</v>
      </c>
      <c r="AJ787" s="481">
        <f t="shared" si="278"/>
        <v>401.40925875590409</v>
      </c>
      <c r="AK787" s="707">
        <v>394</v>
      </c>
      <c r="AL787" s="455">
        <v>363.14286887128327</v>
      </c>
      <c r="AM787" s="455">
        <f t="shared" si="279"/>
        <v>384.93144100356028</v>
      </c>
      <c r="AN787" s="455">
        <f t="shared" si="280"/>
        <v>54.471430330692492</v>
      </c>
      <c r="AO787" s="456">
        <v>417.6</v>
      </c>
      <c r="AP787" s="364">
        <v>417.6</v>
      </c>
      <c r="AQ787" s="699">
        <f t="shared" si="281"/>
        <v>408.02732746377393</v>
      </c>
      <c r="AR787" s="363">
        <f t="shared" si="282"/>
        <v>469.23142658334001</v>
      </c>
      <c r="AS787" s="722">
        <f t="shared" si="283"/>
        <v>6.0000000000000039E-2</v>
      </c>
    </row>
    <row r="788" spans="1:45" ht="15.75" x14ac:dyDescent="0.25">
      <c r="A788" s="511" t="s">
        <v>510</v>
      </c>
      <c r="B788" s="480">
        <v>181.5</v>
      </c>
      <c r="C788" s="481" t="e">
        <f>+B788+B788*$G$9</f>
        <v>#VALUE!</v>
      </c>
      <c r="D788" s="481">
        <v>205.88</v>
      </c>
      <c r="E788" s="481">
        <f>+D788*$F$11</f>
        <v>0</v>
      </c>
      <c r="F788" s="481">
        <f t="shared" si="234"/>
        <v>205.88</v>
      </c>
      <c r="G788" s="455">
        <f>+F788</f>
        <v>205.88</v>
      </c>
      <c r="H788" s="485">
        <f t="shared" si="247"/>
        <v>205.88</v>
      </c>
      <c r="I788" s="513">
        <f>+H788*$I$8</f>
        <v>0</v>
      </c>
      <c r="J788" s="514">
        <f>SUM(H788:I788)</f>
        <v>205.88</v>
      </c>
      <c r="K788" s="515">
        <f>_xlfn.FLOOR.PRECISE(+H788+I788,0.1)+0.1</f>
        <v>205.9</v>
      </c>
      <c r="L788" s="480">
        <f>H788+H788*$M$9</f>
        <v>205.88</v>
      </c>
      <c r="M788" s="480">
        <f>L788*$M$8</f>
        <v>0</v>
      </c>
      <c r="N788" s="363">
        <f>L788+M788</f>
        <v>205.88</v>
      </c>
      <c r="O788" s="480">
        <f>L788+L788*$P$9</f>
        <v>234.70320000000001</v>
      </c>
      <c r="P788" s="480" t="e">
        <f>O788*$Q$9</f>
        <v>#VALUE!</v>
      </c>
      <c r="Q788" s="480" t="e">
        <f>SUM(O788:P788)</f>
        <v>#VALUE!</v>
      </c>
      <c r="R788" s="550">
        <v>259.92</v>
      </c>
      <c r="S788" s="480">
        <f>R788*S9</f>
        <v>36.388800000000003</v>
      </c>
      <c r="T788" s="480">
        <f>R788+S788-0.01</f>
        <v>296.29880000000003</v>
      </c>
      <c r="U788" s="480">
        <f>R788+(R788*R9)</f>
        <v>276.55488000000003</v>
      </c>
      <c r="V788" s="480">
        <f>U788*V9</f>
        <v>41.483232000000001</v>
      </c>
      <c r="W788" s="543">
        <f t="shared" si="274"/>
        <v>318.10000000000002</v>
      </c>
      <c r="X788" s="480">
        <f t="shared" si="275"/>
        <v>298.67927040000001</v>
      </c>
      <c r="Y788" s="480">
        <f>X788*Y7</f>
        <v>44.801890559999997</v>
      </c>
      <c r="Z788" s="711">
        <f>X788+Y788-0.02</f>
        <v>343.46116096000003</v>
      </c>
      <c r="AA788" s="712">
        <f t="shared" si="273"/>
        <v>316.60002662400001</v>
      </c>
      <c r="AB788" s="712">
        <f t="shared" si="251"/>
        <v>47.490003993599998</v>
      </c>
      <c r="AC788" s="713">
        <f t="shared" si="276"/>
        <v>364.09003061760001</v>
      </c>
      <c r="AD788" s="713">
        <f>AA788*AD9</f>
        <v>332.43002795520005</v>
      </c>
      <c r="AE788" s="713">
        <f>AD788*AF9</f>
        <v>49.864504193280005</v>
      </c>
      <c r="AF788" s="714">
        <f t="shared" si="277"/>
        <v>382.29453214848007</v>
      </c>
      <c r="AG788" s="715">
        <v>275.2</v>
      </c>
      <c r="AH788" s="714">
        <f>AD788*AH9</f>
        <v>349.05152935296007</v>
      </c>
      <c r="AI788" s="480">
        <f>AH788*AJ9</f>
        <v>52.35772940294401</v>
      </c>
      <c r="AJ788" s="481">
        <f t="shared" si="278"/>
        <v>401.40925875590409</v>
      </c>
      <c r="AK788" s="707">
        <v>394</v>
      </c>
      <c r="AL788" s="455">
        <v>363.14286887128327</v>
      </c>
      <c r="AM788" s="455">
        <f t="shared" si="279"/>
        <v>384.93144100356028</v>
      </c>
      <c r="AN788" s="455">
        <f t="shared" si="280"/>
        <v>54.471430330692492</v>
      </c>
      <c r="AO788" s="456">
        <v>417.6</v>
      </c>
      <c r="AP788" s="364">
        <v>417.6</v>
      </c>
      <c r="AQ788" s="699">
        <f t="shared" si="281"/>
        <v>408.02732746377393</v>
      </c>
      <c r="AR788" s="363">
        <f t="shared" si="282"/>
        <v>469.23142658334001</v>
      </c>
      <c r="AS788" s="722">
        <f t="shared" si="283"/>
        <v>6.0000000000000039E-2</v>
      </c>
    </row>
    <row r="789" spans="1:45" ht="15.75" x14ac:dyDescent="0.25">
      <c r="A789" s="511" t="s">
        <v>743</v>
      </c>
      <c r="B789" s="480"/>
      <c r="C789" s="481"/>
      <c r="D789" s="481"/>
      <c r="E789" s="481"/>
      <c r="F789" s="481"/>
      <c r="G789" s="455"/>
      <c r="H789" s="485"/>
      <c r="I789" s="513"/>
      <c r="J789" s="514"/>
      <c r="K789" s="515"/>
      <c r="L789" s="480"/>
      <c r="M789" s="480"/>
      <c r="N789" s="363"/>
      <c r="O789" s="480">
        <v>327.01</v>
      </c>
      <c r="P789" s="480">
        <v>45.78</v>
      </c>
      <c r="Q789" s="480">
        <f>O789+P789</f>
        <v>372.78999999999996</v>
      </c>
      <c r="R789" s="550">
        <v>346.63</v>
      </c>
      <c r="S789" s="480">
        <f>R789*S9</f>
        <v>48.528200000000005</v>
      </c>
      <c r="T789" s="480">
        <f>R789+S789+0.04</f>
        <v>395.19820000000004</v>
      </c>
      <c r="U789" s="480">
        <f>R789+(R789*R9)</f>
        <v>368.81432000000001</v>
      </c>
      <c r="V789" s="480">
        <f>U789*V9</f>
        <v>55.322147999999999</v>
      </c>
      <c r="W789" s="543">
        <f t="shared" si="274"/>
        <v>424.20000000000005</v>
      </c>
      <c r="X789" s="480">
        <f t="shared" si="275"/>
        <v>398.3194656</v>
      </c>
      <c r="Y789" s="480">
        <f>X789*Y7</f>
        <v>59.747919839999994</v>
      </c>
      <c r="Z789" s="711">
        <f>X789+Y789+0.02</f>
        <v>458.08738543999999</v>
      </c>
      <c r="AA789" s="712">
        <f t="shared" si="273"/>
        <v>422.21863353599997</v>
      </c>
      <c r="AB789" s="712">
        <f t="shared" si="251"/>
        <v>63.332795030399993</v>
      </c>
      <c r="AC789" s="713">
        <f t="shared" si="276"/>
        <v>485.55142856639998</v>
      </c>
      <c r="AD789" s="713">
        <f>AA789*AD9</f>
        <v>443.32956521279999</v>
      </c>
      <c r="AE789" s="713">
        <f>AD789*AF9</f>
        <v>66.499434781920002</v>
      </c>
      <c r="AF789" s="714">
        <f t="shared" si="277"/>
        <v>509.82899999471999</v>
      </c>
      <c r="AG789" s="715">
        <v>500.4</v>
      </c>
      <c r="AH789" s="714">
        <f>AD789*AH9</f>
        <v>465.49604347344001</v>
      </c>
      <c r="AI789" s="480">
        <f>AH789*AJ9</f>
        <v>69.824406521016002</v>
      </c>
      <c r="AJ789" s="481">
        <f t="shared" si="278"/>
        <v>535.320449994456</v>
      </c>
      <c r="AK789" s="707">
        <v>525.4</v>
      </c>
      <c r="AL789" s="455">
        <v>484.28829115440487</v>
      </c>
      <c r="AM789" s="455">
        <f t="shared" si="279"/>
        <v>513.34558862366919</v>
      </c>
      <c r="AN789" s="455">
        <f t="shared" si="280"/>
        <v>72.643243673160725</v>
      </c>
      <c r="AO789" s="456">
        <v>556.9</v>
      </c>
      <c r="AP789" s="364">
        <v>556.9</v>
      </c>
      <c r="AQ789" s="699">
        <f t="shared" si="281"/>
        <v>544.14632394108935</v>
      </c>
      <c r="AR789" s="363">
        <f t="shared" si="282"/>
        <v>625.76827253225269</v>
      </c>
      <c r="AS789" s="722">
        <f t="shared" si="283"/>
        <v>6.0000000000000039E-2</v>
      </c>
    </row>
    <row r="790" spans="1:45" ht="15.75" x14ac:dyDescent="0.25">
      <c r="A790" s="479"/>
      <c r="B790" s="517"/>
      <c r="C790" s="481"/>
      <c r="D790" s="481"/>
      <c r="E790" s="481"/>
      <c r="F790" s="481"/>
      <c r="G790" s="455"/>
      <c r="H790" s="485"/>
      <c r="I790" s="513"/>
      <c r="J790" s="514"/>
      <c r="K790" s="515"/>
      <c r="L790" s="483"/>
      <c r="M790" s="483"/>
      <c r="N790" s="488"/>
      <c r="O790" s="480"/>
      <c r="P790" s="480"/>
      <c r="Q790" s="480"/>
      <c r="R790" s="480"/>
      <c r="S790" s="480"/>
      <c r="T790" s="480"/>
      <c r="U790" s="483"/>
      <c r="V790" s="483"/>
      <c r="W790" s="502"/>
      <c r="X790" s="483"/>
      <c r="Y790" s="480"/>
      <c r="Z790" s="711"/>
      <c r="AA790" s="712"/>
      <c r="AB790" s="712"/>
      <c r="AC790" s="713"/>
      <c r="AD790" s="713"/>
      <c r="AE790" s="713"/>
      <c r="AF790" s="714"/>
      <c r="AG790" s="715"/>
      <c r="AH790" s="714"/>
      <c r="AI790" s="480"/>
      <c r="AJ790" s="483"/>
      <c r="AK790" s="707"/>
      <c r="AL790" s="455"/>
      <c r="AM790" s="455"/>
      <c r="AN790" s="455"/>
      <c r="AO790" s="456"/>
      <c r="AP790" s="364"/>
      <c r="AQ790" s="693"/>
      <c r="AR790" s="363"/>
      <c r="AS790" s="710"/>
    </row>
    <row r="791" spans="1:45" ht="15.75" x14ac:dyDescent="0.25">
      <c r="A791" s="551" t="s">
        <v>515</v>
      </c>
      <c r="B791" s="517"/>
      <c r="C791" s="481"/>
      <c r="D791" s="481"/>
      <c r="E791" s="481"/>
      <c r="F791" s="481"/>
      <c r="G791" s="455"/>
      <c r="H791" s="485"/>
      <c r="I791" s="513"/>
      <c r="J791" s="514"/>
      <c r="K791" s="515"/>
      <c r="L791" s="483"/>
      <c r="M791" s="483"/>
      <c r="N791" s="488"/>
      <c r="O791" s="480"/>
      <c r="P791" s="480"/>
      <c r="Q791" s="480"/>
      <c r="R791" s="480"/>
      <c r="S791" s="480"/>
      <c r="T791" s="480"/>
      <c r="U791" s="483"/>
      <c r="V791" s="483"/>
      <c r="W791" s="502"/>
      <c r="X791" s="483"/>
      <c r="Y791" s="480"/>
      <c r="Z791" s="711"/>
      <c r="AA791" s="712"/>
      <c r="AB791" s="712"/>
      <c r="AC791" s="392"/>
      <c r="AD791" s="392"/>
      <c r="AE791" s="392"/>
      <c r="AF791" s="483"/>
      <c r="AG791" s="554"/>
      <c r="AH791" s="483"/>
      <c r="AI791" s="480"/>
      <c r="AJ791" s="483"/>
      <c r="AK791" s="707"/>
      <c r="AL791" s="455"/>
      <c r="AM791" s="455"/>
      <c r="AN791" s="455"/>
      <c r="AO791" s="456"/>
      <c r="AP791" s="364"/>
      <c r="AQ791" s="693"/>
      <c r="AR791" s="363"/>
      <c r="AS791" s="710"/>
    </row>
    <row r="792" spans="1:45" ht="15.75" x14ac:dyDescent="0.25">
      <c r="A792" s="511" t="s">
        <v>505</v>
      </c>
      <c r="B792" s="480">
        <v>302.5</v>
      </c>
      <c r="C792" s="481" t="e">
        <f>+B792+B792*$G$9</f>
        <v>#VALUE!</v>
      </c>
      <c r="D792" s="481">
        <v>343.16</v>
      </c>
      <c r="E792" s="481">
        <f>+D792*$F$11</f>
        <v>0</v>
      </c>
      <c r="F792" s="481">
        <f t="shared" si="234"/>
        <v>343.16</v>
      </c>
      <c r="G792" s="455">
        <f>+F792</f>
        <v>343.16</v>
      </c>
      <c r="H792" s="485">
        <f t="shared" si="247"/>
        <v>343.16</v>
      </c>
      <c r="I792" s="513">
        <f>+H792*$I$8</f>
        <v>0</v>
      </c>
      <c r="J792" s="514">
        <f>SUM(H792:I792)</f>
        <v>343.16</v>
      </c>
      <c r="K792" s="515">
        <f>_xlfn.FLOOR.PRECISE(+H792+I792,0.1)+0.1</f>
        <v>343.20000000000005</v>
      </c>
      <c r="L792" s="480">
        <f>H792+H792*$M$9</f>
        <v>343.16</v>
      </c>
      <c r="M792" s="480">
        <f>L792*$M$8</f>
        <v>0</v>
      </c>
      <c r="N792" s="363">
        <f>L792+M792</f>
        <v>343.16</v>
      </c>
      <c r="O792" s="480">
        <f>L792+L792*$P$9</f>
        <v>391.20240000000001</v>
      </c>
      <c r="P792" s="480" t="e">
        <f>O792*$Q$9</f>
        <v>#VALUE!</v>
      </c>
      <c r="Q792" s="480" t="e">
        <f>SUM(O792:P792)</f>
        <v>#VALUE!</v>
      </c>
      <c r="R792" s="550">
        <v>433.23</v>
      </c>
      <c r="S792" s="480">
        <f>R792*S9</f>
        <v>60.652200000000008</v>
      </c>
      <c r="T792" s="480">
        <f>R792+S792+0.02</f>
        <v>493.90219999999999</v>
      </c>
      <c r="U792" s="480">
        <f>R792+(R792*R9)</f>
        <v>460.95672000000002</v>
      </c>
      <c r="V792" s="480">
        <f>U792*V9</f>
        <v>69.143507999999997</v>
      </c>
      <c r="W792" s="543">
        <f t="shared" ref="W792:W797" si="284">ROUNDUP(SUM(U792:V792),1)</f>
        <v>530.20000000000005</v>
      </c>
      <c r="X792" s="480">
        <f t="shared" ref="X792:X797" si="285">U792*$Z$11+U792</f>
        <v>497.83325760000002</v>
      </c>
      <c r="Y792" s="480">
        <f>X792*Y7</f>
        <v>74.674988639999995</v>
      </c>
      <c r="Z792" s="711">
        <f>X792+Y792-0.01</f>
        <v>572.49824624000007</v>
      </c>
      <c r="AA792" s="712">
        <f t="shared" si="273"/>
        <v>527.70325305599999</v>
      </c>
      <c r="AB792" s="712">
        <f t="shared" si="251"/>
        <v>79.155487958400002</v>
      </c>
      <c r="AC792" s="713">
        <f t="shared" ref="AC792:AC797" si="286">AA792+AB792</f>
        <v>606.85874101440004</v>
      </c>
      <c r="AD792" s="713">
        <f>AA792*AD9</f>
        <v>554.08841570879997</v>
      </c>
      <c r="AE792" s="713">
        <f>AD792*AF9</f>
        <v>83.113262356319993</v>
      </c>
      <c r="AF792" s="714">
        <f t="shared" ref="AF792:AF797" si="287">AD792+AE792</f>
        <v>637.20167806511995</v>
      </c>
      <c r="AG792" s="715">
        <v>625.4</v>
      </c>
      <c r="AH792" s="714">
        <f>AD792*AH9</f>
        <v>581.79283649423996</v>
      </c>
      <c r="AI792" s="480">
        <f>AH792*AJ9</f>
        <v>87.268925474135997</v>
      </c>
      <c r="AJ792" s="481">
        <f t="shared" ref="AJ792:AJ797" si="288">SUM(AH792:AI792)</f>
        <v>669.061761968376</v>
      </c>
      <c r="AK792" s="707">
        <v>656.7</v>
      </c>
      <c r="AL792" s="455">
        <v>605.28002878234099</v>
      </c>
      <c r="AM792" s="455">
        <f t="shared" ref="AM792:AM797" si="289">AL792*1.06</f>
        <v>641.59683050928152</v>
      </c>
      <c r="AN792" s="455">
        <f t="shared" ref="AN792:AN797" si="290">AL792*AN$12</f>
        <v>90.792004317351143</v>
      </c>
      <c r="AO792" s="456">
        <v>696.1</v>
      </c>
      <c r="AP792" s="364">
        <v>696.1</v>
      </c>
      <c r="AQ792" s="699">
        <f t="shared" ref="AQ792:AQ797" si="291">AM792*1.06</f>
        <v>680.09264033983845</v>
      </c>
      <c r="AR792" s="363">
        <f t="shared" ref="AR792:AR797" si="292">AQ792*1.15</f>
        <v>782.1065363908142</v>
      </c>
      <c r="AS792" s="722">
        <f t="shared" ref="AS792:AS797" si="293">SUM(AM792-AL792)/AL792</f>
        <v>6.0000000000000109E-2</v>
      </c>
    </row>
    <row r="793" spans="1:45" ht="15.75" x14ac:dyDescent="0.25">
      <c r="A793" s="511" t="s">
        <v>506</v>
      </c>
      <c r="B793" s="480">
        <v>181.5</v>
      </c>
      <c r="C793" s="481" t="e">
        <f>+B793+B793*$G$9</f>
        <v>#VALUE!</v>
      </c>
      <c r="D793" s="481">
        <v>205.88</v>
      </c>
      <c r="E793" s="481">
        <f>+D793*$F$11</f>
        <v>0</v>
      </c>
      <c r="F793" s="481">
        <f t="shared" si="234"/>
        <v>205.88</v>
      </c>
      <c r="G793" s="455">
        <f>+F793</f>
        <v>205.88</v>
      </c>
      <c r="H793" s="485">
        <f t="shared" si="247"/>
        <v>205.88</v>
      </c>
      <c r="I793" s="513">
        <f>+H793*$I$8</f>
        <v>0</v>
      </c>
      <c r="J793" s="514">
        <f>SUM(H793:I793)</f>
        <v>205.88</v>
      </c>
      <c r="K793" s="515">
        <f>_xlfn.FLOOR.PRECISE(+H793+I793,0.1)+0.1</f>
        <v>205.9</v>
      </c>
      <c r="L793" s="480">
        <f>H793+H793*$M$9</f>
        <v>205.88</v>
      </c>
      <c r="M793" s="480">
        <f>L793*$M$8</f>
        <v>0</v>
      </c>
      <c r="N793" s="363">
        <f>L793+M793</f>
        <v>205.88</v>
      </c>
      <c r="O793" s="480">
        <f>L793+L793*$P$9</f>
        <v>234.70320000000001</v>
      </c>
      <c r="P793" s="480" t="e">
        <f>O793*$Q$9</f>
        <v>#VALUE!</v>
      </c>
      <c r="Q793" s="480" t="e">
        <f>SUM(O793:P793)</f>
        <v>#VALUE!</v>
      </c>
      <c r="R793" s="550">
        <v>259.92</v>
      </c>
      <c r="S793" s="480">
        <f>R793*S9</f>
        <v>36.388800000000003</v>
      </c>
      <c r="T793" s="480">
        <f>R793+S793-0.01</f>
        <v>296.29880000000003</v>
      </c>
      <c r="U793" s="480">
        <f>R793+(R793*R9)</f>
        <v>276.55488000000003</v>
      </c>
      <c r="V793" s="480">
        <f>U793*V9</f>
        <v>41.483232000000001</v>
      </c>
      <c r="W793" s="543">
        <f t="shared" si="284"/>
        <v>318.10000000000002</v>
      </c>
      <c r="X793" s="480">
        <f t="shared" si="285"/>
        <v>298.67927040000001</v>
      </c>
      <c r="Y793" s="480">
        <f>X793*Y7</f>
        <v>44.801890559999997</v>
      </c>
      <c r="Z793" s="711">
        <f>X793+Y793-0.02</f>
        <v>343.46116096000003</v>
      </c>
      <c r="AA793" s="712">
        <f t="shared" si="273"/>
        <v>316.60002662400001</v>
      </c>
      <c r="AB793" s="712">
        <f t="shared" si="251"/>
        <v>47.490003993599998</v>
      </c>
      <c r="AC793" s="713">
        <f t="shared" si="286"/>
        <v>364.09003061760001</v>
      </c>
      <c r="AD793" s="713">
        <f>AA793*AD9</f>
        <v>332.43002795520005</v>
      </c>
      <c r="AE793" s="713">
        <f>AD793*AF9</f>
        <v>49.864504193280005</v>
      </c>
      <c r="AF793" s="714">
        <f t="shared" si="287"/>
        <v>382.29453214848007</v>
      </c>
      <c r="AG793" s="715">
        <v>375.2</v>
      </c>
      <c r="AH793" s="714">
        <f>AD793*AH9</f>
        <v>349.05152935296007</v>
      </c>
      <c r="AI793" s="480">
        <f>AH793*AJ9</f>
        <v>52.35772940294401</v>
      </c>
      <c r="AJ793" s="481">
        <f t="shared" si="288"/>
        <v>401.40925875590409</v>
      </c>
      <c r="AK793" s="707">
        <v>394</v>
      </c>
      <c r="AL793" s="455">
        <v>363.14286887128327</v>
      </c>
      <c r="AM793" s="455">
        <f t="shared" si="289"/>
        <v>384.93144100356028</v>
      </c>
      <c r="AN793" s="455">
        <f t="shared" si="290"/>
        <v>54.471430330692492</v>
      </c>
      <c r="AO793" s="456">
        <v>417.6</v>
      </c>
      <c r="AP793" s="364">
        <v>417.6</v>
      </c>
      <c r="AQ793" s="699">
        <f t="shared" si="291"/>
        <v>408.02732746377393</v>
      </c>
      <c r="AR793" s="363">
        <f t="shared" si="292"/>
        <v>469.23142658334001</v>
      </c>
      <c r="AS793" s="722">
        <f t="shared" si="293"/>
        <v>6.0000000000000039E-2</v>
      </c>
    </row>
    <row r="794" spans="1:45" ht="15.75" x14ac:dyDescent="0.25">
      <c r="A794" s="511" t="s">
        <v>507</v>
      </c>
      <c r="B794" s="480">
        <v>181.5</v>
      </c>
      <c r="C794" s="481" t="e">
        <f>+B794+B794*$G$9</f>
        <v>#VALUE!</v>
      </c>
      <c r="D794" s="481">
        <v>205.88</v>
      </c>
      <c r="E794" s="481">
        <f>+D794*$F$11</f>
        <v>0</v>
      </c>
      <c r="F794" s="481">
        <f t="shared" si="234"/>
        <v>205.88</v>
      </c>
      <c r="G794" s="455">
        <f>+F794</f>
        <v>205.88</v>
      </c>
      <c r="H794" s="485">
        <f t="shared" si="247"/>
        <v>205.88</v>
      </c>
      <c r="I794" s="513">
        <f>+H794*$I$8</f>
        <v>0</v>
      </c>
      <c r="J794" s="514">
        <f>SUM(H794:I794)</f>
        <v>205.88</v>
      </c>
      <c r="K794" s="515">
        <f>_xlfn.FLOOR.PRECISE(+H794+I794,0.1)+0.1</f>
        <v>205.9</v>
      </c>
      <c r="L794" s="480">
        <f>H794+H794*$M$9</f>
        <v>205.88</v>
      </c>
      <c r="M794" s="480">
        <f>L794*$M$8</f>
        <v>0</v>
      </c>
      <c r="N794" s="363">
        <f>L794+M794</f>
        <v>205.88</v>
      </c>
      <c r="O794" s="480">
        <f>L794+L794*$P$9</f>
        <v>234.70320000000001</v>
      </c>
      <c r="P794" s="480" t="e">
        <f>O794*$Q$9</f>
        <v>#VALUE!</v>
      </c>
      <c r="Q794" s="480" t="e">
        <f>SUM(O794:P794)</f>
        <v>#VALUE!</v>
      </c>
      <c r="R794" s="550">
        <v>259.92</v>
      </c>
      <c r="S794" s="480">
        <f>R794*S9</f>
        <v>36.388800000000003</v>
      </c>
      <c r="T794" s="480">
        <f>R794+S794-0.01</f>
        <v>296.29880000000003</v>
      </c>
      <c r="U794" s="480">
        <f>R794+(R794*R9)</f>
        <v>276.55488000000003</v>
      </c>
      <c r="V794" s="480">
        <f>U794*V9</f>
        <v>41.483232000000001</v>
      </c>
      <c r="W794" s="543">
        <f t="shared" si="284"/>
        <v>318.10000000000002</v>
      </c>
      <c r="X794" s="480">
        <f t="shared" si="285"/>
        <v>298.67927040000001</v>
      </c>
      <c r="Y794" s="480">
        <f>X794*Y7</f>
        <v>44.801890559999997</v>
      </c>
      <c r="Z794" s="711">
        <f>X794+Y794-0.02</f>
        <v>343.46116096000003</v>
      </c>
      <c r="AA794" s="712">
        <f t="shared" si="273"/>
        <v>316.60002662400001</v>
      </c>
      <c r="AB794" s="712">
        <f t="shared" si="251"/>
        <v>47.490003993599998</v>
      </c>
      <c r="AC794" s="713">
        <f t="shared" si="286"/>
        <v>364.09003061760001</v>
      </c>
      <c r="AD794" s="713">
        <f>AA794*AD9</f>
        <v>332.43002795520005</v>
      </c>
      <c r="AE794" s="713">
        <f>AD794*AF9</f>
        <v>49.864504193280005</v>
      </c>
      <c r="AF794" s="714">
        <f t="shared" si="287"/>
        <v>382.29453214848007</v>
      </c>
      <c r="AG794" s="715">
        <v>375.2</v>
      </c>
      <c r="AH794" s="714">
        <f>AD794*AH9</f>
        <v>349.05152935296007</v>
      </c>
      <c r="AI794" s="480">
        <f>AH794*AJ9</f>
        <v>52.35772940294401</v>
      </c>
      <c r="AJ794" s="481">
        <f t="shared" si="288"/>
        <v>401.40925875590409</v>
      </c>
      <c r="AK794" s="707">
        <v>394</v>
      </c>
      <c r="AL794" s="455">
        <v>363.14286887128327</v>
      </c>
      <c r="AM794" s="455">
        <f t="shared" si="289"/>
        <v>384.93144100356028</v>
      </c>
      <c r="AN794" s="455">
        <f t="shared" si="290"/>
        <v>54.471430330692492</v>
      </c>
      <c r="AO794" s="456">
        <v>417.6</v>
      </c>
      <c r="AP794" s="364">
        <v>417.6</v>
      </c>
      <c r="AQ794" s="699">
        <f t="shared" si="291"/>
        <v>408.02732746377393</v>
      </c>
      <c r="AR794" s="363">
        <f t="shared" si="292"/>
        <v>469.23142658334001</v>
      </c>
      <c r="AS794" s="722">
        <f t="shared" si="293"/>
        <v>6.0000000000000039E-2</v>
      </c>
    </row>
    <row r="795" spans="1:45" ht="15.75" x14ac:dyDescent="0.25">
      <c r="A795" s="511" t="s">
        <v>508</v>
      </c>
      <c r="B795" s="517"/>
      <c r="C795" s="481"/>
      <c r="D795" s="481"/>
      <c r="E795" s="481"/>
      <c r="F795" s="481"/>
      <c r="G795" s="455"/>
      <c r="H795" s="485"/>
      <c r="I795" s="513"/>
      <c r="J795" s="514"/>
      <c r="K795" s="515"/>
      <c r="L795" s="483"/>
      <c r="M795" s="483"/>
      <c r="N795" s="488"/>
      <c r="O795" s="480"/>
      <c r="P795" s="480"/>
      <c r="Q795" s="480"/>
      <c r="R795" s="550">
        <v>259.92</v>
      </c>
      <c r="S795" s="480">
        <f>R795*S9</f>
        <v>36.388800000000003</v>
      </c>
      <c r="T795" s="480">
        <f>R795+S795-0.01</f>
        <v>296.29880000000003</v>
      </c>
      <c r="U795" s="480">
        <f>R795+(R795*R9)</f>
        <v>276.55488000000003</v>
      </c>
      <c r="V795" s="480">
        <f>U795*V9</f>
        <v>41.483232000000001</v>
      </c>
      <c r="W795" s="543">
        <f t="shared" si="284"/>
        <v>318.10000000000002</v>
      </c>
      <c r="X795" s="480">
        <f t="shared" si="285"/>
        <v>298.67927040000001</v>
      </c>
      <c r="Y795" s="480">
        <f>X795*Y7</f>
        <v>44.801890559999997</v>
      </c>
      <c r="Z795" s="711">
        <f>X795+Y795-0.02</f>
        <v>343.46116096000003</v>
      </c>
      <c r="AA795" s="712">
        <f t="shared" si="273"/>
        <v>316.60002662400001</v>
      </c>
      <c r="AB795" s="712">
        <f t="shared" si="251"/>
        <v>47.490003993599998</v>
      </c>
      <c r="AC795" s="713">
        <f t="shared" si="286"/>
        <v>364.09003061760001</v>
      </c>
      <c r="AD795" s="713">
        <f>AA795*AD9</f>
        <v>332.43002795520005</v>
      </c>
      <c r="AE795" s="713">
        <f>AD795*AF9</f>
        <v>49.864504193280005</v>
      </c>
      <c r="AF795" s="714">
        <f t="shared" si="287"/>
        <v>382.29453214848007</v>
      </c>
      <c r="AG795" s="715">
        <v>375.2</v>
      </c>
      <c r="AH795" s="714">
        <f>AD795*AH9</f>
        <v>349.05152935296007</v>
      </c>
      <c r="AI795" s="480">
        <f>AH795*AJ9</f>
        <v>52.35772940294401</v>
      </c>
      <c r="AJ795" s="481">
        <f t="shared" si="288"/>
        <v>401.40925875590409</v>
      </c>
      <c r="AK795" s="707">
        <v>394</v>
      </c>
      <c r="AL795" s="455">
        <v>363.14286887128327</v>
      </c>
      <c r="AM795" s="455">
        <f t="shared" si="289"/>
        <v>384.93144100356028</v>
      </c>
      <c r="AN795" s="455">
        <f t="shared" si="290"/>
        <v>54.471430330692492</v>
      </c>
      <c r="AO795" s="456">
        <v>417.6</v>
      </c>
      <c r="AP795" s="364">
        <v>417.6</v>
      </c>
      <c r="AQ795" s="699">
        <f t="shared" si="291"/>
        <v>408.02732746377393</v>
      </c>
      <c r="AR795" s="363">
        <f t="shared" si="292"/>
        <v>469.23142658334001</v>
      </c>
      <c r="AS795" s="722">
        <f t="shared" si="293"/>
        <v>6.0000000000000039E-2</v>
      </c>
    </row>
    <row r="796" spans="1:45" ht="15.75" x14ac:dyDescent="0.25">
      <c r="A796" s="511" t="s">
        <v>510</v>
      </c>
      <c r="B796" s="480">
        <v>302.5</v>
      </c>
      <c r="C796" s="481" t="e">
        <f>+B796+B796*$G$9</f>
        <v>#VALUE!</v>
      </c>
      <c r="D796" s="481">
        <v>343.16</v>
      </c>
      <c r="E796" s="481">
        <f>+D796*$F$11</f>
        <v>0</v>
      </c>
      <c r="F796" s="481">
        <f t="shared" si="234"/>
        <v>343.16</v>
      </c>
      <c r="G796" s="455">
        <f>+F796</f>
        <v>343.16</v>
      </c>
      <c r="H796" s="485">
        <f t="shared" si="247"/>
        <v>343.16</v>
      </c>
      <c r="I796" s="513">
        <f>+H796*$I$8</f>
        <v>0</v>
      </c>
      <c r="J796" s="514">
        <f>SUM(H796:I796)</f>
        <v>343.16</v>
      </c>
      <c r="K796" s="515">
        <f>_xlfn.FLOOR.PRECISE(+H796+I796,0.1)+0.1</f>
        <v>343.20000000000005</v>
      </c>
      <c r="L796" s="480">
        <f>H796+H796*$M$9</f>
        <v>343.16</v>
      </c>
      <c r="M796" s="480">
        <f>L796*$M$8</f>
        <v>0</v>
      </c>
      <c r="N796" s="363">
        <f>L796+M796</f>
        <v>343.16</v>
      </c>
      <c r="O796" s="480">
        <f>L796+L796*$P$9</f>
        <v>391.20240000000001</v>
      </c>
      <c r="P796" s="480" t="e">
        <f>O796*$Q$9</f>
        <v>#VALUE!</v>
      </c>
      <c r="Q796" s="480" t="e">
        <f>SUM(O796:P796)</f>
        <v>#VALUE!</v>
      </c>
      <c r="R796" s="550">
        <v>433.23</v>
      </c>
      <c r="S796" s="480">
        <f>R796*S9</f>
        <v>60.652200000000008</v>
      </c>
      <c r="T796" s="480">
        <f>R796+S796+0.02</f>
        <v>493.90219999999999</v>
      </c>
      <c r="U796" s="480">
        <f>R796+(R796*R9)</f>
        <v>460.95672000000002</v>
      </c>
      <c r="V796" s="480">
        <f>U796*V9</f>
        <v>69.143507999999997</v>
      </c>
      <c r="W796" s="543">
        <f t="shared" si="284"/>
        <v>530.20000000000005</v>
      </c>
      <c r="X796" s="480">
        <f t="shared" si="285"/>
        <v>497.83325760000002</v>
      </c>
      <c r="Y796" s="480">
        <f>X796*Y7</f>
        <v>74.674988639999995</v>
      </c>
      <c r="Z796" s="711">
        <f>X796+Y796-0.01</f>
        <v>572.49824624000007</v>
      </c>
      <c r="AA796" s="712">
        <f t="shared" si="273"/>
        <v>527.70325305599999</v>
      </c>
      <c r="AB796" s="712">
        <f t="shared" si="251"/>
        <v>79.155487958400002</v>
      </c>
      <c r="AC796" s="713">
        <f t="shared" si="286"/>
        <v>606.85874101440004</v>
      </c>
      <c r="AD796" s="713">
        <f>AA796*AD9</f>
        <v>554.08841570879997</v>
      </c>
      <c r="AE796" s="713">
        <f>AD796*AF9</f>
        <v>83.113262356319993</v>
      </c>
      <c r="AF796" s="714">
        <f t="shared" si="287"/>
        <v>637.20167806511995</v>
      </c>
      <c r="AG796" s="715">
        <v>625.4</v>
      </c>
      <c r="AH796" s="714">
        <f>AD796*AH9</f>
        <v>581.79283649423996</v>
      </c>
      <c r="AI796" s="480">
        <f>AH796*AJ9</f>
        <v>87.268925474135997</v>
      </c>
      <c r="AJ796" s="481">
        <f t="shared" si="288"/>
        <v>669.061761968376</v>
      </c>
      <c r="AK796" s="707">
        <v>656.7</v>
      </c>
      <c r="AL796" s="455">
        <v>605.28002878234099</v>
      </c>
      <c r="AM796" s="455">
        <f t="shared" si="289"/>
        <v>641.59683050928152</v>
      </c>
      <c r="AN796" s="455">
        <f t="shared" si="290"/>
        <v>90.792004317351143</v>
      </c>
      <c r="AO796" s="456">
        <v>696.1</v>
      </c>
      <c r="AP796" s="364">
        <v>696.1</v>
      </c>
      <c r="AQ796" s="699">
        <f t="shared" si="291"/>
        <v>680.09264033983845</v>
      </c>
      <c r="AR796" s="363">
        <f t="shared" si="292"/>
        <v>782.1065363908142</v>
      </c>
      <c r="AS796" s="722">
        <f t="shared" si="293"/>
        <v>6.0000000000000109E-2</v>
      </c>
    </row>
    <row r="797" spans="1:45" ht="15.75" x14ac:dyDescent="0.25">
      <c r="A797" s="511" t="s">
        <v>743</v>
      </c>
      <c r="B797" s="480"/>
      <c r="C797" s="481"/>
      <c r="D797" s="481"/>
      <c r="E797" s="481"/>
      <c r="F797" s="481"/>
      <c r="G797" s="455"/>
      <c r="H797" s="485"/>
      <c r="I797" s="513"/>
      <c r="J797" s="514"/>
      <c r="K797" s="515"/>
      <c r="L797" s="480"/>
      <c r="M797" s="480"/>
      <c r="N797" s="363"/>
      <c r="O797" s="480">
        <v>408.71</v>
      </c>
      <c r="P797" s="480" t="e">
        <f>O797*$Q$9</f>
        <v>#VALUE!</v>
      </c>
      <c r="Q797" s="480" t="e">
        <f>SUM(O797:P797)</f>
        <v>#VALUE!</v>
      </c>
      <c r="R797" s="550">
        <v>433.23</v>
      </c>
      <c r="S797" s="480">
        <f>R797*S9</f>
        <v>60.652200000000008</v>
      </c>
      <c r="T797" s="480">
        <f>R797+S797+0.01</f>
        <v>493.8922</v>
      </c>
      <c r="U797" s="480">
        <f>R797+(R797*R9)</f>
        <v>460.95672000000002</v>
      </c>
      <c r="V797" s="480">
        <f>U797*V9</f>
        <v>69.143507999999997</v>
      </c>
      <c r="W797" s="543">
        <f t="shared" si="284"/>
        <v>530.20000000000005</v>
      </c>
      <c r="X797" s="480">
        <f t="shared" si="285"/>
        <v>497.83325760000002</v>
      </c>
      <c r="Y797" s="480">
        <f>X797*Y7</f>
        <v>74.674988639999995</v>
      </c>
      <c r="Z797" s="711">
        <f>X797+Y797-0.01</f>
        <v>572.49824624000007</v>
      </c>
      <c r="AA797" s="712">
        <f t="shared" si="273"/>
        <v>527.70325305599999</v>
      </c>
      <c r="AB797" s="712">
        <f t="shared" si="251"/>
        <v>79.155487958400002</v>
      </c>
      <c r="AC797" s="713">
        <f t="shared" si="286"/>
        <v>606.85874101440004</v>
      </c>
      <c r="AD797" s="713">
        <f>AA797*AD9</f>
        <v>554.08841570879997</v>
      </c>
      <c r="AE797" s="713">
        <f>AD797*AF9</f>
        <v>83.113262356319993</v>
      </c>
      <c r="AF797" s="714">
        <f t="shared" si="287"/>
        <v>637.20167806511995</v>
      </c>
      <c r="AG797" s="715">
        <v>625.4</v>
      </c>
      <c r="AH797" s="714">
        <f>AD797*AH9</f>
        <v>581.79283649423996</v>
      </c>
      <c r="AI797" s="480">
        <f>AH797*AJ9</f>
        <v>87.268925474135997</v>
      </c>
      <c r="AJ797" s="481">
        <f t="shared" si="288"/>
        <v>669.061761968376</v>
      </c>
      <c r="AK797" s="707">
        <v>656.7</v>
      </c>
      <c r="AL797" s="455">
        <v>605.28002878234099</v>
      </c>
      <c r="AM797" s="455">
        <f t="shared" si="289"/>
        <v>641.59683050928152</v>
      </c>
      <c r="AN797" s="455">
        <f t="shared" si="290"/>
        <v>90.792004317351143</v>
      </c>
      <c r="AO797" s="456">
        <v>696.1</v>
      </c>
      <c r="AP797" s="364">
        <v>696.1</v>
      </c>
      <c r="AQ797" s="699">
        <f t="shared" si="291"/>
        <v>680.09264033983845</v>
      </c>
      <c r="AR797" s="363">
        <f t="shared" si="292"/>
        <v>782.1065363908142</v>
      </c>
      <c r="AS797" s="722">
        <f t="shared" si="293"/>
        <v>6.0000000000000109E-2</v>
      </c>
    </row>
    <row r="798" spans="1:45" ht="15.75" x14ac:dyDescent="0.25">
      <c r="A798" s="479"/>
      <c r="B798" s="517"/>
      <c r="C798" s="481"/>
      <c r="D798" s="481"/>
      <c r="E798" s="481"/>
      <c r="F798" s="481"/>
      <c r="G798" s="455"/>
      <c r="H798" s="485"/>
      <c r="I798" s="513"/>
      <c r="J798" s="514"/>
      <c r="K798" s="515"/>
      <c r="L798" s="483"/>
      <c r="M798" s="483"/>
      <c r="N798" s="488"/>
      <c r="O798" s="480"/>
      <c r="P798" s="480"/>
      <c r="Q798" s="480"/>
      <c r="R798" s="480"/>
      <c r="S798" s="480"/>
      <c r="T798" s="480"/>
      <c r="U798" s="483"/>
      <c r="V798" s="483"/>
      <c r="W798" s="502"/>
      <c r="X798" s="483"/>
      <c r="Y798" s="480"/>
      <c r="Z798" s="711"/>
      <c r="AA798" s="712"/>
      <c r="AB798" s="712"/>
      <c r="AC798" s="713"/>
      <c r="AD798" s="713"/>
      <c r="AE798" s="713"/>
      <c r="AF798" s="714"/>
      <c r="AG798" s="715"/>
      <c r="AH798" s="714"/>
      <c r="AI798" s="480"/>
      <c r="AJ798" s="483"/>
      <c r="AK798" s="707"/>
      <c r="AL798" s="455"/>
      <c r="AM798" s="455"/>
      <c r="AN798" s="455"/>
      <c r="AO798" s="456"/>
      <c r="AP798" s="364"/>
      <c r="AQ798" s="693"/>
      <c r="AR798" s="363"/>
      <c r="AS798" s="710"/>
    </row>
    <row r="799" spans="1:45" ht="15.75" x14ac:dyDescent="0.25">
      <c r="A799" s="551" t="s">
        <v>517</v>
      </c>
      <c r="B799" s="517"/>
      <c r="C799" s="481"/>
      <c r="D799" s="481"/>
      <c r="E799" s="481"/>
      <c r="F799" s="481"/>
      <c r="G799" s="455"/>
      <c r="H799" s="485"/>
      <c r="I799" s="513"/>
      <c r="J799" s="514"/>
      <c r="K799" s="515"/>
      <c r="L799" s="483"/>
      <c r="M799" s="483"/>
      <c r="N799" s="488"/>
      <c r="O799" s="480"/>
      <c r="P799" s="480"/>
      <c r="Q799" s="480"/>
      <c r="R799" s="480"/>
      <c r="S799" s="480"/>
      <c r="T799" s="480"/>
      <c r="U799" s="483"/>
      <c r="V799" s="483"/>
      <c r="W799" s="502"/>
      <c r="X799" s="483"/>
      <c r="Y799" s="480"/>
      <c r="Z799" s="711"/>
      <c r="AA799" s="712"/>
      <c r="AB799" s="712"/>
      <c r="AC799" s="392"/>
      <c r="AD799" s="392"/>
      <c r="AE799" s="392"/>
      <c r="AF799" s="483"/>
      <c r="AG799" s="554"/>
      <c r="AH799" s="483"/>
      <c r="AI799" s="480"/>
      <c r="AJ799" s="483"/>
      <c r="AK799" s="707"/>
      <c r="AL799" s="455"/>
      <c r="AM799" s="455"/>
      <c r="AN799" s="455"/>
      <c r="AO799" s="456"/>
      <c r="AP799" s="364"/>
      <c r="AQ799" s="693"/>
      <c r="AR799" s="363"/>
      <c r="AS799" s="710"/>
    </row>
    <row r="800" spans="1:45" ht="15.75" x14ac:dyDescent="0.25">
      <c r="A800" s="511" t="s">
        <v>505</v>
      </c>
      <c r="B800" s="480">
        <v>181.5</v>
      </c>
      <c r="C800" s="481" t="e">
        <f t="shared" ref="C800:C806" si="294">+B800+B800*$G$9</f>
        <v>#VALUE!</v>
      </c>
      <c r="D800" s="481">
        <v>205.88</v>
      </c>
      <c r="E800" s="481">
        <f>+D800*$F$11</f>
        <v>0</v>
      </c>
      <c r="F800" s="481">
        <f t="shared" si="234"/>
        <v>205.88</v>
      </c>
      <c r="G800" s="455">
        <f>+F800</f>
        <v>205.88</v>
      </c>
      <c r="H800" s="485">
        <f t="shared" si="247"/>
        <v>205.88</v>
      </c>
      <c r="I800" s="513">
        <f>+H800*$I$8</f>
        <v>0</v>
      </c>
      <c r="J800" s="514">
        <f>SUM(H800:I800)</f>
        <v>205.88</v>
      </c>
      <c r="K800" s="515">
        <f t="shared" ref="K800:K806" si="295">_xlfn.FLOOR.PRECISE(+H800+I800,0.1)+0.1</f>
        <v>205.9</v>
      </c>
      <c r="L800" s="480">
        <f t="shared" ref="L800:L806" si="296">H800+H800*$M$9</f>
        <v>205.88</v>
      </c>
      <c r="M800" s="480">
        <f t="shared" ref="M800:M806" si="297">L800*$M$8</f>
        <v>0</v>
      </c>
      <c r="N800" s="363">
        <f t="shared" ref="N800:N806" si="298">L800+M800</f>
        <v>205.88</v>
      </c>
      <c r="O800" s="480">
        <f t="shared" ref="O800:O830" si="299">L800+L800*$P$9</f>
        <v>234.70320000000001</v>
      </c>
      <c r="P800" s="480" t="e">
        <f t="shared" ref="P800:P830" si="300">O800*$Q$9</f>
        <v>#VALUE!</v>
      </c>
      <c r="Q800" s="480" t="e">
        <f t="shared" ref="Q800:Q830" si="301">SUM(O800:P800)</f>
        <v>#VALUE!</v>
      </c>
      <c r="R800" s="550">
        <v>259.92</v>
      </c>
      <c r="S800" s="480">
        <f>R800*S9</f>
        <v>36.388800000000003</v>
      </c>
      <c r="T800" s="480">
        <f>R800+S800-0.01</f>
        <v>296.29880000000003</v>
      </c>
      <c r="U800" s="480">
        <f>R800+(R800*R9)</f>
        <v>276.55488000000003</v>
      </c>
      <c r="V800" s="480">
        <f>U800*V9</f>
        <v>41.483232000000001</v>
      </c>
      <c r="W800" s="543">
        <f t="shared" ref="W800:W806" si="302">ROUNDUP(SUM(U800:V800),1)</f>
        <v>318.10000000000002</v>
      </c>
      <c r="X800" s="480">
        <f t="shared" ref="X800:X806" si="303">U800*$Z$11+U800</f>
        <v>298.67927040000001</v>
      </c>
      <c r="Y800" s="480">
        <f>X800*Y7</f>
        <v>44.801890559999997</v>
      </c>
      <c r="Z800" s="711">
        <f>X800+Y800-0.02</f>
        <v>343.46116096000003</v>
      </c>
      <c r="AA800" s="712">
        <f t="shared" si="273"/>
        <v>316.60002662400001</v>
      </c>
      <c r="AB800" s="712">
        <f t="shared" si="251"/>
        <v>47.490003993599998</v>
      </c>
      <c r="AC800" s="713">
        <f t="shared" ref="AC800:AC806" si="304">AA800+AB800</f>
        <v>364.09003061760001</v>
      </c>
      <c r="AD800" s="713">
        <f>AA800*AD9</f>
        <v>332.43002795520005</v>
      </c>
      <c r="AE800" s="713">
        <f>AD800*AF9</f>
        <v>49.864504193280005</v>
      </c>
      <c r="AF800" s="714">
        <f t="shared" ref="AF800:AF806" si="305">AD800+AE800</f>
        <v>382.29453214848007</v>
      </c>
      <c r="AG800" s="715">
        <v>375.2</v>
      </c>
      <c r="AH800" s="714">
        <f>AD800*AH9</f>
        <v>349.05152935296007</v>
      </c>
      <c r="AI800" s="480">
        <f>AH800*AJ9</f>
        <v>52.35772940294401</v>
      </c>
      <c r="AJ800" s="481">
        <f t="shared" ref="AJ800:AJ806" si="306">SUM(AH800:AI800)</f>
        <v>401.40925875590409</v>
      </c>
      <c r="AK800" s="707">
        <v>394</v>
      </c>
      <c r="AL800" s="455">
        <v>363.14286887128327</v>
      </c>
      <c r="AM800" s="455">
        <f t="shared" ref="AM800:AM831" si="307">AL800*1.06</f>
        <v>384.93144100356028</v>
      </c>
      <c r="AN800" s="455">
        <f t="shared" ref="AN800:AN806" si="308">AL800*AN$12</f>
        <v>54.471430330692492</v>
      </c>
      <c r="AO800" s="456">
        <v>417.6</v>
      </c>
      <c r="AP800" s="364">
        <v>417.6</v>
      </c>
      <c r="AQ800" s="699">
        <f t="shared" ref="AQ800:AQ806" si="309">AM800*1.06</f>
        <v>408.02732746377393</v>
      </c>
      <c r="AR800" s="363">
        <f t="shared" ref="AR800:AR806" si="310">AQ800*1.15</f>
        <v>469.23142658334001</v>
      </c>
      <c r="AS800" s="722">
        <f t="shared" ref="AS800:AS806" si="311">SUM(AM800-AL800)/AL800</f>
        <v>6.0000000000000039E-2</v>
      </c>
    </row>
    <row r="801" spans="1:45" ht="15.75" x14ac:dyDescent="0.25">
      <c r="A801" s="511" t="s">
        <v>506</v>
      </c>
      <c r="B801" s="480">
        <v>121</v>
      </c>
      <c r="C801" s="481" t="e">
        <f t="shared" si="294"/>
        <v>#VALUE!</v>
      </c>
      <c r="D801" s="481">
        <v>137.28</v>
      </c>
      <c r="E801" s="481">
        <f>+D801*$F$11</f>
        <v>0</v>
      </c>
      <c r="F801" s="481">
        <f t="shared" si="234"/>
        <v>137.28</v>
      </c>
      <c r="G801" s="455">
        <f>CEILING(F801,0.1)</f>
        <v>137.30000000000001</v>
      </c>
      <c r="H801" s="485">
        <f t="shared" si="247"/>
        <v>137.28</v>
      </c>
      <c r="I801" s="513">
        <f>+H801*$I$8</f>
        <v>0</v>
      </c>
      <c r="J801" s="514">
        <f>SUM(H801:I801)</f>
        <v>137.28</v>
      </c>
      <c r="K801" s="515">
        <f t="shared" si="295"/>
        <v>137.30000000000001</v>
      </c>
      <c r="L801" s="480">
        <f t="shared" si="296"/>
        <v>137.28</v>
      </c>
      <c r="M801" s="480">
        <f t="shared" si="297"/>
        <v>0</v>
      </c>
      <c r="N801" s="363">
        <f t="shared" si="298"/>
        <v>137.28</v>
      </c>
      <c r="O801" s="480">
        <f t="shared" si="299"/>
        <v>156.4992</v>
      </c>
      <c r="P801" s="480" t="e">
        <f t="shared" si="300"/>
        <v>#VALUE!</v>
      </c>
      <c r="Q801" s="480" t="e">
        <f t="shared" si="301"/>
        <v>#VALUE!</v>
      </c>
      <c r="R801" s="550">
        <v>173.31</v>
      </c>
      <c r="S801" s="480">
        <f>R801*S9</f>
        <v>24.263400000000004</v>
      </c>
      <c r="T801" s="480">
        <f>R801+S801+0.02</f>
        <v>197.5934</v>
      </c>
      <c r="U801" s="480">
        <f>R801+(R801*R9)</f>
        <v>184.40183999999999</v>
      </c>
      <c r="V801" s="480">
        <f>U801*V9</f>
        <v>27.660276</v>
      </c>
      <c r="W801" s="543">
        <f t="shared" si="302"/>
        <v>212.1</v>
      </c>
      <c r="X801" s="480">
        <f t="shared" si="303"/>
        <v>199.15398719999999</v>
      </c>
      <c r="Y801" s="480">
        <f>X801*Y7</f>
        <v>29.873098079999998</v>
      </c>
      <c r="Z801" s="711">
        <f>X801+Y801+0.01</f>
        <v>229.03708527999999</v>
      </c>
      <c r="AA801" s="712">
        <f t="shared" si="273"/>
        <v>211.10322643199999</v>
      </c>
      <c r="AB801" s="712">
        <f t="shared" si="251"/>
        <v>31.665483964799996</v>
      </c>
      <c r="AC801" s="713">
        <f t="shared" si="304"/>
        <v>242.76871039679997</v>
      </c>
      <c r="AD801" s="713">
        <f>AA801*AD9</f>
        <v>221.65838775359998</v>
      </c>
      <c r="AE801" s="713">
        <f>AD801*AF9</f>
        <v>33.248758163039994</v>
      </c>
      <c r="AF801" s="714">
        <f t="shared" si="305"/>
        <v>254.90714591663999</v>
      </c>
      <c r="AG801" s="715">
        <v>250.2</v>
      </c>
      <c r="AH801" s="714">
        <f>AD801*AH9</f>
        <v>232.74130714128</v>
      </c>
      <c r="AI801" s="480">
        <f>AH801*AJ9</f>
        <v>34.911196071192002</v>
      </c>
      <c r="AJ801" s="481">
        <f t="shared" si="306"/>
        <v>267.65250321247203</v>
      </c>
      <c r="AK801" s="707"/>
      <c r="AL801" s="455">
        <v>242.13715991105764</v>
      </c>
      <c r="AM801" s="455">
        <f t="shared" si="307"/>
        <v>256.66538950572112</v>
      </c>
      <c r="AN801" s="455">
        <f t="shared" si="308"/>
        <v>36.320573986658644</v>
      </c>
      <c r="AO801" s="456">
        <v>278.5</v>
      </c>
      <c r="AP801" s="364">
        <v>278.5</v>
      </c>
      <c r="AQ801" s="699">
        <f t="shared" si="309"/>
        <v>272.06531287606441</v>
      </c>
      <c r="AR801" s="363">
        <f t="shared" si="310"/>
        <v>312.87510980747408</v>
      </c>
      <c r="AS801" s="722">
        <f t="shared" si="311"/>
        <v>6.0000000000000116E-2</v>
      </c>
    </row>
    <row r="802" spans="1:45" ht="15.75" x14ac:dyDescent="0.25">
      <c r="A802" s="511" t="s">
        <v>507</v>
      </c>
      <c r="B802" s="480">
        <v>121</v>
      </c>
      <c r="C802" s="481" t="e">
        <f t="shared" si="294"/>
        <v>#VALUE!</v>
      </c>
      <c r="D802" s="481">
        <v>137.28</v>
      </c>
      <c r="E802" s="481">
        <f>+D802*$F$11</f>
        <v>0</v>
      </c>
      <c r="F802" s="481">
        <f t="shared" si="234"/>
        <v>137.28</v>
      </c>
      <c r="G802" s="455">
        <f>CEILING(F802,0.1)</f>
        <v>137.30000000000001</v>
      </c>
      <c r="H802" s="485">
        <f t="shared" si="247"/>
        <v>137.28</v>
      </c>
      <c r="I802" s="513">
        <f>+H802*$I$8</f>
        <v>0</v>
      </c>
      <c r="J802" s="514">
        <f>SUM(H802:I802)</f>
        <v>137.28</v>
      </c>
      <c r="K802" s="515">
        <f t="shared" si="295"/>
        <v>137.30000000000001</v>
      </c>
      <c r="L802" s="480">
        <f t="shared" si="296"/>
        <v>137.28</v>
      </c>
      <c r="M802" s="480">
        <f t="shared" si="297"/>
        <v>0</v>
      </c>
      <c r="N802" s="363">
        <f t="shared" si="298"/>
        <v>137.28</v>
      </c>
      <c r="O802" s="480">
        <f t="shared" si="299"/>
        <v>156.4992</v>
      </c>
      <c r="P802" s="480" t="e">
        <f t="shared" si="300"/>
        <v>#VALUE!</v>
      </c>
      <c r="Q802" s="480" t="e">
        <f t="shared" si="301"/>
        <v>#VALUE!</v>
      </c>
      <c r="R802" s="550">
        <v>173.31</v>
      </c>
      <c r="S802" s="480">
        <f>R802*S9</f>
        <v>24.263400000000004</v>
      </c>
      <c r="T802" s="480">
        <f>R802+S802+0.02</f>
        <v>197.5934</v>
      </c>
      <c r="U802" s="480">
        <f>R802+(R802*R9)</f>
        <v>184.40183999999999</v>
      </c>
      <c r="V802" s="480">
        <f>U802*V9</f>
        <v>27.660276</v>
      </c>
      <c r="W802" s="543">
        <f t="shared" si="302"/>
        <v>212.1</v>
      </c>
      <c r="X802" s="480">
        <f t="shared" si="303"/>
        <v>199.15398719999999</v>
      </c>
      <c r="Y802" s="480">
        <f>X802*Y7</f>
        <v>29.873098079999998</v>
      </c>
      <c r="Z802" s="711">
        <f>X802+Y802+0.01</f>
        <v>229.03708527999999</v>
      </c>
      <c r="AA802" s="712">
        <f t="shared" si="273"/>
        <v>211.10322643199999</v>
      </c>
      <c r="AB802" s="712">
        <f t="shared" si="251"/>
        <v>31.665483964799996</v>
      </c>
      <c r="AC802" s="713">
        <f t="shared" si="304"/>
        <v>242.76871039679997</v>
      </c>
      <c r="AD802" s="713">
        <f>AA802*AD9</f>
        <v>221.65838775359998</v>
      </c>
      <c r="AE802" s="713">
        <f>AD802*AF9</f>
        <v>33.248758163039994</v>
      </c>
      <c r="AF802" s="714">
        <f t="shared" si="305"/>
        <v>254.90714591663999</v>
      </c>
      <c r="AG802" s="715">
        <v>250.2</v>
      </c>
      <c r="AH802" s="714">
        <f>AD802*AH9</f>
        <v>232.74130714128</v>
      </c>
      <c r="AI802" s="480">
        <f>AH802*AJ9</f>
        <v>34.911196071192002</v>
      </c>
      <c r="AJ802" s="481">
        <f t="shared" si="306"/>
        <v>267.65250321247203</v>
      </c>
      <c r="AK802" s="707"/>
      <c r="AL802" s="455">
        <v>242.13715991105764</v>
      </c>
      <c r="AM802" s="455">
        <f t="shared" si="307"/>
        <v>256.66538950572112</v>
      </c>
      <c r="AN802" s="455">
        <f t="shared" si="308"/>
        <v>36.320573986658644</v>
      </c>
      <c r="AO802" s="456">
        <v>278.5</v>
      </c>
      <c r="AP802" s="364">
        <v>278.5</v>
      </c>
      <c r="AQ802" s="699">
        <f t="shared" si="309"/>
        <v>272.06531287606441</v>
      </c>
      <c r="AR802" s="363">
        <f t="shared" si="310"/>
        <v>312.87510980747408</v>
      </c>
      <c r="AS802" s="722">
        <f t="shared" si="311"/>
        <v>6.0000000000000116E-2</v>
      </c>
    </row>
    <row r="803" spans="1:45" ht="15.75" x14ac:dyDescent="0.25">
      <c r="A803" s="511" t="s">
        <v>508</v>
      </c>
      <c r="B803" s="480">
        <v>121</v>
      </c>
      <c r="C803" s="481" t="e">
        <f t="shared" si="294"/>
        <v>#VALUE!</v>
      </c>
      <c r="D803" s="481">
        <v>137.28</v>
      </c>
      <c r="E803" s="481">
        <f>+D803*$F$11</f>
        <v>0</v>
      </c>
      <c r="F803" s="481">
        <f t="shared" si="234"/>
        <v>137.28</v>
      </c>
      <c r="G803" s="455">
        <f>CEILING(F803,0.1)</f>
        <v>137.30000000000001</v>
      </c>
      <c r="H803" s="485">
        <f t="shared" si="247"/>
        <v>137.28</v>
      </c>
      <c r="I803" s="513">
        <f>+H803*$I$8</f>
        <v>0</v>
      </c>
      <c r="J803" s="514">
        <f>SUM(H803:I803)</f>
        <v>137.28</v>
      </c>
      <c r="K803" s="515">
        <f t="shared" si="295"/>
        <v>137.30000000000001</v>
      </c>
      <c r="L803" s="480">
        <f t="shared" si="296"/>
        <v>137.28</v>
      </c>
      <c r="M803" s="480">
        <f t="shared" si="297"/>
        <v>0</v>
      </c>
      <c r="N803" s="363">
        <f t="shared" si="298"/>
        <v>137.28</v>
      </c>
      <c r="O803" s="480">
        <f t="shared" si="299"/>
        <v>156.4992</v>
      </c>
      <c r="P803" s="480" t="e">
        <f t="shared" si="300"/>
        <v>#VALUE!</v>
      </c>
      <c r="Q803" s="480" t="e">
        <f t="shared" si="301"/>
        <v>#VALUE!</v>
      </c>
      <c r="R803" s="550">
        <v>173.31</v>
      </c>
      <c r="S803" s="480">
        <f>R803*S9</f>
        <v>24.263400000000004</v>
      </c>
      <c r="T803" s="480">
        <f>R803+S803+0.02</f>
        <v>197.5934</v>
      </c>
      <c r="U803" s="480">
        <f>R803+(R803*R9)</f>
        <v>184.40183999999999</v>
      </c>
      <c r="V803" s="480">
        <f>U803*V9</f>
        <v>27.660276</v>
      </c>
      <c r="W803" s="543">
        <f t="shared" si="302"/>
        <v>212.1</v>
      </c>
      <c r="X803" s="480">
        <f t="shared" si="303"/>
        <v>199.15398719999999</v>
      </c>
      <c r="Y803" s="480">
        <f>X803*Y7</f>
        <v>29.873098079999998</v>
      </c>
      <c r="Z803" s="711">
        <f>X803+Y803+0.01</f>
        <v>229.03708527999999</v>
      </c>
      <c r="AA803" s="712">
        <f t="shared" si="273"/>
        <v>211.10322643199999</v>
      </c>
      <c r="AB803" s="712">
        <f t="shared" si="251"/>
        <v>31.665483964799996</v>
      </c>
      <c r="AC803" s="713">
        <f t="shared" si="304"/>
        <v>242.76871039679997</v>
      </c>
      <c r="AD803" s="713">
        <f>AA803*AD9</f>
        <v>221.65838775359998</v>
      </c>
      <c r="AE803" s="713">
        <f>AD803*AF9</f>
        <v>33.248758163039994</v>
      </c>
      <c r="AF803" s="714">
        <f t="shared" si="305"/>
        <v>254.90714591663999</v>
      </c>
      <c r="AG803" s="715">
        <v>250.2</v>
      </c>
      <c r="AH803" s="714">
        <f>AD803*AH9</f>
        <v>232.74130714128</v>
      </c>
      <c r="AI803" s="480">
        <f>AH803*AJ9</f>
        <v>34.911196071192002</v>
      </c>
      <c r="AJ803" s="481">
        <f t="shared" si="306"/>
        <v>267.65250321247203</v>
      </c>
      <c r="AK803" s="707"/>
      <c r="AL803" s="455">
        <v>242.13715991105764</v>
      </c>
      <c r="AM803" s="455">
        <f t="shared" si="307"/>
        <v>256.66538950572112</v>
      </c>
      <c r="AN803" s="455">
        <f t="shared" si="308"/>
        <v>36.320573986658644</v>
      </c>
      <c r="AO803" s="456">
        <v>278.5</v>
      </c>
      <c r="AP803" s="364">
        <v>278.5</v>
      </c>
      <c r="AQ803" s="699">
        <f t="shared" si="309"/>
        <v>272.06531287606441</v>
      </c>
      <c r="AR803" s="363">
        <f t="shared" si="310"/>
        <v>312.87510980747408</v>
      </c>
      <c r="AS803" s="722">
        <f t="shared" si="311"/>
        <v>6.0000000000000116E-2</v>
      </c>
    </row>
    <row r="804" spans="1:45" ht="15.75" x14ac:dyDescent="0.25">
      <c r="A804" s="511" t="s">
        <v>743</v>
      </c>
      <c r="B804" s="480"/>
      <c r="C804" s="481"/>
      <c r="D804" s="481"/>
      <c r="E804" s="481"/>
      <c r="F804" s="481"/>
      <c r="G804" s="455"/>
      <c r="H804" s="485"/>
      <c r="I804" s="513"/>
      <c r="J804" s="514"/>
      <c r="K804" s="515"/>
      <c r="L804" s="480"/>
      <c r="M804" s="480"/>
      <c r="N804" s="363"/>
      <c r="O804" s="480">
        <v>245.21</v>
      </c>
      <c r="P804" s="480">
        <v>34.33</v>
      </c>
      <c r="Q804" s="480">
        <f>O804+P804</f>
        <v>279.54000000000002</v>
      </c>
      <c r="R804" s="550">
        <v>259.92</v>
      </c>
      <c r="S804" s="480">
        <f>R804*S9</f>
        <v>36.388800000000003</v>
      </c>
      <c r="T804" s="480">
        <f>R804+S804-0.01</f>
        <v>296.29880000000003</v>
      </c>
      <c r="U804" s="480">
        <f>R804+(R804*R9)</f>
        <v>276.55488000000003</v>
      </c>
      <c r="V804" s="480">
        <f>U804*V9</f>
        <v>41.483232000000001</v>
      </c>
      <c r="W804" s="543">
        <f t="shared" si="302"/>
        <v>318.10000000000002</v>
      </c>
      <c r="X804" s="480">
        <f t="shared" si="303"/>
        <v>298.67927040000001</v>
      </c>
      <c r="Y804" s="480">
        <f>X804*Y7</f>
        <v>44.801890559999997</v>
      </c>
      <c r="Z804" s="711">
        <f>X804+Y804-0.02</f>
        <v>343.46116096000003</v>
      </c>
      <c r="AA804" s="712">
        <f t="shared" si="273"/>
        <v>316.60002662400001</v>
      </c>
      <c r="AB804" s="712">
        <f t="shared" si="251"/>
        <v>47.490003993599998</v>
      </c>
      <c r="AC804" s="713">
        <f t="shared" si="304"/>
        <v>364.09003061760001</v>
      </c>
      <c r="AD804" s="713">
        <f>AA804*AD9</f>
        <v>332.43002795520005</v>
      </c>
      <c r="AE804" s="713">
        <f>AD804*AF9</f>
        <v>49.864504193280005</v>
      </c>
      <c r="AF804" s="714">
        <f t="shared" si="305"/>
        <v>382.29453214848007</v>
      </c>
      <c r="AG804" s="715">
        <v>375.2</v>
      </c>
      <c r="AH804" s="714">
        <f>AD804*AH9</f>
        <v>349.05152935296007</v>
      </c>
      <c r="AI804" s="480">
        <f>AH804*AJ9</f>
        <v>52.35772940294401</v>
      </c>
      <c r="AJ804" s="481">
        <f t="shared" si="306"/>
        <v>401.40925875590409</v>
      </c>
      <c r="AK804" s="707">
        <v>394</v>
      </c>
      <c r="AL804" s="455">
        <v>363.14286887128327</v>
      </c>
      <c r="AM804" s="455">
        <f t="shared" si="307"/>
        <v>384.93144100356028</v>
      </c>
      <c r="AN804" s="455">
        <f t="shared" si="308"/>
        <v>54.471430330692492</v>
      </c>
      <c r="AO804" s="456">
        <v>417.6</v>
      </c>
      <c r="AP804" s="364">
        <v>417.6</v>
      </c>
      <c r="AQ804" s="699">
        <f t="shared" si="309"/>
        <v>408.02732746377393</v>
      </c>
      <c r="AR804" s="363">
        <f t="shared" si="310"/>
        <v>469.23142658334001</v>
      </c>
      <c r="AS804" s="722">
        <f t="shared" si="311"/>
        <v>6.0000000000000039E-2</v>
      </c>
    </row>
    <row r="805" spans="1:45" ht="15.75" x14ac:dyDescent="0.25">
      <c r="A805" s="511" t="s">
        <v>510</v>
      </c>
      <c r="B805" s="480">
        <v>145.19999999999999</v>
      </c>
      <c r="C805" s="481" t="e">
        <f t="shared" si="294"/>
        <v>#VALUE!</v>
      </c>
      <c r="D805" s="481">
        <v>164.74</v>
      </c>
      <c r="E805" s="481">
        <f>+D805*$F$11</f>
        <v>0</v>
      </c>
      <c r="F805" s="481">
        <f t="shared" si="234"/>
        <v>164.74</v>
      </c>
      <c r="G805" s="455">
        <f>+F805</f>
        <v>164.74</v>
      </c>
      <c r="H805" s="485">
        <f t="shared" si="247"/>
        <v>164.74</v>
      </c>
      <c r="I805" s="513">
        <f>+H805*$I$8</f>
        <v>0</v>
      </c>
      <c r="J805" s="514">
        <f>SUM(H805:I805)</f>
        <v>164.74</v>
      </c>
      <c r="K805" s="515">
        <f t="shared" si="295"/>
        <v>164.8</v>
      </c>
      <c r="L805" s="480">
        <f t="shared" si="296"/>
        <v>164.74</v>
      </c>
      <c r="M805" s="480">
        <f t="shared" si="297"/>
        <v>0</v>
      </c>
      <c r="N805" s="363">
        <f t="shared" si="298"/>
        <v>164.74</v>
      </c>
      <c r="O805" s="480">
        <f t="shared" si="299"/>
        <v>187.80360000000002</v>
      </c>
      <c r="P805" s="480" t="e">
        <f t="shared" si="300"/>
        <v>#VALUE!</v>
      </c>
      <c r="Q805" s="480" t="e">
        <f t="shared" si="301"/>
        <v>#VALUE!</v>
      </c>
      <c r="R805" s="550">
        <v>207.98</v>
      </c>
      <c r="S805" s="480">
        <f>R805*S9</f>
        <v>29.1172</v>
      </c>
      <c r="T805" s="480">
        <f>R805+S805</f>
        <v>237.09719999999999</v>
      </c>
      <c r="U805" s="480">
        <f>R805+(R805*R9)</f>
        <v>221.29071999999999</v>
      </c>
      <c r="V805" s="480">
        <f>U805*V9</f>
        <v>33.193607999999998</v>
      </c>
      <c r="W805" s="543">
        <f t="shared" si="302"/>
        <v>254.5</v>
      </c>
      <c r="X805" s="480">
        <f t="shared" si="303"/>
        <v>238.99397759999999</v>
      </c>
      <c r="Y805" s="480">
        <f>X805*Y7</f>
        <v>35.849096639999999</v>
      </c>
      <c r="Z805" s="711">
        <f>X805+Y805</f>
        <v>274.84307423999996</v>
      </c>
      <c r="AA805" s="712">
        <f t="shared" si="273"/>
        <v>253.333616256</v>
      </c>
      <c r="AB805" s="712">
        <f t="shared" si="251"/>
        <v>38.000042438400001</v>
      </c>
      <c r="AC805" s="713">
        <f t="shared" si="304"/>
        <v>291.33365869440001</v>
      </c>
      <c r="AD805" s="713">
        <f>AA805*AD9</f>
        <v>266.00029706880002</v>
      </c>
      <c r="AE805" s="713">
        <f>AD805*AF9</f>
        <v>39.900044560320005</v>
      </c>
      <c r="AF805" s="714">
        <f t="shared" si="305"/>
        <v>305.90034162912002</v>
      </c>
      <c r="AG805" s="715">
        <v>300.2</v>
      </c>
      <c r="AH805" s="714">
        <f>AD805*AH9</f>
        <v>279.30031192224004</v>
      </c>
      <c r="AI805" s="480">
        <f>AH805*AJ9</f>
        <v>41.895046788336003</v>
      </c>
      <c r="AJ805" s="481">
        <f t="shared" si="306"/>
        <v>321.19535871057604</v>
      </c>
      <c r="AK805" s="707">
        <v>315.3</v>
      </c>
      <c r="AL805" s="455">
        <v>290.5757689591008</v>
      </c>
      <c r="AM805" s="455">
        <f t="shared" si="307"/>
        <v>308.01031509664688</v>
      </c>
      <c r="AN805" s="455">
        <f t="shared" si="308"/>
        <v>43.586365343865118</v>
      </c>
      <c r="AO805" s="456">
        <v>334.2</v>
      </c>
      <c r="AP805" s="364">
        <v>334.2</v>
      </c>
      <c r="AQ805" s="699">
        <f t="shared" si="309"/>
        <v>326.49093400244573</v>
      </c>
      <c r="AR805" s="363">
        <f t="shared" si="310"/>
        <v>375.46457410281255</v>
      </c>
      <c r="AS805" s="722">
        <f t="shared" si="311"/>
        <v>6.0000000000000109E-2</v>
      </c>
    </row>
    <row r="806" spans="1:45" ht="15.75" x14ac:dyDescent="0.25">
      <c r="A806" s="479" t="s">
        <v>518</v>
      </c>
      <c r="B806" s="480">
        <v>30.48</v>
      </c>
      <c r="C806" s="481" t="e">
        <f t="shared" si="294"/>
        <v>#VALUE!</v>
      </c>
      <c r="D806" s="481">
        <v>34.65</v>
      </c>
      <c r="E806" s="481">
        <f>+D806*$F$11</f>
        <v>0</v>
      </c>
      <c r="F806" s="481">
        <f t="shared" si="234"/>
        <v>34.65</v>
      </c>
      <c r="G806" s="455">
        <f>+F806</f>
        <v>34.65</v>
      </c>
      <c r="H806" s="485">
        <f t="shared" si="247"/>
        <v>34.65</v>
      </c>
      <c r="I806" s="513">
        <f>+H806*$I$8</f>
        <v>0</v>
      </c>
      <c r="J806" s="514">
        <f>SUM(H806:I806)</f>
        <v>34.65</v>
      </c>
      <c r="K806" s="515">
        <f t="shared" si="295"/>
        <v>34.700000000000003</v>
      </c>
      <c r="L806" s="480">
        <f t="shared" si="296"/>
        <v>34.65</v>
      </c>
      <c r="M806" s="480">
        <f t="shared" si="297"/>
        <v>0</v>
      </c>
      <c r="N806" s="363">
        <f t="shared" si="298"/>
        <v>34.65</v>
      </c>
      <c r="O806" s="480">
        <f t="shared" si="299"/>
        <v>39.500999999999998</v>
      </c>
      <c r="P806" s="480" t="e">
        <f t="shared" si="300"/>
        <v>#VALUE!</v>
      </c>
      <c r="Q806" s="480" t="e">
        <f t="shared" si="301"/>
        <v>#VALUE!</v>
      </c>
      <c r="R806" s="550">
        <v>43.74</v>
      </c>
      <c r="S806" s="480">
        <f>R806*S9</f>
        <v>6.1236000000000006</v>
      </c>
      <c r="T806" s="480">
        <f>R806+S806+0.03</f>
        <v>49.893600000000006</v>
      </c>
      <c r="U806" s="480">
        <f>R806+(R806*R9)</f>
        <v>46.539360000000002</v>
      </c>
      <c r="V806" s="480">
        <f>U806*V9</f>
        <v>6.9809039999999998</v>
      </c>
      <c r="W806" s="543">
        <f t="shared" si="302"/>
        <v>53.6</v>
      </c>
      <c r="X806" s="480">
        <f t="shared" si="303"/>
        <v>50.262508799999999</v>
      </c>
      <c r="Y806" s="480">
        <f>X806*Y7</f>
        <v>7.5393763199999997</v>
      </c>
      <c r="Z806" s="711">
        <f>X806+Y806+0.02</f>
        <v>57.821885120000005</v>
      </c>
      <c r="AA806" s="712">
        <f t="shared" si="273"/>
        <v>53.278259327999997</v>
      </c>
      <c r="AB806" s="712">
        <f t="shared" si="251"/>
        <v>7.9917388991999996</v>
      </c>
      <c r="AC806" s="713">
        <f t="shared" si="304"/>
        <v>61.269998227199999</v>
      </c>
      <c r="AD806" s="713">
        <f>AA806*AD9</f>
        <v>55.942172294400002</v>
      </c>
      <c r="AE806" s="713">
        <f>AD806*AF9</f>
        <v>8.3913258441600007</v>
      </c>
      <c r="AF806" s="714">
        <f t="shared" si="305"/>
        <v>64.333498138560003</v>
      </c>
      <c r="AG806" s="715">
        <v>63.1</v>
      </c>
      <c r="AH806" s="714">
        <f>AD806*AH9</f>
        <v>58.739280909120005</v>
      </c>
      <c r="AI806" s="480">
        <f>AH806*AJ9</f>
        <v>8.8108921363680004</v>
      </c>
      <c r="AJ806" s="481">
        <f t="shared" si="306"/>
        <v>67.550173045488009</v>
      </c>
      <c r="AK806" s="707"/>
      <c r="AL806" s="455">
        <v>61.110607434710403</v>
      </c>
      <c r="AM806" s="455">
        <f t="shared" si="307"/>
        <v>64.777243880793037</v>
      </c>
      <c r="AN806" s="455">
        <f t="shared" si="308"/>
        <v>9.1665911152065593</v>
      </c>
      <c r="AO806" s="456">
        <v>70.3</v>
      </c>
      <c r="AP806" s="364">
        <v>70.3</v>
      </c>
      <c r="AQ806" s="699">
        <f t="shared" si="309"/>
        <v>68.663878513640626</v>
      </c>
      <c r="AR806" s="363">
        <f t="shared" si="310"/>
        <v>78.963460290686712</v>
      </c>
      <c r="AS806" s="722">
        <f t="shared" si="311"/>
        <v>6.0000000000000164E-2</v>
      </c>
    </row>
    <row r="807" spans="1:45" ht="15.75" x14ac:dyDescent="0.25">
      <c r="A807" s="479"/>
      <c r="B807" s="517"/>
      <c r="C807" s="481"/>
      <c r="D807" s="481"/>
      <c r="E807" s="481"/>
      <c r="F807" s="481"/>
      <c r="G807" s="455"/>
      <c r="H807" s="485"/>
      <c r="I807" s="513"/>
      <c r="J807" s="514"/>
      <c r="K807" s="515"/>
      <c r="L807" s="483"/>
      <c r="M807" s="483"/>
      <c r="N807" s="488"/>
      <c r="O807" s="480"/>
      <c r="P807" s="480"/>
      <c r="Q807" s="480"/>
      <c r="R807" s="480"/>
      <c r="S807" s="480"/>
      <c r="T807" s="480"/>
      <c r="U807" s="483"/>
      <c r="V807" s="483"/>
      <c r="W807" s="502"/>
      <c r="X807" s="483"/>
      <c r="Y807" s="480"/>
      <c r="Z807" s="711"/>
      <c r="AA807" s="712"/>
      <c r="AB807" s="712"/>
      <c r="AC807" s="713"/>
      <c r="AD807" s="713"/>
      <c r="AE807" s="713"/>
      <c r="AF807" s="714"/>
      <c r="AG807" s="715"/>
      <c r="AH807" s="714"/>
      <c r="AI807" s="480"/>
      <c r="AJ807" s="483"/>
      <c r="AK807" s="707"/>
      <c r="AL807" s="455"/>
      <c r="AM807" s="455"/>
      <c r="AN807" s="455"/>
      <c r="AO807" s="456"/>
      <c r="AP807" s="364"/>
      <c r="AQ807" s="693"/>
      <c r="AR807" s="363"/>
      <c r="AS807" s="710"/>
    </row>
    <row r="808" spans="1:45" ht="15.75" x14ac:dyDescent="0.25">
      <c r="A808" s="551" t="s">
        <v>519</v>
      </c>
      <c r="B808" s="517"/>
      <c r="C808" s="481"/>
      <c r="D808" s="481"/>
      <c r="E808" s="481"/>
      <c r="F808" s="481"/>
      <c r="G808" s="455"/>
      <c r="H808" s="485"/>
      <c r="I808" s="513"/>
      <c r="J808" s="514"/>
      <c r="K808" s="515"/>
      <c r="L808" s="483"/>
      <c r="M808" s="483"/>
      <c r="N808" s="488"/>
      <c r="O808" s="480"/>
      <c r="P808" s="480"/>
      <c r="Q808" s="480"/>
      <c r="R808" s="480"/>
      <c r="S808" s="480"/>
      <c r="T808" s="480"/>
      <c r="U808" s="483"/>
      <c r="V808" s="483"/>
      <c r="W808" s="502"/>
      <c r="X808" s="483"/>
      <c r="Y808" s="480"/>
      <c r="Z808" s="711"/>
      <c r="AA808" s="712"/>
      <c r="AB808" s="712"/>
      <c r="AC808" s="392"/>
      <c r="AD808" s="392"/>
      <c r="AE808" s="392"/>
      <c r="AF808" s="483"/>
      <c r="AG808" s="554"/>
      <c r="AH808" s="483"/>
      <c r="AI808" s="480"/>
      <c r="AJ808" s="483"/>
      <c r="AK808" s="707"/>
      <c r="AL808" s="455"/>
      <c r="AM808" s="455"/>
      <c r="AN808" s="455"/>
      <c r="AO808" s="456"/>
      <c r="AP808" s="364"/>
      <c r="AQ808" s="693"/>
      <c r="AR808" s="363"/>
      <c r="AS808" s="710"/>
    </row>
    <row r="809" spans="1:45" ht="15.75" x14ac:dyDescent="0.25">
      <c r="A809" s="511" t="s">
        <v>505</v>
      </c>
      <c r="B809" s="480">
        <v>605</v>
      </c>
      <c r="C809" s="481" t="e">
        <f>+B809+B809*$G$9</f>
        <v>#VALUE!</v>
      </c>
      <c r="D809" s="481">
        <v>686.23</v>
      </c>
      <c r="E809" s="481">
        <f>+D809*$F$11</f>
        <v>0</v>
      </c>
      <c r="F809" s="481">
        <f t="shared" si="234"/>
        <v>686.23</v>
      </c>
      <c r="G809" s="455">
        <f>+F809</f>
        <v>686.23</v>
      </c>
      <c r="H809" s="485">
        <f t="shared" si="247"/>
        <v>686.23</v>
      </c>
      <c r="I809" s="513">
        <f>+H809*$I$8</f>
        <v>0</v>
      </c>
      <c r="J809" s="514">
        <f>SUM(H809:I809)</f>
        <v>686.23</v>
      </c>
      <c r="K809" s="515">
        <f>_xlfn.FLOOR.PRECISE(+H809+I809,0.1)</f>
        <v>686.2</v>
      </c>
      <c r="L809" s="480">
        <f>H809+H809*$M$9</f>
        <v>686.23</v>
      </c>
      <c r="M809" s="480">
        <f>L809*$M$8</f>
        <v>0</v>
      </c>
      <c r="N809" s="363">
        <f>L809+M809</f>
        <v>686.23</v>
      </c>
      <c r="O809" s="480">
        <f t="shared" si="299"/>
        <v>782.30220000000008</v>
      </c>
      <c r="P809" s="480" t="e">
        <f t="shared" si="300"/>
        <v>#VALUE!</v>
      </c>
      <c r="Q809" s="480" t="e">
        <f t="shared" si="301"/>
        <v>#VALUE!</v>
      </c>
      <c r="R809" s="550">
        <v>866.35</v>
      </c>
      <c r="S809" s="480">
        <f>R809*S9</f>
        <v>121.28900000000002</v>
      </c>
      <c r="T809" s="480">
        <f>R809+S809-0.04</f>
        <v>987.59900000000005</v>
      </c>
      <c r="U809" s="480">
        <f>R809+(R809*R9)</f>
        <v>921.79640000000006</v>
      </c>
      <c r="V809" s="480">
        <f>U809*V9</f>
        <v>138.26946000000001</v>
      </c>
      <c r="W809" s="543">
        <f t="shared" ref="W809:W814" si="312">ROUNDUP(SUM(U809:V809),1)</f>
        <v>1060.0999999999999</v>
      </c>
      <c r="X809" s="480">
        <f t="shared" ref="X809:X814" si="313">U809*$Z$11+U809</f>
        <v>995.54011200000002</v>
      </c>
      <c r="Y809" s="480">
        <f>X809*Y7</f>
        <v>149.33101679999999</v>
      </c>
      <c r="Z809" s="711">
        <f>X809+Y809+0.03</f>
        <v>1144.9011287999999</v>
      </c>
      <c r="AA809" s="712">
        <f t="shared" si="273"/>
        <v>1055.2725187200001</v>
      </c>
      <c r="AB809" s="712">
        <f t="shared" si="251"/>
        <v>158.290877808</v>
      </c>
      <c r="AC809" s="713">
        <f t="shared" ref="AC809:AC814" si="314">AA809+AB809</f>
        <v>1213.5633965280001</v>
      </c>
      <c r="AD809" s="713">
        <f>AA809*AD9</f>
        <v>1108.0361446560003</v>
      </c>
      <c r="AE809" s="713">
        <f>AD809*AF9</f>
        <v>166.20542169840004</v>
      </c>
      <c r="AF809" s="714">
        <f t="shared" ref="AF809:AF814" si="315">AD809+AE809</f>
        <v>1274.2415663544002</v>
      </c>
      <c r="AG809" s="715">
        <v>1250.5999999999999</v>
      </c>
      <c r="AH809" s="714">
        <f>AD809*AH9</f>
        <v>1163.4379518888004</v>
      </c>
      <c r="AI809" s="480">
        <f>AH809*AJ9</f>
        <v>174.51569278332005</v>
      </c>
      <c r="AJ809" s="481">
        <f t="shared" ref="AJ809:AJ814" si="316">SUM(AH809:AI809)</f>
        <v>1337.9536446721204</v>
      </c>
      <c r="AK809" s="707">
        <v>1313.2</v>
      </c>
      <c r="AL809" s="455">
        <v>1210.406372909496</v>
      </c>
      <c r="AM809" s="455">
        <f t="shared" si="307"/>
        <v>1283.0307552840659</v>
      </c>
      <c r="AN809" s="455">
        <f t="shared" ref="AN809:AN814" si="317">AL809*AN$12</f>
        <v>181.56095593642439</v>
      </c>
      <c r="AO809" s="456">
        <v>1392</v>
      </c>
      <c r="AP809" s="364">
        <v>1392</v>
      </c>
      <c r="AQ809" s="699">
        <f t="shared" ref="AQ809:AQ814" si="318">AM809*1.06</f>
        <v>1360.0126006011099</v>
      </c>
      <c r="AR809" s="363">
        <f t="shared" ref="AR809:AR814" si="319">AQ809*1.15</f>
        <v>1564.0144906912763</v>
      </c>
      <c r="AS809" s="722">
        <f t="shared" ref="AS809:AS814" si="320">SUM(AM809-AL809)/AL809</f>
        <v>6.0000000000000123E-2</v>
      </c>
    </row>
    <row r="810" spans="1:45" ht="15.75" x14ac:dyDescent="0.25">
      <c r="A810" s="511" t="s">
        <v>506</v>
      </c>
      <c r="B810" s="480">
        <v>181.5</v>
      </c>
      <c r="C810" s="481" t="e">
        <f>+B810+B810*$G$9</f>
        <v>#VALUE!</v>
      </c>
      <c r="D810" s="481">
        <v>205.88</v>
      </c>
      <c r="E810" s="481">
        <f>+D810*$F$11</f>
        <v>0</v>
      </c>
      <c r="F810" s="481">
        <f t="shared" si="234"/>
        <v>205.88</v>
      </c>
      <c r="G810" s="455">
        <f>+F810</f>
        <v>205.88</v>
      </c>
      <c r="H810" s="485">
        <f t="shared" si="247"/>
        <v>205.88</v>
      </c>
      <c r="I810" s="513">
        <f>+H810*$I$8</f>
        <v>0</v>
      </c>
      <c r="J810" s="514">
        <f>SUM(H810:I810)</f>
        <v>205.88</v>
      </c>
      <c r="K810" s="515">
        <f>_xlfn.FLOOR.PRECISE(+H810+I810,0.1)+0.1</f>
        <v>205.9</v>
      </c>
      <c r="L810" s="480">
        <f>H810+H810*$M$9</f>
        <v>205.88</v>
      </c>
      <c r="M810" s="480">
        <f>L810*$M$8</f>
        <v>0</v>
      </c>
      <c r="N810" s="363">
        <f>L810+M810</f>
        <v>205.88</v>
      </c>
      <c r="O810" s="480">
        <f t="shared" si="299"/>
        <v>234.70320000000001</v>
      </c>
      <c r="P810" s="480" t="e">
        <f t="shared" si="300"/>
        <v>#VALUE!</v>
      </c>
      <c r="Q810" s="480" t="e">
        <f t="shared" si="301"/>
        <v>#VALUE!</v>
      </c>
      <c r="R810" s="550">
        <v>259.92</v>
      </c>
      <c r="S810" s="480">
        <f>R810*S9</f>
        <v>36.388800000000003</v>
      </c>
      <c r="T810" s="480">
        <f>R810+S810-0.01</f>
        <v>296.29880000000003</v>
      </c>
      <c r="U810" s="480">
        <f>R810+(R810*R9)</f>
        <v>276.55488000000003</v>
      </c>
      <c r="V810" s="480">
        <f>U810*V9</f>
        <v>41.483232000000001</v>
      </c>
      <c r="W810" s="543">
        <f t="shared" si="312"/>
        <v>318.10000000000002</v>
      </c>
      <c r="X810" s="480">
        <f t="shared" si="313"/>
        <v>298.67927040000001</v>
      </c>
      <c r="Y810" s="480">
        <f>X810*Y7</f>
        <v>44.801890559999997</v>
      </c>
      <c r="Z810" s="711">
        <f>X810+Y810-0.02</f>
        <v>343.46116096000003</v>
      </c>
      <c r="AA810" s="712">
        <f t="shared" si="273"/>
        <v>316.60002662400001</v>
      </c>
      <c r="AB810" s="712">
        <f t="shared" si="251"/>
        <v>47.490003993599998</v>
      </c>
      <c r="AC810" s="713">
        <f t="shared" si="314"/>
        <v>364.09003061760001</v>
      </c>
      <c r="AD810" s="713">
        <f>AA810*AD9</f>
        <v>332.43002795520005</v>
      </c>
      <c r="AE810" s="713">
        <f>AD810*AF9</f>
        <v>49.864504193280005</v>
      </c>
      <c r="AF810" s="714">
        <f t="shared" si="315"/>
        <v>382.29453214848007</v>
      </c>
      <c r="AG810" s="715">
        <v>375.2</v>
      </c>
      <c r="AH810" s="714">
        <f>AD810*AH9</f>
        <v>349.05152935296007</v>
      </c>
      <c r="AI810" s="480">
        <f>AH810*AJ9</f>
        <v>52.35772940294401</v>
      </c>
      <c r="AJ810" s="481">
        <f t="shared" si="316"/>
        <v>401.40925875590409</v>
      </c>
      <c r="AK810" s="707">
        <v>394</v>
      </c>
      <c r="AL810" s="455">
        <v>363.14286887128327</v>
      </c>
      <c r="AM810" s="455">
        <f t="shared" si="307"/>
        <v>384.93144100356028</v>
      </c>
      <c r="AN810" s="455">
        <f t="shared" si="317"/>
        <v>54.471430330692492</v>
      </c>
      <c r="AO810" s="456">
        <v>417.6</v>
      </c>
      <c r="AP810" s="364">
        <v>417.6</v>
      </c>
      <c r="AQ810" s="699">
        <f t="shared" si="318"/>
        <v>408.02732746377393</v>
      </c>
      <c r="AR810" s="363">
        <f t="shared" si="319"/>
        <v>469.23142658334001</v>
      </c>
      <c r="AS810" s="722">
        <f t="shared" si="320"/>
        <v>6.0000000000000039E-2</v>
      </c>
    </row>
    <row r="811" spans="1:45" ht="15.75" x14ac:dyDescent="0.25">
      <c r="A811" s="511" t="s">
        <v>507</v>
      </c>
      <c r="B811" s="480">
        <v>181.5</v>
      </c>
      <c r="C811" s="481" t="e">
        <f>+B811+B811*$G$9</f>
        <v>#VALUE!</v>
      </c>
      <c r="D811" s="481">
        <v>205.88</v>
      </c>
      <c r="E811" s="481">
        <f>+D811*$F$11</f>
        <v>0</v>
      </c>
      <c r="F811" s="481">
        <f t="shared" si="234"/>
        <v>205.88</v>
      </c>
      <c r="G811" s="455">
        <f>+F811</f>
        <v>205.88</v>
      </c>
      <c r="H811" s="485">
        <f t="shared" si="247"/>
        <v>205.88</v>
      </c>
      <c r="I811" s="513">
        <f>+H811*$I$8</f>
        <v>0</v>
      </c>
      <c r="J811" s="514">
        <f>SUM(H811:I811)</f>
        <v>205.88</v>
      </c>
      <c r="K811" s="515">
        <f>_xlfn.FLOOR.PRECISE(+H811+I811,0.1)+0.1</f>
        <v>205.9</v>
      </c>
      <c r="L811" s="480">
        <f>H811+H811*$M$9</f>
        <v>205.88</v>
      </c>
      <c r="M811" s="480">
        <f>L811*$M$8</f>
        <v>0</v>
      </c>
      <c r="N811" s="363">
        <f>L811+M811</f>
        <v>205.88</v>
      </c>
      <c r="O811" s="480">
        <f t="shared" si="299"/>
        <v>234.70320000000001</v>
      </c>
      <c r="P811" s="480" t="e">
        <f t="shared" si="300"/>
        <v>#VALUE!</v>
      </c>
      <c r="Q811" s="480" t="e">
        <f t="shared" si="301"/>
        <v>#VALUE!</v>
      </c>
      <c r="R811" s="550">
        <v>259.92</v>
      </c>
      <c r="S811" s="480">
        <f>R811*S9</f>
        <v>36.388800000000003</v>
      </c>
      <c r="T811" s="480">
        <f>R811+S811-0.01</f>
        <v>296.29880000000003</v>
      </c>
      <c r="U811" s="480">
        <f>R811+(R811*R9)</f>
        <v>276.55488000000003</v>
      </c>
      <c r="V811" s="480">
        <f>U811*V9</f>
        <v>41.483232000000001</v>
      </c>
      <c r="W811" s="543">
        <f t="shared" si="312"/>
        <v>318.10000000000002</v>
      </c>
      <c r="X811" s="480">
        <f t="shared" si="313"/>
        <v>298.67927040000001</v>
      </c>
      <c r="Y811" s="480">
        <f>X811*Y7</f>
        <v>44.801890559999997</v>
      </c>
      <c r="Z811" s="711">
        <f>X811+Y811-0.02</f>
        <v>343.46116096000003</v>
      </c>
      <c r="AA811" s="712">
        <f t="shared" si="273"/>
        <v>316.60002662400001</v>
      </c>
      <c r="AB811" s="712">
        <f t="shared" si="251"/>
        <v>47.490003993599998</v>
      </c>
      <c r="AC811" s="713">
        <f t="shared" si="314"/>
        <v>364.09003061760001</v>
      </c>
      <c r="AD811" s="713">
        <f>AA811*AD9</f>
        <v>332.43002795520005</v>
      </c>
      <c r="AE811" s="713">
        <f>AD811*AF9</f>
        <v>49.864504193280005</v>
      </c>
      <c r="AF811" s="714">
        <f t="shared" si="315"/>
        <v>382.29453214848007</v>
      </c>
      <c r="AG811" s="715">
        <v>375.2</v>
      </c>
      <c r="AH811" s="714">
        <f>AD811*AH9</f>
        <v>349.05152935296007</v>
      </c>
      <c r="AI811" s="480">
        <f>AH811*AJ9</f>
        <v>52.35772940294401</v>
      </c>
      <c r="AJ811" s="481">
        <f t="shared" si="316"/>
        <v>401.40925875590409</v>
      </c>
      <c r="AK811" s="707">
        <v>394</v>
      </c>
      <c r="AL811" s="455">
        <v>363.14286887128327</v>
      </c>
      <c r="AM811" s="455">
        <f t="shared" si="307"/>
        <v>384.93144100356028</v>
      </c>
      <c r="AN811" s="455">
        <f t="shared" si="317"/>
        <v>54.471430330692492</v>
      </c>
      <c r="AO811" s="456">
        <v>417.6</v>
      </c>
      <c r="AP811" s="364">
        <v>417.6</v>
      </c>
      <c r="AQ811" s="699">
        <f t="shared" si="318"/>
        <v>408.02732746377393</v>
      </c>
      <c r="AR811" s="363">
        <f t="shared" si="319"/>
        <v>469.23142658334001</v>
      </c>
      <c r="AS811" s="722">
        <f t="shared" si="320"/>
        <v>6.0000000000000039E-2</v>
      </c>
    </row>
    <row r="812" spans="1:45" ht="15.75" x14ac:dyDescent="0.25">
      <c r="A812" s="511" t="s">
        <v>508</v>
      </c>
      <c r="B812" s="480">
        <v>181.5</v>
      </c>
      <c r="C812" s="481" t="e">
        <f>+B812+B812*$G$9</f>
        <v>#VALUE!</v>
      </c>
      <c r="D812" s="481">
        <v>205.88</v>
      </c>
      <c r="E812" s="481">
        <f>+D812*$F$11</f>
        <v>0</v>
      </c>
      <c r="F812" s="481">
        <f t="shared" si="234"/>
        <v>205.88</v>
      </c>
      <c r="G812" s="455">
        <f>+F812</f>
        <v>205.88</v>
      </c>
      <c r="H812" s="485">
        <f t="shared" si="247"/>
        <v>205.88</v>
      </c>
      <c r="I812" s="513">
        <f>+H812*$I$8</f>
        <v>0</v>
      </c>
      <c r="J812" s="514">
        <f t="shared" ref="J812:J830" si="321">SUM(H812:I812)</f>
        <v>205.88</v>
      </c>
      <c r="K812" s="515">
        <f>_xlfn.FLOOR.PRECISE(+H812+I812,0.1)+0.1</f>
        <v>205.9</v>
      </c>
      <c r="L812" s="480">
        <f>H812+H812*$M$9</f>
        <v>205.88</v>
      </c>
      <c r="M812" s="480">
        <f>L812*$M$8</f>
        <v>0</v>
      </c>
      <c r="N812" s="363">
        <f>L812+M812</f>
        <v>205.88</v>
      </c>
      <c r="O812" s="480">
        <f t="shared" si="299"/>
        <v>234.70320000000001</v>
      </c>
      <c r="P812" s="480" t="e">
        <f t="shared" si="300"/>
        <v>#VALUE!</v>
      </c>
      <c r="Q812" s="480" t="e">
        <f t="shared" si="301"/>
        <v>#VALUE!</v>
      </c>
      <c r="R812" s="550">
        <v>259.92</v>
      </c>
      <c r="S812" s="480">
        <f>R812*S9</f>
        <v>36.388800000000003</v>
      </c>
      <c r="T812" s="480">
        <f>R812+S812-0.01</f>
        <v>296.29880000000003</v>
      </c>
      <c r="U812" s="480">
        <f>R812+(R812*R9)</f>
        <v>276.55488000000003</v>
      </c>
      <c r="V812" s="480">
        <f>U812*V9</f>
        <v>41.483232000000001</v>
      </c>
      <c r="W812" s="543">
        <f t="shared" si="312"/>
        <v>318.10000000000002</v>
      </c>
      <c r="X812" s="480">
        <f t="shared" si="313"/>
        <v>298.67927040000001</v>
      </c>
      <c r="Y812" s="480">
        <f>X812*Y7</f>
        <v>44.801890559999997</v>
      </c>
      <c r="Z812" s="711">
        <f>X812+Y812-0.02</f>
        <v>343.46116096000003</v>
      </c>
      <c r="AA812" s="712">
        <f t="shared" si="273"/>
        <v>316.60002662400001</v>
      </c>
      <c r="AB812" s="712">
        <f t="shared" si="251"/>
        <v>47.490003993599998</v>
      </c>
      <c r="AC812" s="713">
        <f t="shared" si="314"/>
        <v>364.09003061760001</v>
      </c>
      <c r="AD812" s="713">
        <f>AA812*AD9</f>
        <v>332.43002795520005</v>
      </c>
      <c r="AE812" s="713">
        <f>AD812*AF9</f>
        <v>49.864504193280005</v>
      </c>
      <c r="AF812" s="714">
        <f t="shared" si="315"/>
        <v>382.29453214848007</v>
      </c>
      <c r="AG812" s="715">
        <v>375.2</v>
      </c>
      <c r="AH812" s="714">
        <f>AD812*AH9</f>
        <v>349.05152935296007</v>
      </c>
      <c r="AI812" s="480">
        <f>AH812*AJ9</f>
        <v>52.35772940294401</v>
      </c>
      <c r="AJ812" s="481">
        <f t="shared" si="316"/>
        <v>401.40925875590409</v>
      </c>
      <c r="AK812" s="707">
        <v>394</v>
      </c>
      <c r="AL812" s="455">
        <v>363.14286887128327</v>
      </c>
      <c r="AM812" s="455">
        <f t="shared" si="307"/>
        <v>384.93144100356028</v>
      </c>
      <c r="AN812" s="455">
        <f t="shared" si="317"/>
        <v>54.471430330692492</v>
      </c>
      <c r="AO812" s="456">
        <v>417.6</v>
      </c>
      <c r="AP812" s="364">
        <v>417.6</v>
      </c>
      <c r="AQ812" s="699">
        <f t="shared" si="318"/>
        <v>408.02732746377393</v>
      </c>
      <c r="AR812" s="363">
        <f t="shared" si="319"/>
        <v>469.23142658334001</v>
      </c>
      <c r="AS812" s="722">
        <f t="shared" si="320"/>
        <v>6.0000000000000039E-2</v>
      </c>
    </row>
    <row r="813" spans="1:45" ht="15.75" x14ac:dyDescent="0.25">
      <c r="A813" s="511" t="s">
        <v>510</v>
      </c>
      <c r="B813" s="480">
        <v>605</v>
      </c>
      <c r="C813" s="481" t="e">
        <f>+B813+B813*$G$9</f>
        <v>#VALUE!</v>
      </c>
      <c r="D813" s="481">
        <v>686.23</v>
      </c>
      <c r="E813" s="481">
        <f>+D813*$F$11</f>
        <v>0</v>
      </c>
      <c r="F813" s="481">
        <f t="shared" si="234"/>
        <v>686.23</v>
      </c>
      <c r="G813" s="455">
        <f>+F813</f>
        <v>686.23</v>
      </c>
      <c r="H813" s="485">
        <f t="shared" si="247"/>
        <v>686.23</v>
      </c>
      <c r="I813" s="513">
        <f>+H813*$I$8</f>
        <v>0</v>
      </c>
      <c r="J813" s="514">
        <f t="shared" si="321"/>
        <v>686.23</v>
      </c>
      <c r="K813" s="515">
        <f>_xlfn.FLOOR.PRECISE(+H813+I813,0.1)</f>
        <v>686.2</v>
      </c>
      <c r="L813" s="480">
        <f>H813+H813*$M$9</f>
        <v>686.23</v>
      </c>
      <c r="M813" s="480">
        <f>L813*$M$8</f>
        <v>0</v>
      </c>
      <c r="N813" s="363">
        <f>L813+M813</f>
        <v>686.23</v>
      </c>
      <c r="O813" s="480">
        <f t="shared" si="299"/>
        <v>782.30220000000008</v>
      </c>
      <c r="P813" s="480" t="e">
        <f t="shared" si="300"/>
        <v>#VALUE!</v>
      </c>
      <c r="Q813" s="480" t="e">
        <f t="shared" si="301"/>
        <v>#VALUE!</v>
      </c>
      <c r="R813" s="550">
        <v>866.35</v>
      </c>
      <c r="S813" s="480">
        <f>R813*S9</f>
        <v>121.28900000000002</v>
      </c>
      <c r="T813" s="480">
        <f>R813+S813-0.04</f>
        <v>987.59900000000005</v>
      </c>
      <c r="U813" s="480">
        <f>R813+(R813*R9)</f>
        <v>921.79640000000006</v>
      </c>
      <c r="V813" s="480">
        <f>U813*V9</f>
        <v>138.26946000000001</v>
      </c>
      <c r="W813" s="543">
        <f t="shared" si="312"/>
        <v>1060.0999999999999</v>
      </c>
      <c r="X813" s="480">
        <f t="shared" si="313"/>
        <v>995.54011200000002</v>
      </c>
      <c r="Y813" s="480">
        <f>X813*Y7</f>
        <v>149.33101679999999</v>
      </c>
      <c r="Z813" s="711">
        <f>X813+Y813+0.03</f>
        <v>1144.9011287999999</v>
      </c>
      <c r="AA813" s="712">
        <f t="shared" si="273"/>
        <v>1055.2725187200001</v>
      </c>
      <c r="AB813" s="712">
        <f t="shared" si="251"/>
        <v>158.290877808</v>
      </c>
      <c r="AC813" s="713">
        <f t="shared" si="314"/>
        <v>1213.5633965280001</v>
      </c>
      <c r="AD813" s="713">
        <f>AA813*AD9</f>
        <v>1108.0361446560003</v>
      </c>
      <c r="AE813" s="713">
        <f>AD813*AF9</f>
        <v>166.20542169840004</v>
      </c>
      <c r="AF813" s="714">
        <f t="shared" si="315"/>
        <v>1274.2415663544002</v>
      </c>
      <c r="AG813" s="715">
        <v>1250.5999999999999</v>
      </c>
      <c r="AH813" s="714">
        <f>AD813*AH9</f>
        <v>1163.4379518888004</v>
      </c>
      <c r="AI813" s="480">
        <f>AH813*AJ9</f>
        <v>174.51569278332005</v>
      </c>
      <c r="AJ813" s="481">
        <f t="shared" si="316"/>
        <v>1337.9536446721204</v>
      </c>
      <c r="AK813" s="707">
        <v>1313.2</v>
      </c>
      <c r="AL813" s="455">
        <v>1210.406372909496</v>
      </c>
      <c r="AM813" s="455">
        <f t="shared" si="307"/>
        <v>1283.0307552840659</v>
      </c>
      <c r="AN813" s="455">
        <f t="shared" si="317"/>
        <v>181.56095593642439</v>
      </c>
      <c r="AO813" s="456">
        <v>1392</v>
      </c>
      <c r="AP813" s="364">
        <v>1392</v>
      </c>
      <c r="AQ813" s="699">
        <f t="shared" si="318"/>
        <v>1360.0126006011099</v>
      </c>
      <c r="AR813" s="363">
        <f t="shared" si="319"/>
        <v>1564.0144906912763</v>
      </c>
      <c r="AS813" s="722">
        <f t="shared" si="320"/>
        <v>6.0000000000000123E-2</v>
      </c>
    </row>
    <row r="814" spans="1:45" ht="15.75" x14ac:dyDescent="0.25">
      <c r="A814" s="511" t="s">
        <v>743</v>
      </c>
      <c r="B814" s="480"/>
      <c r="C814" s="481"/>
      <c r="D814" s="481"/>
      <c r="E814" s="481"/>
      <c r="F814" s="481"/>
      <c r="G814" s="455"/>
      <c r="H814" s="485"/>
      <c r="I814" s="513"/>
      <c r="J814" s="514"/>
      <c r="K814" s="515"/>
      <c r="L814" s="480"/>
      <c r="M814" s="480"/>
      <c r="N814" s="363"/>
      <c r="O814" s="480">
        <v>817.31</v>
      </c>
      <c r="P814" s="480">
        <v>114.42</v>
      </c>
      <c r="Q814" s="480">
        <v>931.73</v>
      </c>
      <c r="R814" s="550">
        <v>866.35</v>
      </c>
      <c r="S814" s="480">
        <f>R814*S9</f>
        <v>121.28900000000002</v>
      </c>
      <c r="T814" s="480">
        <f>R814+S814-0.04</f>
        <v>987.59900000000005</v>
      </c>
      <c r="U814" s="480">
        <f>R814+(R814*R9)</f>
        <v>921.79640000000006</v>
      </c>
      <c r="V814" s="480">
        <f>U814*V9</f>
        <v>138.26946000000001</v>
      </c>
      <c r="W814" s="543">
        <f t="shared" si="312"/>
        <v>1060.0999999999999</v>
      </c>
      <c r="X814" s="480">
        <f t="shared" si="313"/>
        <v>995.54011200000002</v>
      </c>
      <c r="Y814" s="480">
        <f>X814*Y7</f>
        <v>149.33101679999999</v>
      </c>
      <c r="Z814" s="480">
        <f>1123.67+0.03</f>
        <v>1123.7</v>
      </c>
      <c r="AA814" s="712">
        <f t="shared" si="273"/>
        <v>1055.2725187200001</v>
      </c>
      <c r="AB814" s="712">
        <f t="shared" si="251"/>
        <v>158.290877808</v>
      </c>
      <c r="AC814" s="713">
        <f t="shared" si="314"/>
        <v>1213.5633965280001</v>
      </c>
      <c r="AD814" s="713">
        <f>AA814*AD9</f>
        <v>1108.0361446560003</v>
      </c>
      <c r="AE814" s="713">
        <f>AD814*AF9</f>
        <v>166.20542169840004</v>
      </c>
      <c r="AF814" s="714">
        <f t="shared" si="315"/>
        <v>1274.2415663544002</v>
      </c>
      <c r="AG814" s="715">
        <v>1250.5999999999999</v>
      </c>
      <c r="AH814" s="714">
        <f>AD814*AH9</f>
        <v>1163.4379518888004</v>
      </c>
      <c r="AI814" s="480">
        <f>AH814*AJ9</f>
        <v>174.51569278332005</v>
      </c>
      <c r="AJ814" s="481">
        <f t="shared" si="316"/>
        <v>1337.9536446721204</v>
      </c>
      <c r="AK814" s="707">
        <v>1313.2</v>
      </c>
      <c r="AL814" s="455">
        <v>1210.406372909496</v>
      </c>
      <c r="AM814" s="455">
        <f t="shared" si="307"/>
        <v>1283.0307552840659</v>
      </c>
      <c r="AN814" s="455">
        <f t="shared" si="317"/>
        <v>181.56095593642439</v>
      </c>
      <c r="AO814" s="456">
        <v>1392</v>
      </c>
      <c r="AP814" s="364">
        <v>1392</v>
      </c>
      <c r="AQ814" s="699">
        <f t="shared" si="318"/>
        <v>1360.0126006011099</v>
      </c>
      <c r="AR814" s="363">
        <f t="shared" si="319"/>
        <v>1564.0144906912763</v>
      </c>
      <c r="AS814" s="722">
        <f t="shared" si="320"/>
        <v>6.0000000000000123E-2</v>
      </c>
    </row>
    <row r="815" spans="1:45" ht="15.75" x14ac:dyDescent="0.25">
      <c r="A815" s="479"/>
      <c r="B815" s="517"/>
      <c r="C815" s="481"/>
      <c r="D815" s="481"/>
      <c r="E815" s="481"/>
      <c r="F815" s="481"/>
      <c r="G815" s="455"/>
      <c r="H815" s="485"/>
      <c r="I815" s="513"/>
      <c r="J815" s="514"/>
      <c r="K815" s="515"/>
      <c r="L815" s="483"/>
      <c r="M815" s="483"/>
      <c r="N815" s="488"/>
      <c r="O815" s="480"/>
      <c r="P815" s="480"/>
      <c r="Q815" s="480"/>
      <c r="R815" s="480"/>
      <c r="S815" s="480"/>
      <c r="T815" s="480"/>
      <c r="U815" s="483"/>
      <c r="V815" s="483"/>
      <c r="W815" s="502"/>
      <c r="X815" s="483"/>
      <c r="Y815" s="480"/>
      <c r="Z815" s="711"/>
      <c r="AA815" s="712"/>
      <c r="AB815" s="712"/>
      <c r="AC815" s="713"/>
      <c r="AD815" s="713"/>
      <c r="AE815" s="713"/>
      <c r="AF815" s="714"/>
      <c r="AG815" s="715"/>
      <c r="AH815" s="714"/>
      <c r="AI815" s="480"/>
      <c r="AJ815" s="483"/>
      <c r="AK815" s="707"/>
      <c r="AL815" s="455"/>
      <c r="AM815" s="455"/>
      <c r="AN815" s="455"/>
      <c r="AO815" s="456"/>
      <c r="AP815" s="364"/>
      <c r="AQ815" s="693"/>
      <c r="AR815" s="363"/>
      <c r="AS815" s="710"/>
    </row>
    <row r="816" spans="1:45" ht="15.75" x14ac:dyDescent="0.25">
      <c r="A816" s="551" t="s">
        <v>520</v>
      </c>
      <c r="B816" s="517"/>
      <c r="C816" s="481"/>
      <c r="D816" s="481"/>
      <c r="E816" s="481"/>
      <c r="F816" s="481"/>
      <c r="G816" s="455"/>
      <c r="H816" s="485"/>
      <c r="I816" s="513"/>
      <c r="J816" s="514"/>
      <c r="K816" s="515"/>
      <c r="L816" s="483"/>
      <c r="M816" s="483"/>
      <c r="N816" s="488"/>
      <c r="O816" s="480"/>
      <c r="P816" s="480"/>
      <c r="Q816" s="480"/>
      <c r="R816" s="480"/>
      <c r="S816" s="480"/>
      <c r="T816" s="480"/>
      <c r="U816" s="483"/>
      <c r="V816" s="483"/>
      <c r="W816" s="502"/>
      <c r="X816" s="483"/>
      <c r="Y816" s="480"/>
      <c r="Z816" s="711"/>
      <c r="AA816" s="712"/>
      <c r="AB816" s="712"/>
      <c r="AC816" s="392"/>
      <c r="AD816" s="392"/>
      <c r="AE816" s="392"/>
      <c r="AF816" s="483"/>
      <c r="AG816" s="554"/>
      <c r="AH816" s="714"/>
      <c r="AI816" s="480"/>
      <c r="AJ816" s="483"/>
      <c r="AK816" s="707"/>
      <c r="AL816" s="455"/>
      <c r="AM816" s="455"/>
      <c r="AN816" s="455"/>
      <c r="AO816" s="456"/>
      <c r="AP816" s="364"/>
      <c r="AQ816" s="693"/>
      <c r="AR816" s="363"/>
      <c r="AS816" s="710"/>
    </row>
    <row r="817" spans="1:45" ht="15.75" x14ac:dyDescent="0.25">
      <c r="A817" s="511" t="s">
        <v>505</v>
      </c>
      <c r="B817" s="480">
        <v>181.5</v>
      </c>
      <c r="C817" s="481" t="e">
        <f>+B817+B817*$G$9</f>
        <v>#VALUE!</v>
      </c>
      <c r="D817" s="481">
        <v>205.88</v>
      </c>
      <c r="E817" s="481">
        <f t="shared" ref="E817:E830" si="322">+D817*$F$11</f>
        <v>0</v>
      </c>
      <c r="F817" s="481">
        <f t="shared" ref="F817:F830" si="323">SUM(D817:E817)</f>
        <v>205.88</v>
      </c>
      <c r="G817" s="455">
        <f>+F817</f>
        <v>205.88</v>
      </c>
      <c r="H817" s="485">
        <f t="shared" si="247"/>
        <v>205.88</v>
      </c>
      <c r="I817" s="513">
        <f>+H817*$I$8</f>
        <v>0</v>
      </c>
      <c r="J817" s="514">
        <f t="shared" si="321"/>
        <v>205.88</v>
      </c>
      <c r="K817" s="515">
        <f>_xlfn.FLOOR.PRECISE(+H817+I817,0.1)+0.1</f>
        <v>205.9</v>
      </c>
      <c r="L817" s="480">
        <f>H817+H817*$M$9</f>
        <v>205.88</v>
      </c>
      <c r="M817" s="480">
        <f>L817*$M$8</f>
        <v>0</v>
      </c>
      <c r="N817" s="363">
        <f>L817+M817</f>
        <v>205.88</v>
      </c>
      <c r="O817" s="480">
        <f t="shared" si="299"/>
        <v>234.70320000000001</v>
      </c>
      <c r="P817" s="480" t="e">
        <f t="shared" si="300"/>
        <v>#VALUE!</v>
      </c>
      <c r="Q817" s="480" t="e">
        <f t="shared" si="301"/>
        <v>#VALUE!</v>
      </c>
      <c r="R817" s="550">
        <v>259.92</v>
      </c>
      <c r="S817" s="480">
        <f>R817*S9</f>
        <v>36.388800000000003</v>
      </c>
      <c r="T817" s="480">
        <f>R817+S817-0.01</f>
        <v>296.29880000000003</v>
      </c>
      <c r="U817" s="480">
        <f>R817+(R817*R9)</f>
        <v>276.55488000000003</v>
      </c>
      <c r="V817" s="480">
        <f>U817*V9</f>
        <v>41.483232000000001</v>
      </c>
      <c r="W817" s="543">
        <f t="shared" ref="W817:W822" si="324">ROUNDUP(SUM(U817:V817),1)</f>
        <v>318.10000000000002</v>
      </c>
      <c r="X817" s="480">
        <f t="shared" ref="X817:X822" si="325">U817*$Z$11+U817</f>
        <v>298.67927040000001</v>
      </c>
      <c r="Y817" s="480">
        <f>X817*Y7</f>
        <v>44.801890559999997</v>
      </c>
      <c r="Z817" s="711">
        <f>X817+Y817-0.02</f>
        <v>343.46116096000003</v>
      </c>
      <c r="AA817" s="712">
        <f t="shared" si="273"/>
        <v>316.60002662400001</v>
      </c>
      <c r="AB817" s="712">
        <f t="shared" si="251"/>
        <v>47.490003993599998</v>
      </c>
      <c r="AC817" s="713">
        <f t="shared" ref="AC817:AC822" si="326">AA817+AB817</f>
        <v>364.09003061760001</v>
      </c>
      <c r="AD817" s="713">
        <f>AA817*AD9</f>
        <v>332.43002795520005</v>
      </c>
      <c r="AE817" s="713">
        <f>AD817*AF9</f>
        <v>49.864504193280005</v>
      </c>
      <c r="AF817" s="714">
        <f t="shared" ref="AF817:AF822" si="327">AD817+AE817</f>
        <v>382.29453214848007</v>
      </c>
      <c r="AG817" s="715">
        <v>375.2</v>
      </c>
      <c r="AH817" s="714">
        <f>AD817*AH9</f>
        <v>349.05152935296007</v>
      </c>
      <c r="AI817" s="480">
        <f>AH817*AJ9</f>
        <v>52.35772940294401</v>
      </c>
      <c r="AJ817" s="481">
        <f t="shared" ref="AJ817:AJ822" si="328">SUM(AH817:AI817)</f>
        <v>401.40925875590409</v>
      </c>
      <c r="AK817" s="707">
        <v>394</v>
      </c>
      <c r="AL817" s="455">
        <v>363.14286887128327</v>
      </c>
      <c r="AM817" s="455">
        <f t="shared" si="307"/>
        <v>384.93144100356028</v>
      </c>
      <c r="AN817" s="455">
        <f t="shared" ref="AN817:AN822" si="329">AL817*AN$12</f>
        <v>54.471430330692492</v>
      </c>
      <c r="AO817" s="456">
        <v>417.6</v>
      </c>
      <c r="AP817" s="364">
        <v>417.6</v>
      </c>
      <c r="AQ817" s="699">
        <f t="shared" ref="AQ817:AQ822" si="330">AM817*1.06</f>
        <v>408.02732746377393</v>
      </c>
      <c r="AR817" s="363">
        <f t="shared" ref="AR817:AR824" si="331">AQ817*1.15</f>
        <v>469.23142658334001</v>
      </c>
      <c r="AS817" s="722">
        <f t="shared" ref="AS817:AS822" si="332">SUM(AM817-AL817)/AL817</f>
        <v>6.0000000000000039E-2</v>
      </c>
    </row>
    <row r="818" spans="1:45" ht="15.75" x14ac:dyDescent="0.25">
      <c r="A818" s="511" t="s">
        <v>506</v>
      </c>
      <c r="B818" s="480">
        <v>121</v>
      </c>
      <c r="C818" s="481" t="e">
        <f>+B818+B818*$G$9</f>
        <v>#VALUE!</v>
      </c>
      <c r="D818" s="481">
        <v>137.28</v>
      </c>
      <c r="E818" s="481">
        <f t="shared" si="322"/>
        <v>0</v>
      </c>
      <c r="F818" s="481">
        <f t="shared" si="323"/>
        <v>137.28</v>
      </c>
      <c r="G818" s="455">
        <f>CEILING(F818,0.1)</f>
        <v>137.30000000000001</v>
      </c>
      <c r="H818" s="485">
        <f t="shared" si="247"/>
        <v>137.28</v>
      </c>
      <c r="I818" s="513">
        <f>+H818*$I$8</f>
        <v>0</v>
      </c>
      <c r="J818" s="514">
        <f t="shared" si="321"/>
        <v>137.28</v>
      </c>
      <c r="K818" s="515">
        <f>_xlfn.FLOOR.PRECISE(+H818+I818,0.1)+0.1</f>
        <v>137.30000000000001</v>
      </c>
      <c r="L818" s="480">
        <f>H818+H818*$M$9</f>
        <v>137.28</v>
      </c>
      <c r="M818" s="480">
        <f>L818*$M$8</f>
        <v>0</v>
      </c>
      <c r="N818" s="363">
        <f>L818+M818</f>
        <v>137.28</v>
      </c>
      <c r="O818" s="480">
        <f t="shared" si="299"/>
        <v>156.4992</v>
      </c>
      <c r="P818" s="480" t="e">
        <f t="shared" si="300"/>
        <v>#VALUE!</v>
      </c>
      <c r="Q818" s="480" t="e">
        <f t="shared" si="301"/>
        <v>#VALUE!</v>
      </c>
      <c r="R818" s="550">
        <v>173.31</v>
      </c>
      <c r="S818" s="480">
        <f>R818*S9</f>
        <v>24.263400000000004</v>
      </c>
      <c r="T818" s="480">
        <f>R818+S818+0.02</f>
        <v>197.5934</v>
      </c>
      <c r="U818" s="480">
        <f>R818+(R818*R9)</f>
        <v>184.40183999999999</v>
      </c>
      <c r="V818" s="480">
        <f>U818*V9</f>
        <v>27.660276</v>
      </c>
      <c r="W818" s="543">
        <f t="shared" si="324"/>
        <v>212.1</v>
      </c>
      <c r="X818" s="480">
        <f t="shared" si="325"/>
        <v>199.15398719999999</v>
      </c>
      <c r="Y818" s="480">
        <f>X818*Y7</f>
        <v>29.873098079999998</v>
      </c>
      <c r="Z818" s="711">
        <f>X818+Y818+0.01</f>
        <v>229.03708527999999</v>
      </c>
      <c r="AA818" s="712">
        <f t="shared" si="273"/>
        <v>211.10322643199999</v>
      </c>
      <c r="AB818" s="712">
        <f t="shared" si="251"/>
        <v>31.665483964799996</v>
      </c>
      <c r="AC818" s="713">
        <f t="shared" si="326"/>
        <v>242.76871039679997</v>
      </c>
      <c r="AD818" s="713">
        <f>AA818*AD9</f>
        <v>221.65838775359998</v>
      </c>
      <c r="AE818" s="713">
        <f>AD818*AF9</f>
        <v>33.248758163039994</v>
      </c>
      <c r="AF818" s="714">
        <f t="shared" si="327"/>
        <v>254.90714591663999</v>
      </c>
      <c r="AG818" s="715">
        <v>250.2</v>
      </c>
      <c r="AH818" s="714">
        <f>AD818*AH9</f>
        <v>232.74130714128</v>
      </c>
      <c r="AI818" s="480">
        <f>AH818*AJ9</f>
        <v>34.911196071192002</v>
      </c>
      <c r="AJ818" s="481">
        <f t="shared" si="328"/>
        <v>267.65250321247203</v>
      </c>
      <c r="AK818" s="707"/>
      <c r="AL818" s="455">
        <v>242.13715991105764</v>
      </c>
      <c r="AM818" s="455">
        <f t="shared" si="307"/>
        <v>256.66538950572112</v>
      </c>
      <c r="AN818" s="455">
        <f t="shared" si="329"/>
        <v>36.320573986658644</v>
      </c>
      <c r="AO818" s="456">
        <v>278.5</v>
      </c>
      <c r="AP818" s="364">
        <v>278.5</v>
      </c>
      <c r="AQ818" s="699">
        <f t="shared" si="330"/>
        <v>272.06531287606441</v>
      </c>
      <c r="AR818" s="363">
        <f t="shared" si="331"/>
        <v>312.87510980747408</v>
      </c>
      <c r="AS818" s="722">
        <f t="shared" si="332"/>
        <v>6.0000000000000116E-2</v>
      </c>
    </row>
    <row r="819" spans="1:45" ht="15.75" x14ac:dyDescent="0.25">
      <c r="A819" s="511" t="s">
        <v>507</v>
      </c>
      <c r="B819" s="480">
        <v>121</v>
      </c>
      <c r="C819" s="481" t="e">
        <f>+B819+B819*$G$9</f>
        <v>#VALUE!</v>
      </c>
      <c r="D819" s="481">
        <v>137.28</v>
      </c>
      <c r="E819" s="481">
        <f t="shared" si="322"/>
        <v>0</v>
      </c>
      <c r="F819" s="481">
        <f t="shared" si="323"/>
        <v>137.28</v>
      </c>
      <c r="G819" s="455">
        <f>CEILING(F819,0.1)</f>
        <v>137.30000000000001</v>
      </c>
      <c r="H819" s="485">
        <f t="shared" si="247"/>
        <v>137.28</v>
      </c>
      <c r="I819" s="513">
        <f>+H819*$I$8</f>
        <v>0</v>
      </c>
      <c r="J819" s="514">
        <f t="shared" si="321"/>
        <v>137.28</v>
      </c>
      <c r="K819" s="515">
        <f>_xlfn.FLOOR.PRECISE(+H819+I819,0.1)+0.1</f>
        <v>137.30000000000001</v>
      </c>
      <c r="L819" s="480">
        <f>H819+H819*$M$9</f>
        <v>137.28</v>
      </c>
      <c r="M819" s="480">
        <f>L819*$M$8</f>
        <v>0</v>
      </c>
      <c r="N819" s="363">
        <f>L819+M819</f>
        <v>137.28</v>
      </c>
      <c r="O819" s="480">
        <f t="shared" si="299"/>
        <v>156.4992</v>
      </c>
      <c r="P819" s="480" t="e">
        <f t="shared" si="300"/>
        <v>#VALUE!</v>
      </c>
      <c r="Q819" s="480" t="e">
        <f t="shared" si="301"/>
        <v>#VALUE!</v>
      </c>
      <c r="R819" s="550">
        <v>173.31</v>
      </c>
      <c r="S819" s="480">
        <f>R819*S9</f>
        <v>24.263400000000004</v>
      </c>
      <c r="T819" s="480">
        <f>R819+S819+0.02</f>
        <v>197.5934</v>
      </c>
      <c r="U819" s="480">
        <f>R819+(R819*R9)</f>
        <v>184.40183999999999</v>
      </c>
      <c r="V819" s="480">
        <f>U819*V9</f>
        <v>27.660276</v>
      </c>
      <c r="W819" s="543">
        <f t="shared" si="324"/>
        <v>212.1</v>
      </c>
      <c r="X819" s="480">
        <f t="shared" si="325"/>
        <v>199.15398719999999</v>
      </c>
      <c r="Y819" s="480">
        <f>X819*Y7</f>
        <v>29.873098079999998</v>
      </c>
      <c r="Z819" s="711">
        <f>X819+Y819+0.01</f>
        <v>229.03708527999999</v>
      </c>
      <c r="AA819" s="712">
        <f t="shared" si="273"/>
        <v>211.10322643199999</v>
      </c>
      <c r="AB819" s="712">
        <f t="shared" si="251"/>
        <v>31.665483964799996</v>
      </c>
      <c r="AC819" s="713">
        <f t="shared" si="326"/>
        <v>242.76871039679997</v>
      </c>
      <c r="AD819" s="713">
        <f>AA819*AD9</f>
        <v>221.65838775359998</v>
      </c>
      <c r="AE819" s="713">
        <f>AD819*AF9</f>
        <v>33.248758163039994</v>
      </c>
      <c r="AF819" s="714">
        <f t="shared" si="327"/>
        <v>254.90714591663999</v>
      </c>
      <c r="AG819" s="715">
        <v>250.2</v>
      </c>
      <c r="AH819" s="714">
        <f>AD819*AH9</f>
        <v>232.74130714128</v>
      </c>
      <c r="AI819" s="480">
        <f>AH819*AJ9</f>
        <v>34.911196071192002</v>
      </c>
      <c r="AJ819" s="481">
        <f t="shared" si="328"/>
        <v>267.65250321247203</v>
      </c>
      <c r="AK819" s="707"/>
      <c r="AL819" s="455">
        <v>242.13715991105764</v>
      </c>
      <c r="AM819" s="455">
        <f t="shared" si="307"/>
        <v>256.66538950572112</v>
      </c>
      <c r="AN819" s="455">
        <f t="shared" si="329"/>
        <v>36.320573986658644</v>
      </c>
      <c r="AO819" s="456">
        <v>278.5</v>
      </c>
      <c r="AP819" s="364">
        <v>278.5</v>
      </c>
      <c r="AQ819" s="699">
        <f t="shared" si="330"/>
        <v>272.06531287606441</v>
      </c>
      <c r="AR819" s="363">
        <f t="shared" si="331"/>
        <v>312.87510980747408</v>
      </c>
      <c r="AS819" s="722">
        <f t="shared" si="332"/>
        <v>6.0000000000000116E-2</v>
      </c>
    </row>
    <row r="820" spans="1:45" ht="15.75" x14ac:dyDescent="0.25">
      <c r="A820" s="511" t="s">
        <v>508</v>
      </c>
      <c r="B820" s="480">
        <v>121</v>
      </c>
      <c r="C820" s="481" t="e">
        <f>+B820+B820*$G$9</f>
        <v>#VALUE!</v>
      </c>
      <c r="D820" s="481">
        <v>137.28</v>
      </c>
      <c r="E820" s="481">
        <f t="shared" si="322"/>
        <v>0</v>
      </c>
      <c r="F820" s="481">
        <f t="shared" si="323"/>
        <v>137.28</v>
      </c>
      <c r="G820" s="455">
        <f>CEILING(F820,0.1)</f>
        <v>137.30000000000001</v>
      </c>
      <c r="H820" s="485">
        <f t="shared" si="247"/>
        <v>137.28</v>
      </c>
      <c r="I820" s="513">
        <f>+H820*$I$8</f>
        <v>0</v>
      </c>
      <c r="J820" s="514">
        <f t="shared" si="321"/>
        <v>137.28</v>
      </c>
      <c r="K820" s="515">
        <f>_xlfn.FLOOR.PRECISE(+H820+I820,0.1)+0.1</f>
        <v>137.30000000000001</v>
      </c>
      <c r="L820" s="480">
        <f>H820+H820*$M$9</f>
        <v>137.28</v>
      </c>
      <c r="M820" s="480">
        <f>L820*$M$8</f>
        <v>0</v>
      </c>
      <c r="N820" s="363">
        <f>L820+M820</f>
        <v>137.28</v>
      </c>
      <c r="O820" s="480">
        <f t="shared" si="299"/>
        <v>156.4992</v>
      </c>
      <c r="P820" s="480" t="e">
        <f t="shared" si="300"/>
        <v>#VALUE!</v>
      </c>
      <c r="Q820" s="480" t="e">
        <f t="shared" si="301"/>
        <v>#VALUE!</v>
      </c>
      <c r="R820" s="550">
        <v>173.31</v>
      </c>
      <c r="S820" s="480">
        <f>R820*S9</f>
        <v>24.263400000000004</v>
      </c>
      <c r="T820" s="480">
        <f>R820+S820+0.02</f>
        <v>197.5934</v>
      </c>
      <c r="U820" s="480">
        <f>R820+(R820*R9)</f>
        <v>184.40183999999999</v>
      </c>
      <c r="V820" s="480">
        <f>U820*V9</f>
        <v>27.660276</v>
      </c>
      <c r="W820" s="543">
        <f t="shared" si="324"/>
        <v>212.1</v>
      </c>
      <c r="X820" s="480">
        <f t="shared" si="325"/>
        <v>199.15398719999999</v>
      </c>
      <c r="Y820" s="480">
        <f>X820*Y7</f>
        <v>29.873098079999998</v>
      </c>
      <c r="Z820" s="711">
        <f>X820+Y820+0.01</f>
        <v>229.03708527999999</v>
      </c>
      <c r="AA820" s="712">
        <f t="shared" si="273"/>
        <v>211.10322643199999</v>
      </c>
      <c r="AB820" s="712">
        <f t="shared" si="251"/>
        <v>31.665483964799996</v>
      </c>
      <c r="AC820" s="713">
        <f t="shared" si="326"/>
        <v>242.76871039679997</v>
      </c>
      <c r="AD820" s="713">
        <f>AA820*AD9</f>
        <v>221.65838775359998</v>
      </c>
      <c r="AE820" s="713">
        <f>AD820*AF9</f>
        <v>33.248758163039994</v>
      </c>
      <c r="AF820" s="714">
        <f t="shared" si="327"/>
        <v>254.90714591663999</v>
      </c>
      <c r="AG820" s="715">
        <v>250.2</v>
      </c>
      <c r="AH820" s="714">
        <f>AD820*AH9</f>
        <v>232.74130714128</v>
      </c>
      <c r="AI820" s="480">
        <f>AH820*AJ9</f>
        <v>34.911196071192002</v>
      </c>
      <c r="AJ820" s="481">
        <f t="shared" si="328"/>
        <v>267.65250321247203</v>
      </c>
      <c r="AK820" s="707"/>
      <c r="AL820" s="455">
        <v>242.13715991105764</v>
      </c>
      <c r="AM820" s="455">
        <f t="shared" si="307"/>
        <v>256.66538950572112</v>
      </c>
      <c r="AN820" s="455">
        <f t="shared" si="329"/>
        <v>36.320573986658644</v>
      </c>
      <c r="AO820" s="456">
        <v>278.5</v>
      </c>
      <c r="AP820" s="364">
        <v>278.5</v>
      </c>
      <c r="AQ820" s="699">
        <f t="shared" si="330"/>
        <v>272.06531287606441</v>
      </c>
      <c r="AR820" s="363">
        <f t="shared" si="331"/>
        <v>312.87510980747408</v>
      </c>
      <c r="AS820" s="722">
        <f t="shared" si="332"/>
        <v>6.0000000000000116E-2</v>
      </c>
    </row>
    <row r="821" spans="1:45" ht="15.75" x14ac:dyDescent="0.25">
      <c r="A821" s="511" t="s">
        <v>743</v>
      </c>
      <c r="B821" s="480"/>
      <c r="C821" s="481"/>
      <c r="D821" s="481"/>
      <c r="E821" s="481"/>
      <c r="F821" s="481"/>
      <c r="G821" s="455"/>
      <c r="H821" s="485"/>
      <c r="I821" s="513"/>
      <c r="J821" s="514"/>
      <c r="K821" s="515"/>
      <c r="L821" s="480"/>
      <c r="M821" s="480"/>
      <c r="N821" s="363"/>
      <c r="O821" s="480">
        <v>245.21</v>
      </c>
      <c r="P821" s="480">
        <v>34.33</v>
      </c>
      <c r="Q821" s="480">
        <f>O821+P821</f>
        <v>279.54000000000002</v>
      </c>
      <c r="R821" s="550">
        <v>259.92</v>
      </c>
      <c r="S821" s="480">
        <f>R821*S9</f>
        <v>36.388800000000003</v>
      </c>
      <c r="T821" s="480">
        <f>R821+S821-0.01</f>
        <v>296.29880000000003</v>
      </c>
      <c r="U821" s="480">
        <f>R821+(R821*R9)</f>
        <v>276.55488000000003</v>
      </c>
      <c r="V821" s="480">
        <f>U821*V9</f>
        <v>41.483232000000001</v>
      </c>
      <c r="W821" s="543">
        <f t="shared" si="324"/>
        <v>318.10000000000002</v>
      </c>
      <c r="X821" s="480">
        <f t="shared" si="325"/>
        <v>298.67927040000001</v>
      </c>
      <c r="Y821" s="480">
        <f>X821*Y7</f>
        <v>44.801890559999997</v>
      </c>
      <c r="Z821" s="711">
        <f>X821+Y821-0.02</f>
        <v>343.46116096000003</v>
      </c>
      <c r="AA821" s="712">
        <f t="shared" si="273"/>
        <v>316.60002662400001</v>
      </c>
      <c r="AB821" s="712">
        <f t="shared" si="251"/>
        <v>47.490003993599998</v>
      </c>
      <c r="AC821" s="713">
        <f t="shared" si="326"/>
        <v>364.09003061760001</v>
      </c>
      <c r="AD821" s="713">
        <f>AA821*AD9</f>
        <v>332.43002795520005</v>
      </c>
      <c r="AE821" s="713">
        <f>AD821*AF9</f>
        <v>49.864504193280005</v>
      </c>
      <c r="AF821" s="714">
        <f t="shared" si="327"/>
        <v>382.29453214848007</v>
      </c>
      <c r="AG821" s="715">
        <v>375.2</v>
      </c>
      <c r="AH821" s="714">
        <f>AD821*AH9</f>
        <v>349.05152935296007</v>
      </c>
      <c r="AI821" s="480">
        <f>AH821*AJ9</f>
        <v>52.35772940294401</v>
      </c>
      <c r="AJ821" s="481">
        <f t="shared" si="328"/>
        <v>401.40925875590409</v>
      </c>
      <c r="AK821" s="707">
        <v>394</v>
      </c>
      <c r="AL821" s="455">
        <v>363.14286887128327</v>
      </c>
      <c r="AM821" s="455">
        <f t="shared" si="307"/>
        <v>384.93144100356028</v>
      </c>
      <c r="AN821" s="455">
        <f t="shared" si="329"/>
        <v>54.471430330692492</v>
      </c>
      <c r="AO821" s="456">
        <v>417.6</v>
      </c>
      <c r="AP821" s="364">
        <v>417.6</v>
      </c>
      <c r="AQ821" s="699">
        <f t="shared" si="330"/>
        <v>408.02732746377393</v>
      </c>
      <c r="AR821" s="363">
        <f t="shared" si="331"/>
        <v>469.23142658334001</v>
      </c>
      <c r="AS821" s="722">
        <f t="shared" si="332"/>
        <v>6.0000000000000039E-2</v>
      </c>
    </row>
    <row r="822" spans="1:45" ht="15.75" x14ac:dyDescent="0.25">
      <c r="A822" s="511" t="s">
        <v>510</v>
      </c>
      <c r="B822" s="480">
        <v>145.19999999999999</v>
      </c>
      <c r="C822" s="481" t="e">
        <f>+B822+B822*$G$9</f>
        <v>#VALUE!</v>
      </c>
      <c r="D822" s="481">
        <v>164.74</v>
      </c>
      <c r="E822" s="481">
        <f t="shared" si="322"/>
        <v>0</v>
      </c>
      <c r="F822" s="481">
        <f t="shared" si="323"/>
        <v>164.74</v>
      </c>
      <c r="G822" s="455">
        <f>+F822</f>
        <v>164.74</v>
      </c>
      <c r="H822" s="485">
        <f t="shared" si="247"/>
        <v>164.74</v>
      </c>
      <c r="I822" s="513">
        <f>+H822*$I$8</f>
        <v>0</v>
      </c>
      <c r="J822" s="514">
        <f t="shared" si="321"/>
        <v>164.74</v>
      </c>
      <c r="K822" s="515">
        <f>_xlfn.FLOOR.PRECISE(+H822+I822,0.1)+0.1</f>
        <v>164.8</v>
      </c>
      <c r="L822" s="480">
        <f>H822+H822*$M$9</f>
        <v>164.74</v>
      </c>
      <c r="M822" s="480">
        <f>L822*$M$8</f>
        <v>0</v>
      </c>
      <c r="N822" s="363">
        <f>L822+M822</f>
        <v>164.74</v>
      </c>
      <c r="O822" s="480">
        <f t="shared" si="299"/>
        <v>187.80360000000002</v>
      </c>
      <c r="P822" s="480" t="e">
        <f t="shared" si="300"/>
        <v>#VALUE!</v>
      </c>
      <c r="Q822" s="480" t="e">
        <f t="shared" si="301"/>
        <v>#VALUE!</v>
      </c>
      <c r="R822" s="550">
        <v>207.98</v>
      </c>
      <c r="S822" s="480">
        <f>R822*S9</f>
        <v>29.1172</v>
      </c>
      <c r="T822" s="480">
        <f>R822+S822</f>
        <v>237.09719999999999</v>
      </c>
      <c r="U822" s="480">
        <f>R822+(R822*R9)</f>
        <v>221.29071999999999</v>
      </c>
      <c r="V822" s="480">
        <f>U822*V9</f>
        <v>33.193607999999998</v>
      </c>
      <c r="W822" s="543">
        <f t="shared" si="324"/>
        <v>254.5</v>
      </c>
      <c r="X822" s="480">
        <f t="shared" si="325"/>
        <v>238.99397759999999</v>
      </c>
      <c r="Y822" s="480">
        <f>X822*Y7</f>
        <v>35.849096639999999</v>
      </c>
      <c r="Z822" s="711">
        <f>X822+Y822</f>
        <v>274.84307423999996</v>
      </c>
      <c r="AA822" s="712">
        <f t="shared" si="273"/>
        <v>253.333616256</v>
      </c>
      <c r="AB822" s="712">
        <f t="shared" si="251"/>
        <v>38.000042438400001</v>
      </c>
      <c r="AC822" s="713">
        <f t="shared" si="326"/>
        <v>291.33365869440001</v>
      </c>
      <c r="AD822" s="713">
        <f>AA822*AD9</f>
        <v>266.00029706880002</v>
      </c>
      <c r="AE822" s="713">
        <f>AD822*AF9</f>
        <v>39.900044560320005</v>
      </c>
      <c r="AF822" s="714">
        <f t="shared" si="327"/>
        <v>305.90034162912002</v>
      </c>
      <c r="AG822" s="715">
        <v>300.2</v>
      </c>
      <c r="AH822" s="714">
        <f>AD822*AH9</f>
        <v>279.30031192224004</v>
      </c>
      <c r="AI822" s="480">
        <f>AH822*AJ9</f>
        <v>41.895046788336003</v>
      </c>
      <c r="AJ822" s="481">
        <f t="shared" si="328"/>
        <v>321.19535871057604</v>
      </c>
      <c r="AK822" s="707">
        <v>315.3</v>
      </c>
      <c r="AL822" s="455">
        <v>290.5757689591008</v>
      </c>
      <c r="AM822" s="455">
        <f t="shared" si="307"/>
        <v>308.01031509664688</v>
      </c>
      <c r="AN822" s="455">
        <f t="shared" si="329"/>
        <v>43.586365343865118</v>
      </c>
      <c r="AO822" s="456">
        <v>334.2</v>
      </c>
      <c r="AP822" s="364">
        <v>334.2</v>
      </c>
      <c r="AQ822" s="699">
        <f t="shared" si="330"/>
        <v>326.49093400244573</v>
      </c>
      <c r="AR822" s="363">
        <f t="shared" si="331"/>
        <v>375.46457410281255</v>
      </c>
      <c r="AS822" s="722">
        <f t="shared" si="332"/>
        <v>6.0000000000000109E-2</v>
      </c>
    </row>
    <row r="823" spans="1:45" ht="15.75" x14ac:dyDescent="0.25">
      <c r="A823" s="479"/>
      <c r="B823" s="517"/>
      <c r="C823" s="481"/>
      <c r="D823" s="481"/>
      <c r="E823" s="481"/>
      <c r="F823" s="481"/>
      <c r="G823" s="455"/>
      <c r="H823" s="485"/>
      <c r="I823" s="513"/>
      <c r="J823" s="514"/>
      <c r="K823" s="515"/>
      <c r="L823" s="483"/>
      <c r="M823" s="483"/>
      <c r="N823" s="488"/>
      <c r="O823" s="480"/>
      <c r="P823" s="480"/>
      <c r="Q823" s="480"/>
      <c r="R823" s="480"/>
      <c r="S823" s="480"/>
      <c r="T823" s="480"/>
      <c r="U823" s="483"/>
      <c r="V823" s="483"/>
      <c r="W823" s="502"/>
      <c r="X823" s="483"/>
      <c r="Y823" s="480"/>
      <c r="Z823" s="711"/>
      <c r="AA823" s="712"/>
      <c r="AB823" s="712"/>
      <c r="AC823" s="392"/>
      <c r="AD823" s="392"/>
      <c r="AE823" s="392"/>
      <c r="AF823" s="483"/>
      <c r="AG823" s="554"/>
      <c r="AH823" s="714" t="s">
        <v>609</v>
      </c>
      <c r="AI823" s="480" t="s">
        <v>609</v>
      </c>
      <c r="AJ823" s="483"/>
      <c r="AK823" s="707"/>
      <c r="AL823" s="455"/>
      <c r="AM823" s="455"/>
      <c r="AN823" s="455"/>
      <c r="AO823" s="456"/>
      <c r="AP823" s="364"/>
      <c r="AQ823" s="693"/>
      <c r="AR823" s="363"/>
      <c r="AS823" s="710"/>
    </row>
    <row r="824" spans="1:45" ht="15.75" x14ac:dyDescent="0.25">
      <c r="A824" s="551" t="s">
        <v>521</v>
      </c>
      <c r="B824" s="480">
        <v>242</v>
      </c>
      <c r="C824" s="481" t="e">
        <f>+B824+B824*$G$9</f>
        <v>#VALUE!</v>
      </c>
      <c r="D824" s="481">
        <v>274.56</v>
      </c>
      <c r="E824" s="481">
        <f t="shared" si="322"/>
        <v>0</v>
      </c>
      <c r="F824" s="481">
        <f t="shared" si="323"/>
        <v>274.56</v>
      </c>
      <c r="G824" s="455">
        <f>CEILING(F824,0.1)</f>
        <v>274.60000000000002</v>
      </c>
      <c r="H824" s="485">
        <f t="shared" ref="H824:H830" si="333">+D824+D824*$I$9</f>
        <v>274.56</v>
      </c>
      <c r="I824" s="513">
        <f>+H824*$I$8</f>
        <v>0</v>
      </c>
      <c r="J824" s="514">
        <f t="shared" si="321"/>
        <v>274.56</v>
      </c>
      <c r="K824" s="515">
        <f>_xlfn.FLOOR.PRECISE(+H824+I824,0.1)+0.1</f>
        <v>274.60000000000002</v>
      </c>
      <c r="L824" s="480">
        <f>H824+H824*$M$9</f>
        <v>274.56</v>
      </c>
      <c r="M824" s="480">
        <f>L824*$M$8</f>
        <v>0</v>
      </c>
      <c r="N824" s="363">
        <f>L824+M824</f>
        <v>274.56</v>
      </c>
      <c r="O824" s="480">
        <f t="shared" si="299"/>
        <v>312.9984</v>
      </c>
      <c r="P824" s="480" t="e">
        <f t="shared" si="300"/>
        <v>#VALUE!</v>
      </c>
      <c r="Q824" s="480" t="e">
        <f t="shared" si="301"/>
        <v>#VALUE!</v>
      </c>
      <c r="R824" s="550">
        <v>346.63</v>
      </c>
      <c r="S824" s="480">
        <f>R824*S9</f>
        <v>48.528200000000005</v>
      </c>
      <c r="T824" s="480">
        <f>R824+S824-0.05</f>
        <v>395.10820000000001</v>
      </c>
      <c r="U824" s="480">
        <f>R824+(R824*R9)</f>
        <v>368.81432000000001</v>
      </c>
      <c r="V824" s="480">
        <f>U824*V9</f>
        <v>55.322147999999999</v>
      </c>
      <c r="W824" s="543">
        <f>ROUNDUP(SUM(U824:V824),1)</f>
        <v>424.20000000000005</v>
      </c>
      <c r="X824" s="480">
        <f>U824*$Z$11+U824</f>
        <v>398.3194656</v>
      </c>
      <c r="Y824" s="480">
        <f>X824*Y7</f>
        <v>59.747919839999994</v>
      </c>
      <c r="Z824" s="711">
        <f>X824+Y824+0.02</f>
        <v>458.08738543999999</v>
      </c>
      <c r="AA824" s="712">
        <f t="shared" si="273"/>
        <v>422.21863353599997</v>
      </c>
      <c r="AB824" s="712">
        <f>AA824*AB$12</f>
        <v>63.332795030399993</v>
      </c>
      <c r="AC824" s="713">
        <f>AA824+AB824</f>
        <v>485.55142856639998</v>
      </c>
      <c r="AD824" s="713">
        <f>AA824*AD9</f>
        <v>443.32956521279999</v>
      </c>
      <c r="AE824" s="713">
        <f>AD824*AF9</f>
        <v>66.499434781920002</v>
      </c>
      <c r="AF824" s="714">
        <f>AD824+AE824</f>
        <v>509.82899999471999</v>
      </c>
      <c r="AG824" s="715">
        <v>500.4</v>
      </c>
      <c r="AH824" s="714">
        <f>AD824*AH9</f>
        <v>465.49604347344001</v>
      </c>
      <c r="AI824" s="480">
        <f>AH824*AJ9</f>
        <v>69.824406521016002</v>
      </c>
      <c r="AJ824" s="481">
        <f>SUM(AH824:AI824)</f>
        <v>535.320449994456</v>
      </c>
      <c r="AK824" s="707">
        <v>525.4</v>
      </c>
      <c r="AL824" s="455">
        <v>484.28829115440487</v>
      </c>
      <c r="AM824" s="455">
        <f t="shared" si="307"/>
        <v>513.34558862366919</v>
      </c>
      <c r="AN824" s="455">
        <f>AL824*AN$12</f>
        <v>72.643243673160725</v>
      </c>
      <c r="AO824" s="456">
        <v>556.9</v>
      </c>
      <c r="AP824" s="364">
        <v>556.9</v>
      </c>
      <c r="AQ824" s="699">
        <f>AM824*1.06</f>
        <v>544.14632394108935</v>
      </c>
      <c r="AR824" s="363">
        <f t="shared" si="331"/>
        <v>625.76827253225269</v>
      </c>
      <c r="AS824" s="722">
        <f>SUM(AM824-AL824)/AL824</f>
        <v>6.0000000000000039E-2</v>
      </c>
    </row>
    <row r="825" spans="1:45" ht="15.75" x14ac:dyDescent="0.25">
      <c r="A825" s="479"/>
      <c r="B825" s="480"/>
      <c r="C825" s="481"/>
      <c r="D825" s="481"/>
      <c r="E825" s="481"/>
      <c r="F825" s="481"/>
      <c r="G825" s="455"/>
      <c r="H825" s="485"/>
      <c r="I825" s="513"/>
      <c r="J825" s="514"/>
      <c r="K825" s="515"/>
      <c r="L825" s="483"/>
      <c r="M825" s="483"/>
      <c r="N825" s="488"/>
      <c r="O825" s="480"/>
      <c r="P825" s="480"/>
      <c r="Q825" s="480"/>
      <c r="R825" s="480"/>
      <c r="S825" s="480"/>
      <c r="T825" s="480"/>
      <c r="U825" s="483"/>
      <c r="V825" s="483"/>
      <c r="W825" s="502"/>
      <c r="X825" s="483"/>
      <c r="Y825" s="480"/>
      <c r="Z825" s="711"/>
      <c r="AA825" s="712"/>
      <c r="AB825" s="712"/>
      <c r="AC825" s="713"/>
      <c r="AD825" s="713"/>
      <c r="AE825" s="713"/>
      <c r="AF825" s="714"/>
      <c r="AG825" s="715"/>
      <c r="AH825" s="714"/>
      <c r="AI825" s="480" t="s">
        <v>609</v>
      </c>
      <c r="AJ825" s="483"/>
      <c r="AK825" s="707"/>
      <c r="AL825" s="455"/>
      <c r="AM825" s="455"/>
      <c r="AN825" s="455"/>
      <c r="AO825" s="456"/>
      <c r="AP825" s="364"/>
      <c r="AQ825" s="693"/>
      <c r="AR825" s="363"/>
      <c r="AS825" s="710"/>
    </row>
    <row r="826" spans="1:45" ht="15.75" x14ac:dyDescent="0.25">
      <c r="A826" s="551" t="s">
        <v>674</v>
      </c>
      <c r="B826" s="480"/>
      <c r="C826" s="481"/>
      <c r="D826" s="481"/>
      <c r="E826" s="481"/>
      <c r="F826" s="481"/>
      <c r="G826" s="455"/>
      <c r="H826" s="485"/>
      <c r="I826" s="513"/>
      <c r="J826" s="514"/>
      <c r="K826" s="515"/>
      <c r="L826" s="483"/>
      <c r="M826" s="483"/>
      <c r="N826" s="488"/>
      <c r="O826" s="480"/>
      <c r="P826" s="480"/>
      <c r="Q826" s="480"/>
      <c r="R826" s="480"/>
      <c r="S826" s="480"/>
      <c r="T826" s="480"/>
      <c r="U826" s="483"/>
      <c r="V826" s="483"/>
      <c r="W826" s="502"/>
      <c r="X826" s="483"/>
      <c r="Y826" s="480"/>
      <c r="Z826" s="711"/>
      <c r="AA826" s="712"/>
      <c r="AB826" s="712"/>
      <c r="AC826" s="392"/>
      <c r="AD826" s="392"/>
      <c r="AE826" s="392"/>
      <c r="AF826" s="483"/>
      <c r="AG826" s="554"/>
      <c r="AH826" s="714"/>
      <c r="AI826" s="480" t="s">
        <v>609</v>
      </c>
      <c r="AJ826" s="483"/>
      <c r="AK826" s="707"/>
      <c r="AL826" s="455"/>
      <c r="AM826" s="455"/>
      <c r="AN826" s="455"/>
      <c r="AO826" s="456"/>
      <c r="AP826" s="364"/>
      <c r="AQ826" s="693"/>
      <c r="AR826" s="363"/>
      <c r="AS826" s="710"/>
    </row>
    <row r="827" spans="1:45" ht="15.75" x14ac:dyDescent="0.25">
      <c r="A827" s="479" t="s">
        <v>675</v>
      </c>
      <c r="B827" s="480"/>
      <c r="C827" s="481"/>
      <c r="D827" s="481">
        <v>686.2</v>
      </c>
      <c r="E827" s="618" t="s">
        <v>23</v>
      </c>
      <c r="F827" s="481">
        <f>SUM(D827:E827)</f>
        <v>686.2</v>
      </c>
      <c r="G827" s="455">
        <v>686.2</v>
      </c>
      <c r="H827" s="485">
        <f t="shared" si="333"/>
        <v>686.2</v>
      </c>
      <c r="I827" s="513"/>
      <c r="J827" s="514">
        <f t="shared" si="321"/>
        <v>686.2</v>
      </c>
      <c r="K827" s="515">
        <f>_xlfn.FLOOR.PRECISE(+H827+I827,0.1)+0.1</f>
        <v>686.30000000000007</v>
      </c>
      <c r="L827" s="480">
        <f>H827+H827*$M$9</f>
        <v>686.2</v>
      </c>
      <c r="M827" s="480">
        <v>0</v>
      </c>
      <c r="N827" s="363">
        <f>L827+M827</f>
        <v>686.2</v>
      </c>
      <c r="O827" s="480">
        <f t="shared" si="299"/>
        <v>782.26800000000003</v>
      </c>
      <c r="P827" s="480" t="s">
        <v>609</v>
      </c>
      <c r="Q827" s="480">
        <f t="shared" si="301"/>
        <v>782.26800000000003</v>
      </c>
      <c r="R827" s="550">
        <v>866.31</v>
      </c>
      <c r="S827" s="480">
        <f>R827*S9</f>
        <v>121.2834</v>
      </c>
      <c r="T827" s="480">
        <f>R827+S827</f>
        <v>987.59339999999997</v>
      </c>
      <c r="U827" s="480">
        <f>R827+(R827*R9)</f>
        <v>921.75383999999997</v>
      </c>
      <c r="V827" s="480">
        <f>U827*V9</f>
        <v>138.26307599999998</v>
      </c>
      <c r="W827" s="543">
        <f>ROUNDUP(SUM(U827:V827),1)</f>
        <v>1060.0999999999999</v>
      </c>
      <c r="X827" s="480">
        <f>U827*$Z$11+U827</f>
        <v>995.49414719999993</v>
      </c>
      <c r="Y827" s="480" t="s">
        <v>609</v>
      </c>
      <c r="Z827" s="711">
        <f>X827+0.04</f>
        <v>995.53414719999989</v>
      </c>
      <c r="AA827" s="712">
        <f t="shared" si="273"/>
        <v>1055.2237960319999</v>
      </c>
      <c r="AB827" s="712">
        <f>AA827*AB$12</f>
        <v>158.28356940479998</v>
      </c>
      <c r="AC827" s="713">
        <f>AA827+AB827</f>
        <v>1213.5073654367998</v>
      </c>
      <c r="AD827" s="713">
        <f>AA827*AD9</f>
        <v>1107.9849858335999</v>
      </c>
      <c r="AE827" s="713">
        <f>AD827*AF9</f>
        <v>166.19774787503999</v>
      </c>
      <c r="AF827" s="714">
        <f>AD827+AE827</f>
        <v>1274.1827337086399</v>
      </c>
      <c r="AG827" s="715">
        <v>1250.5999999999999</v>
      </c>
      <c r="AH827" s="714">
        <f>AD827*AH9</f>
        <v>1163.3842351252799</v>
      </c>
      <c r="AI827" s="480" t="s">
        <v>609</v>
      </c>
      <c r="AJ827" s="481">
        <f>AH827</f>
        <v>1163.3842351252799</v>
      </c>
      <c r="AK827" s="707">
        <v>1313.1</v>
      </c>
      <c r="AL827" s="455">
        <v>1210.3504875803378</v>
      </c>
      <c r="AM827" s="455">
        <f t="shared" si="307"/>
        <v>1282.9715168351581</v>
      </c>
      <c r="AN827" s="455"/>
      <c r="AO827" s="456">
        <v>1210.4000000000001</v>
      </c>
      <c r="AP827" s="364">
        <v>1210.4000000000001</v>
      </c>
      <c r="AQ827" s="699">
        <f>AM827*1.06</f>
        <v>1359.9498078452677</v>
      </c>
      <c r="AR827" s="363">
        <f>AQ827*1.15</f>
        <v>1563.9422790220578</v>
      </c>
      <c r="AS827" s="722">
        <f>SUM(AM827-AL827)/AL827</f>
        <v>6.0000000000000039E-2</v>
      </c>
    </row>
    <row r="828" spans="1:45" ht="15.75" x14ac:dyDescent="0.25">
      <c r="A828" s="479" t="s">
        <v>676</v>
      </c>
      <c r="B828" s="480"/>
      <c r="C828" s="481"/>
      <c r="D828" s="481">
        <v>219.3</v>
      </c>
      <c r="E828" s="618" t="e">
        <f>+D828*E12</f>
        <v>#VALUE!</v>
      </c>
      <c r="F828" s="481" t="e">
        <f>SUM(D828:E828)</f>
        <v>#VALUE!</v>
      </c>
      <c r="G828" s="455">
        <f>250</f>
        <v>250</v>
      </c>
      <c r="H828" s="485">
        <f t="shared" si="333"/>
        <v>219.3</v>
      </c>
      <c r="I828" s="513">
        <f>+H828*$I$8</f>
        <v>0</v>
      </c>
      <c r="J828" s="514">
        <f t="shared" si="321"/>
        <v>219.3</v>
      </c>
      <c r="K828" s="515">
        <f>_xlfn.FLOOR.PRECISE(+H828+I828,0.1)</f>
        <v>219.3</v>
      </c>
      <c r="L828" s="480">
        <f>H828+H828*$M$9</f>
        <v>219.3</v>
      </c>
      <c r="M828" s="480">
        <f>L828*$M$8</f>
        <v>0</v>
      </c>
      <c r="N828" s="363">
        <f>L828+M828</f>
        <v>219.3</v>
      </c>
      <c r="O828" s="480">
        <f t="shared" si="299"/>
        <v>250.00200000000001</v>
      </c>
      <c r="P828" s="480" t="e">
        <f t="shared" si="300"/>
        <v>#VALUE!</v>
      </c>
      <c r="Q828" s="480" t="e">
        <f t="shared" si="301"/>
        <v>#VALUE!</v>
      </c>
      <c r="R828" s="550">
        <v>276.86</v>
      </c>
      <c r="S828" s="480">
        <f>R828*S9</f>
        <v>38.760400000000004</v>
      </c>
      <c r="T828" s="480">
        <f>R828+S828-0.02</f>
        <v>315.60040000000004</v>
      </c>
      <c r="U828" s="480">
        <f>R828+(R828*R9)</f>
        <v>294.57904000000002</v>
      </c>
      <c r="V828" s="480">
        <f>U828*V9</f>
        <v>44.186855999999999</v>
      </c>
      <c r="W828" s="543">
        <f>ROUNDUP(SUM(U828:V828),1)</f>
        <v>338.8</v>
      </c>
      <c r="X828" s="480">
        <f>U828*$Z$11+U828</f>
        <v>318.14536320000002</v>
      </c>
      <c r="Y828" s="480">
        <f>X828*Y7</f>
        <v>47.721804480000003</v>
      </c>
      <c r="Z828" s="711">
        <f>X828+Y828+0.01</f>
        <v>365.87716768000001</v>
      </c>
      <c r="AA828" s="712">
        <f t="shared" si="273"/>
        <v>337.23408499200002</v>
      </c>
      <c r="AB828" s="712">
        <f>AA828*AB$12</f>
        <v>50.5851127488</v>
      </c>
      <c r="AC828" s="713">
        <f>AA828+AB828</f>
        <v>387.81919774080001</v>
      </c>
      <c r="AD828" s="713">
        <f>AA828*AD9</f>
        <v>354.09578924160002</v>
      </c>
      <c r="AE828" s="713">
        <f>AD828*AF9</f>
        <v>53.114368386240002</v>
      </c>
      <c r="AF828" s="714">
        <f>AD828+AE828</f>
        <v>407.21015762784003</v>
      </c>
      <c r="AG828" s="715">
        <v>399.7</v>
      </c>
      <c r="AH828" s="714">
        <f>AD828*AH9</f>
        <v>371.80057870368006</v>
      </c>
      <c r="AI828" s="480">
        <f>AH828*AJ9</f>
        <v>55.770086805552005</v>
      </c>
      <c r="AJ828" s="481">
        <f>SUM(AH828:AI828)</f>
        <v>427.57066550923207</v>
      </c>
      <c r="AK828" s="707">
        <v>419.7</v>
      </c>
      <c r="AL828" s="455">
        <v>386.81030576986564</v>
      </c>
      <c r="AM828" s="455">
        <f t="shared" si="307"/>
        <v>410.01892411605758</v>
      </c>
      <c r="AN828" s="455">
        <f>AL828*AN$12</f>
        <v>58.021545865479844</v>
      </c>
      <c r="AO828" s="456">
        <v>444.8</v>
      </c>
      <c r="AP828" s="364">
        <v>444.8</v>
      </c>
      <c r="AQ828" s="699">
        <f>AM828*1.06</f>
        <v>434.62005956302107</v>
      </c>
      <c r="AR828" s="363">
        <f>AQ828*1.15</f>
        <v>499.81306849747421</v>
      </c>
      <c r="AS828" s="722">
        <f>SUM(AM828-AL828)/AL828</f>
        <v>6.0000000000000005E-2</v>
      </c>
    </row>
    <row r="829" spans="1:45" ht="15.75" x14ac:dyDescent="0.25">
      <c r="A829" s="505"/>
      <c r="B829" s="480"/>
      <c r="C829" s="481"/>
      <c r="D829" s="481"/>
      <c r="E829" s="481"/>
      <c r="F829" s="481"/>
      <c r="G829" s="455"/>
      <c r="H829" s="485"/>
      <c r="I829" s="513"/>
      <c r="J829" s="514"/>
      <c r="K829" s="515"/>
      <c r="L829" s="483"/>
      <c r="M829" s="483"/>
      <c r="N829" s="488"/>
      <c r="O829" s="480"/>
      <c r="P829" s="480"/>
      <c r="Q829" s="480"/>
      <c r="R829" s="480"/>
      <c r="S829" s="480"/>
      <c r="T829" s="480"/>
      <c r="U829" s="483"/>
      <c r="V829" s="483"/>
      <c r="W829" s="502"/>
      <c r="X829" s="483"/>
      <c r="Y829" s="480"/>
      <c r="Z829" s="711"/>
      <c r="AA829" s="712"/>
      <c r="AB829" s="712"/>
      <c r="AC829" s="392"/>
      <c r="AD829" s="392"/>
      <c r="AE829" s="392"/>
      <c r="AF829" s="483"/>
      <c r="AG829" s="554"/>
      <c r="AH829" s="714"/>
      <c r="AI829" s="480"/>
      <c r="AJ829" s="483"/>
      <c r="AK829" s="707"/>
      <c r="AL829" s="455"/>
      <c r="AM829" s="455"/>
      <c r="AN829" s="455"/>
      <c r="AO829" s="456"/>
      <c r="AP829" s="364"/>
      <c r="AQ829" s="693"/>
      <c r="AR829" s="363"/>
      <c r="AS829" s="710"/>
    </row>
    <row r="830" spans="1:45" ht="15.75" x14ac:dyDescent="0.25">
      <c r="A830" s="489" t="s">
        <v>522</v>
      </c>
      <c r="B830" s="480">
        <v>278.3</v>
      </c>
      <c r="C830" s="481" t="e">
        <f>+B830+B830*$G$9</f>
        <v>#VALUE!</v>
      </c>
      <c r="D830" s="481">
        <v>315.7</v>
      </c>
      <c r="E830" s="481">
        <f t="shared" si="322"/>
        <v>0</v>
      </c>
      <c r="F830" s="481">
        <f t="shared" si="323"/>
        <v>315.7</v>
      </c>
      <c r="G830" s="455">
        <f>CEILING(F830,0.1)</f>
        <v>315.70000000000005</v>
      </c>
      <c r="H830" s="485">
        <f t="shared" si="333"/>
        <v>315.7</v>
      </c>
      <c r="I830" s="513">
        <f>+H830*$I$8</f>
        <v>0</v>
      </c>
      <c r="J830" s="514">
        <f t="shared" si="321"/>
        <v>315.7</v>
      </c>
      <c r="K830" s="515">
        <f>_xlfn.FLOOR.PRECISE(+H830+I830,0.1)+0.1</f>
        <v>315.80000000000007</v>
      </c>
      <c r="L830" s="480">
        <f>H830+H830*$M$9</f>
        <v>315.7</v>
      </c>
      <c r="M830" s="480">
        <f>L830*$M$8</f>
        <v>0</v>
      </c>
      <c r="N830" s="363">
        <f>L830+M830</f>
        <v>315.7</v>
      </c>
      <c r="O830" s="480">
        <f t="shared" si="299"/>
        <v>359.89799999999997</v>
      </c>
      <c r="P830" s="480" t="e">
        <f t="shared" si="300"/>
        <v>#VALUE!</v>
      </c>
      <c r="Q830" s="480" t="e">
        <f t="shared" si="301"/>
        <v>#VALUE!</v>
      </c>
      <c r="R830" s="550">
        <v>398.56</v>
      </c>
      <c r="S830" s="480">
        <f>R830*S9</f>
        <v>55.798400000000008</v>
      </c>
      <c r="T830" s="480">
        <f>R830+S830+0.04</f>
        <v>454.39840000000004</v>
      </c>
      <c r="U830" s="480">
        <f>R830+(R830*R9)</f>
        <v>424.06783999999999</v>
      </c>
      <c r="V830" s="480">
        <f>U830*V9</f>
        <v>63.610175999999996</v>
      </c>
      <c r="W830" s="543">
        <f>ROUNDUP(SUM(U830:V830),1)</f>
        <v>487.70000000000005</v>
      </c>
      <c r="X830" s="480">
        <f>U830*$Z$11+U830</f>
        <v>457.99326719999999</v>
      </c>
      <c r="Y830" s="480">
        <f>X830*Y7</f>
        <v>68.698990080000002</v>
      </c>
      <c r="Z830" s="711">
        <f>X830+Y830+0.06</f>
        <v>526.75225727999998</v>
      </c>
      <c r="AA830" s="712">
        <f t="shared" si="273"/>
        <v>485.47286323200001</v>
      </c>
      <c r="AB830" s="712">
        <f>AA830*AB$12</f>
        <v>72.820929484800004</v>
      </c>
      <c r="AC830" s="713">
        <f>AA830+AB830</f>
        <v>558.2937927168</v>
      </c>
      <c r="AD830" s="713">
        <f>AC830*AD9</f>
        <v>586.20848235263998</v>
      </c>
      <c r="AE830" s="713">
        <f>AD830*AF9</f>
        <v>87.931272352895988</v>
      </c>
      <c r="AF830" s="714">
        <f>AD830+AE830</f>
        <v>674.13975470553601</v>
      </c>
      <c r="AG830" s="715">
        <v>705.7</v>
      </c>
      <c r="AH830" s="714">
        <f>AD830*AH9</f>
        <v>615.51890647027199</v>
      </c>
      <c r="AI830" s="480">
        <f>AH830*AJ9</f>
        <v>92.327835970540789</v>
      </c>
      <c r="AJ830" s="481">
        <f>SUM(AH830:AI830)</f>
        <v>707.84674244081282</v>
      </c>
      <c r="AK830" s="707">
        <v>694.7</v>
      </c>
      <c r="AL830" s="455">
        <v>640.36763269444214</v>
      </c>
      <c r="AM830" s="455">
        <f t="shared" si="307"/>
        <v>678.78969065610875</v>
      </c>
      <c r="AN830" s="455">
        <f>AL830*AN$12</f>
        <v>96.055144904166312</v>
      </c>
      <c r="AO830" s="456">
        <v>736.4</v>
      </c>
      <c r="AP830" s="364">
        <v>736.4</v>
      </c>
      <c r="AQ830" s="699">
        <f>AM830*1.06</f>
        <v>719.51707209547533</v>
      </c>
      <c r="AR830" s="363">
        <f>AQ830*1.15</f>
        <v>827.44463290979661</v>
      </c>
      <c r="AS830" s="722">
        <f>SUM(AM830-AL830)/AL830</f>
        <v>6.000000000000013E-2</v>
      </c>
    </row>
    <row r="831" spans="1:45" ht="16.5" thickBot="1" x14ac:dyDescent="0.3">
      <c r="A831" s="622" t="s">
        <v>849</v>
      </c>
      <c r="B831" s="623"/>
      <c r="C831" s="624"/>
      <c r="D831" s="624"/>
      <c r="E831" s="624"/>
      <c r="F831" s="624"/>
      <c r="G831" s="625"/>
      <c r="H831" s="626"/>
      <c r="I831" s="627"/>
      <c r="J831" s="628"/>
      <c r="K831" s="629"/>
      <c r="L831" s="630"/>
      <c r="M831" s="630"/>
      <c r="N831" s="631"/>
      <c r="O831" s="632"/>
      <c r="P831" s="632"/>
      <c r="Q831" s="632"/>
      <c r="R831" s="632"/>
      <c r="S831" s="632"/>
      <c r="T831" s="632"/>
      <c r="U831" s="630"/>
      <c r="V831" s="630"/>
      <c r="W831" s="633"/>
      <c r="X831" s="632">
        <v>250</v>
      </c>
      <c r="Y831" s="632"/>
      <c r="Z831" s="791">
        <v>250</v>
      </c>
      <c r="AA831" s="792">
        <f>X831+(X831*AA$9)</f>
        <v>265</v>
      </c>
      <c r="AB831" s="792">
        <v>0</v>
      </c>
      <c r="AC831" s="713">
        <f>AA831+AB831</f>
        <v>265</v>
      </c>
      <c r="AD831" s="793">
        <f>AC831*AD9</f>
        <v>278.25</v>
      </c>
      <c r="AE831" s="793">
        <f>AD831*AF9</f>
        <v>41.737499999999997</v>
      </c>
      <c r="AF831" s="714">
        <f>AD831+AE831</f>
        <v>319.98750000000001</v>
      </c>
      <c r="AG831" s="715">
        <v>301.89999999999998</v>
      </c>
      <c r="AH831" s="714">
        <f>AD831*AH9</f>
        <v>292.16250000000002</v>
      </c>
      <c r="AI831" s="480">
        <f>AH831*AJ9</f>
        <v>43.824375000000003</v>
      </c>
      <c r="AJ831" s="481">
        <f>SUM(AH831:AI831)</f>
        <v>335.98687500000005</v>
      </c>
      <c r="AK831" s="707">
        <v>336</v>
      </c>
      <c r="AL831" s="455">
        <v>309.69225000000006</v>
      </c>
      <c r="AM831" s="455">
        <f t="shared" si="307"/>
        <v>328.27378500000009</v>
      </c>
      <c r="AN831" s="455">
        <f>AL831*AN$12</f>
        <v>46.453837500000006</v>
      </c>
      <c r="AO831" s="456">
        <v>356.2</v>
      </c>
      <c r="AP831" s="364">
        <v>356.2</v>
      </c>
      <c r="AQ831" s="699">
        <f>AM831*1.06</f>
        <v>347.97021210000014</v>
      </c>
      <c r="AR831" s="363">
        <f>AQ831*1.15</f>
        <v>400.16574391500012</v>
      </c>
      <c r="AS831" s="722">
        <f>SUM(AM831-AL831)/AL831</f>
        <v>6.0000000000000088E-2</v>
      </c>
    </row>
    <row r="832" spans="1:45" ht="15.75" x14ac:dyDescent="0.25">
      <c r="A832" s="634"/>
      <c r="B832" s="635"/>
      <c r="C832" s="635"/>
      <c r="D832" s="635"/>
      <c r="E832" s="635"/>
      <c r="F832" s="635"/>
      <c r="G832" s="636"/>
      <c r="H832" s="637"/>
      <c r="I832" s="636"/>
      <c r="J832" s="636"/>
      <c r="K832" s="519"/>
      <c r="L832" s="634"/>
      <c r="M832" s="634"/>
      <c r="N832" s="638"/>
      <c r="O832" s="639"/>
      <c r="P832" s="639"/>
      <c r="Q832" s="639"/>
      <c r="R832" s="639"/>
      <c r="S832" s="639"/>
      <c r="T832" s="639"/>
      <c r="U832" s="392"/>
      <c r="V832" s="392"/>
      <c r="W832" s="392"/>
      <c r="X832" s="392"/>
      <c r="Y832" s="385"/>
      <c r="Z832" s="758"/>
      <c r="AA832" s="392"/>
      <c r="AB832" s="392"/>
      <c r="AC832" s="392"/>
      <c r="AD832" s="392"/>
      <c r="AE832" s="392"/>
      <c r="AF832" s="392"/>
      <c r="AG832" s="773"/>
      <c r="AH832" s="392"/>
      <c r="AI832" s="385"/>
      <c r="AJ832" s="392"/>
      <c r="AK832" s="794"/>
      <c r="AL832" s="386"/>
      <c r="AM832" s="386"/>
      <c r="AN832" s="386"/>
      <c r="AO832" s="795"/>
      <c r="AP832" s="796"/>
      <c r="AQ832" s="797"/>
      <c r="AR832" s="798"/>
      <c r="AS832" s="780"/>
    </row>
    <row r="833" spans="1:45" ht="15.75" x14ac:dyDescent="0.25">
      <c r="A833" s="392"/>
      <c r="B833" s="640"/>
      <c r="C833" s="386"/>
      <c r="D833" s="386"/>
      <c r="E833" s="386"/>
      <c r="F833" s="386"/>
      <c r="G833" s="387"/>
      <c r="H833" s="438"/>
      <c r="I833" s="641"/>
      <c r="J833" s="515"/>
      <c r="K833" s="515"/>
      <c r="L833" s="392"/>
      <c r="M833" s="392"/>
      <c r="N833" s="1"/>
      <c r="O833" s="385"/>
      <c r="P833" s="385"/>
      <c r="Q833" s="385"/>
      <c r="R833" s="385"/>
      <c r="S833" s="385"/>
      <c r="T833" s="385"/>
      <c r="U833" s="392"/>
      <c r="V833" s="392"/>
      <c r="W833" s="392"/>
      <c r="X833" s="392"/>
      <c r="Y833" s="385"/>
      <c r="Z833" s="758"/>
      <c r="AA833" s="392"/>
      <c r="AB833" s="392"/>
      <c r="AC833" s="392"/>
      <c r="AD833" s="392"/>
      <c r="AE833" s="392"/>
      <c r="AF833" s="392"/>
      <c r="AG833" s="773"/>
      <c r="AH833" s="392"/>
      <c r="AI833" s="385"/>
      <c r="AJ833" s="392"/>
      <c r="AK833" s="794"/>
      <c r="AL833" s="386"/>
      <c r="AM833" s="386"/>
      <c r="AN833" s="386"/>
      <c r="AO833" s="795"/>
      <c r="AP833" s="796"/>
      <c r="AQ833" s="797"/>
      <c r="AR833" s="798"/>
      <c r="AS833" s="780"/>
    </row>
    <row r="834" spans="1:45" ht="15.75" x14ac:dyDescent="0.25">
      <c r="A834" s="642"/>
      <c r="B834" s="640"/>
      <c r="C834" s="386"/>
      <c r="D834" s="386"/>
      <c r="E834" s="386"/>
      <c r="F834" s="386"/>
      <c r="G834" s="387"/>
      <c r="H834" s="438"/>
      <c r="I834" s="641"/>
      <c r="J834" s="515"/>
      <c r="K834" s="515"/>
      <c r="L834" s="392"/>
      <c r="M834" s="392"/>
      <c r="N834" s="1"/>
      <c r="O834" s="385"/>
      <c r="P834" s="385"/>
      <c r="Q834" s="385"/>
      <c r="R834" s="385"/>
      <c r="S834" s="385"/>
      <c r="T834" s="385"/>
      <c r="U834" s="392"/>
      <c r="V834" s="392"/>
      <c r="W834" s="392"/>
      <c r="X834" s="392"/>
      <c r="Y834" s="385"/>
      <c r="Z834" s="758"/>
      <c r="AA834" s="392"/>
      <c r="AB834" s="392"/>
      <c r="AC834" s="392"/>
      <c r="AD834" s="392"/>
      <c r="AE834" s="392"/>
      <c r="AF834" s="392"/>
      <c r="AG834" s="773"/>
      <c r="AH834" s="392"/>
      <c r="AI834" s="385"/>
      <c r="AJ834" s="392"/>
      <c r="AK834" s="794"/>
      <c r="AL834" s="386"/>
      <c r="AM834" s="386"/>
      <c r="AN834" s="386"/>
      <c r="AO834" s="795"/>
      <c r="AP834" s="796"/>
      <c r="AQ834" s="797"/>
      <c r="AR834" s="798"/>
      <c r="AS834" s="780"/>
    </row>
    <row r="835" spans="1:45" ht="15.75" x14ac:dyDescent="0.25">
      <c r="A835" s="392"/>
      <c r="B835" s="640"/>
      <c r="C835" s="386"/>
      <c r="D835" s="386"/>
      <c r="E835" s="386"/>
      <c r="F835" s="386"/>
      <c r="G835" s="387"/>
      <c r="H835" s="438"/>
      <c r="I835" s="641"/>
      <c r="J835" s="515"/>
      <c r="K835" s="515"/>
      <c r="L835" s="392"/>
      <c r="M835" s="392"/>
      <c r="N835" s="1"/>
      <c r="O835" s="385"/>
      <c r="P835" s="385"/>
      <c r="Q835" s="385"/>
      <c r="R835" s="385"/>
      <c r="S835" s="385"/>
      <c r="T835" s="385"/>
      <c r="U835" s="392"/>
      <c r="V835" s="392"/>
      <c r="W835" s="392"/>
      <c r="X835" s="392"/>
      <c r="Y835" s="385"/>
      <c r="Z835" s="758"/>
      <c r="AA835" s="392"/>
      <c r="AB835" s="392"/>
      <c r="AC835" s="392"/>
      <c r="AD835" s="392"/>
      <c r="AE835" s="392"/>
      <c r="AF835" s="392"/>
      <c r="AG835" s="773"/>
      <c r="AH835" s="392"/>
      <c r="AI835" s="385"/>
      <c r="AJ835" s="392"/>
      <c r="AK835" s="794"/>
      <c r="AL835" s="386"/>
      <c r="AM835" s="386"/>
      <c r="AN835" s="386"/>
      <c r="AO835" s="795"/>
      <c r="AP835" s="796"/>
      <c r="AQ835" s="797"/>
      <c r="AR835" s="798"/>
      <c r="AS835" s="780"/>
    </row>
    <row r="836" spans="1:45" ht="15.75" x14ac:dyDescent="0.25">
      <c r="A836" s="1"/>
      <c r="B836" s="640"/>
      <c r="C836" s="386"/>
      <c r="D836" s="386"/>
      <c r="E836" s="386"/>
      <c r="F836" s="386"/>
      <c r="G836" s="387"/>
      <c r="H836" s="438"/>
      <c r="I836" s="641"/>
      <c r="J836" s="515"/>
      <c r="K836" s="515"/>
      <c r="L836" s="392"/>
      <c r="M836" s="392"/>
      <c r="N836" s="1"/>
      <c r="O836" s="385"/>
      <c r="P836" s="385"/>
      <c r="Q836" s="385"/>
      <c r="R836" s="385"/>
      <c r="S836" s="385"/>
      <c r="T836" s="385"/>
      <c r="U836" s="392"/>
      <c r="V836" s="392"/>
      <c r="W836" s="392"/>
      <c r="X836" s="392"/>
      <c r="Y836" s="385"/>
      <c r="Z836" s="758"/>
      <c r="AA836" s="392"/>
      <c r="AB836" s="392"/>
      <c r="AC836" s="392"/>
      <c r="AD836" s="392"/>
      <c r="AE836" s="392"/>
      <c r="AF836" s="392"/>
      <c r="AG836" s="773"/>
      <c r="AH836" s="392"/>
      <c r="AI836" s="385"/>
      <c r="AJ836" s="392"/>
      <c r="AK836" s="794"/>
      <c r="AL836" s="386"/>
      <c r="AM836" s="386"/>
      <c r="AN836" s="386"/>
      <c r="AO836" s="795"/>
      <c r="AP836" s="796"/>
      <c r="AQ836" s="797"/>
      <c r="AR836" s="798"/>
      <c r="AS836" s="780"/>
    </row>
    <row r="837" spans="1:45" ht="15.75" x14ac:dyDescent="0.25">
      <c r="A837" s="642"/>
      <c r="B837" s="640"/>
      <c r="C837" s="386"/>
      <c r="D837" s="386"/>
      <c r="E837" s="386"/>
      <c r="F837" s="386"/>
      <c r="G837" s="387"/>
      <c r="H837" s="438"/>
      <c r="I837" s="641"/>
      <c r="J837" s="515"/>
      <c r="K837" s="515"/>
      <c r="L837" s="392"/>
      <c r="M837" s="392"/>
      <c r="N837" s="1"/>
      <c r="O837" s="385"/>
      <c r="P837" s="385"/>
      <c r="Q837" s="385"/>
      <c r="R837" s="385"/>
      <c r="S837" s="385"/>
      <c r="T837" s="385"/>
      <c r="U837" s="392"/>
      <c r="V837" s="392"/>
      <c r="W837" s="392"/>
      <c r="X837" s="392"/>
      <c r="Y837" s="385"/>
      <c r="Z837" s="758"/>
      <c r="AA837" s="392"/>
      <c r="AB837" s="392"/>
      <c r="AC837" s="392"/>
      <c r="AD837" s="392"/>
      <c r="AE837" s="392"/>
      <c r="AF837" s="392"/>
      <c r="AG837" s="773"/>
      <c r="AH837" s="392"/>
      <c r="AI837" s="385"/>
      <c r="AJ837" s="392"/>
      <c r="AK837" s="794"/>
      <c r="AL837" s="386"/>
      <c r="AM837" s="386"/>
      <c r="AN837" s="386"/>
      <c r="AO837" s="795"/>
      <c r="AP837" s="796"/>
      <c r="AQ837" s="797"/>
      <c r="AR837" s="798"/>
      <c r="AS837" s="780"/>
    </row>
    <row r="838" spans="1:45" ht="15.75" x14ac:dyDescent="0.25">
      <c r="A838" s="643"/>
      <c r="B838" s="385"/>
      <c r="C838" s="386"/>
      <c r="D838" s="386"/>
      <c r="E838" s="644"/>
      <c r="F838" s="386"/>
      <c r="G838" s="387"/>
      <c r="H838" s="438"/>
      <c r="I838" s="641"/>
      <c r="J838" s="515"/>
      <c r="K838" s="515"/>
      <c r="L838" s="385"/>
      <c r="M838" s="392"/>
      <c r="N838" s="405"/>
      <c r="O838" s="385"/>
      <c r="P838" s="385"/>
      <c r="Q838" s="385"/>
      <c r="R838" s="385"/>
      <c r="S838" s="385"/>
      <c r="T838" s="385"/>
      <c r="U838" s="392"/>
      <c r="V838" s="392"/>
      <c r="W838" s="392"/>
      <c r="X838" s="392"/>
      <c r="Y838" s="385"/>
      <c r="Z838" s="758"/>
      <c r="AA838" s="392"/>
      <c r="AB838" s="392"/>
      <c r="AC838" s="392"/>
      <c r="AD838" s="392"/>
      <c r="AE838" s="392"/>
      <c r="AF838" s="392"/>
      <c r="AG838" s="773"/>
      <c r="AH838" s="392"/>
      <c r="AI838" s="385"/>
      <c r="AJ838" s="392"/>
      <c r="AK838" s="794"/>
      <c r="AL838" s="386"/>
      <c r="AM838" s="386"/>
      <c r="AN838" s="386"/>
      <c r="AO838" s="795"/>
      <c r="AP838" s="796"/>
      <c r="AQ838" s="797"/>
      <c r="AR838" s="798"/>
      <c r="AS838" s="780"/>
    </row>
    <row r="839" spans="1:45" ht="15.75" x14ac:dyDescent="0.25">
      <c r="A839" s="643"/>
      <c r="B839" s="385"/>
      <c r="C839" s="386"/>
      <c r="D839" s="386"/>
      <c r="E839" s="644"/>
      <c r="F839" s="386"/>
      <c r="G839" s="387"/>
      <c r="H839" s="438"/>
      <c r="I839" s="641"/>
      <c r="J839" s="515"/>
      <c r="K839" s="515"/>
      <c r="L839" s="385"/>
      <c r="M839" s="392"/>
      <c r="N839" s="405"/>
      <c r="O839" s="385"/>
      <c r="P839" s="385"/>
      <c r="Q839" s="385"/>
      <c r="R839" s="385"/>
      <c r="S839" s="385"/>
      <c r="T839" s="385"/>
      <c r="U839" s="392"/>
      <c r="V839" s="392"/>
      <c r="W839" s="392"/>
      <c r="X839" s="392"/>
      <c r="Y839" s="385"/>
      <c r="Z839" s="758"/>
      <c r="AA839" s="392"/>
      <c r="AB839" s="392"/>
      <c r="AC839" s="392"/>
      <c r="AD839" s="392"/>
      <c r="AE839" s="392"/>
      <c r="AF839" s="392"/>
      <c r="AG839" s="773"/>
      <c r="AH839" s="392"/>
      <c r="AI839" s="385"/>
      <c r="AJ839" s="392"/>
      <c r="AK839" s="794"/>
      <c r="AL839" s="386"/>
      <c r="AM839" s="386"/>
      <c r="AN839" s="386"/>
      <c r="AO839" s="795"/>
      <c r="AP839" s="796"/>
      <c r="AQ839" s="797"/>
      <c r="AR839" s="798"/>
      <c r="AS839" s="780"/>
    </row>
    <row r="840" spans="1:45" ht="15.75" x14ac:dyDescent="0.25">
      <c r="A840" s="643"/>
      <c r="B840" s="385"/>
      <c r="C840" s="386"/>
      <c r="D840" s="386"/>
      <c r="E840" s="644"/>
      <c r="F840" s="386"/>
      <c r="G840" s="387"/>
      <c r="H840" s="438"/>
      <c r="I840" s="641"/>
      <c r="J840" s="515"/>
      <c r="K840" s="515"/>
      <c r="L840" s="385"/>
      <c r="M840" s="392"/>
      <c r="N840" s="405"/>
      <c r="O840" s="385"/>
      <c r="P840" s="385"/>
      <c r="Q840" s="385"/>
      <c r="R840" s="385"/>
      <c r="S840" s="385"/>
      <c r="T840" s="385"/>
      <c r="U840" s="392"/>
      <c r="V840" s="392"/>
      <c r="W840" s="392"/>
      <c r="X840" s="392"/>
      <c r="Y840" s="385"/>
      <c r="Z840" s="758"/>
      <c r="AA840" s="392"/>
      <c r="AB840" s="392"/>
      <c r="AC840" s="392"/>
      <c r="AD840" s="392"/>
      <c r="AE840" s="392"/>
      <c r="AF840" s="392"/>
      <c r="AG840" s="773"/>
      <c r="AH840" s="392"/>
      <c r="AI840" s="385"/>
      <c r="AJ840" s="392"/>
      <c r="AK840" s="794"/>
      <c r="AL840" s="386"/>
      <c r="AM840" s="386"/>
      <c r="AN840" s="386"/>
      <c r="AO840" s="795"/>
      <c r="AP840" s="796"/>
      <c r="AQ840" s="797"/>
      <c r="AR840" s="798"/>
      <c r="AS840" s="780"/>
    </row>
    <row r="841" spans="1:45" ht="15.75" x14ac:dyDescent="0.25">
      <c r="A841" s="643"/>
      <c r="B841" s="385"/>
      <c r="C841" s="386"/>
      <c r="D841" s="386"/>
      <c r="E841" s="644"/>
      <c r="F841" s="386"/>
      <c r="G841" s="387"/>
      <c r="H841" s="438"/>
      <c r="I841" s="641"/>
      <c r="J841" s="515"/>
      <c r="K841" s="515"/>
      <c r="L841" s="385"/>
      <c r="M841" s="392"/>
      <c r="N841" s="405"/>
      <c r="O841" s="385"/>
      <c r="P841" s="385"/>
      <c r="Q841" s="385"/>
      <c r="R841" s="385"/>
      <c r="S841" s="385"/>
      <c r="T841" s="385"/>
      <c r="U841" s="392"/>
      <c r="V841" s="392"/>
      <c r="W841" s="392"/>
      <c r="X841" s="392"/>
      <c r="Y841" s="385"/>
      <c r="Z841" s="758"/>
      <c r="AA841" s="392"/>
      <c r="AB841" s="392"/>
      <c r="AC841" s="392"/>
      <c r="AD841" s="392"/>
      <c r="AE841" s="392"/>
      <c r="AF841" s="392"/>
      <c r="AG841" s="773"/>
      <c r="AH841" s="392"/>
      <c r="AI841" s="385"/>
      <c r="AJ841" s="392"/>
      <c r="AK841" s="794"/>
      <c r="AL841" s="386"/>
      <c r="AM841" s="386"/>
      <c r="AN841" s="386"/>
      <c r="AO841" s="795"/>
      <c r="AP841" s="796"/>
      <c r="AQ841" s="797"/>
      <c r="AR841" s="798"/>
      <c r="AS841" s="780"/>
    </row>
    <row r="842" spans="1:45" ht="15.75" x14ac:dyDescent="0.25">
      <c r="A842" s="643"/>
      <c r="B842" s="385"/>
      <c r="C842" s="386"/>
      <c r="D842" s="386"/>
      <c r="E842" s="644"/>
      <c r="F842" s="386"/>
      <c r="G842" s="387"/>
      <c r="H842" s="438"/>
      <c r="I842" s="641"/>
      <c r="J842" s="515"/>
      <c r="K842" s="515"/>
      <c r="L842" s="392"/>
      <c r="M842" s="392"/>
      <c r="N842" s="1"/>
      <c r="O842" s="385"/>
      <c r="P842" s="385"/>
      <c r="Q842" s="385"/>
      <c r="R842" s="385"/>
      <c r="S842" s="385"/>
      <c r="T842" s="385"/>
      <c r="U842" s="392"/>
      <c r="V842" s="392"/>
      <c r="W842" s="392"/>
      <c r="X842" s="392"/>
      <c r="Y842" s="385"/>
      <c r="Z842" s="758"/>
      <c r="AA842" s="392"/>
      <c r="AB842" s="392"/>
      <c r="AC842" s="392"/>
      <c r="AD842" s="392"/>
      <c r="AE842" s="392"/>
      <c r="AF842" s="392"/>
      <c r="AG842" s="773"/>
      <c r="AH842" s="392"/>
      <c r="AI842" s="385"/>
      <c r="AJ842" s="392"/>
      <c r="AK842" s="794"/>
      <c r="AL842" s="386"/>
      <c r="AM842" s="386"/>
      <c r="AN842" s="386"/>
      <c r="AO842" s="795"/>
      <c r="AP842" s="796"/>
      <c r="AQ842" s="797"/>
      <c r="AR842" s="798"/>
      <c r="AS842" s="780"/>
    </row>
    <row r="843" spans="1:45" ht="15.75" x14ac:dyDescent="0.25">
      <c r="A843" s="642"/>
      <c r="B843" s="640"/>
      <c r="C843" s="386"/>
      <c r="D843" s="386"/>
      <c r="E843" s="386"/>
      <c r="F843" s="386"/>
      <c r="G843" s="387"/>
      <c r="H843" s="438"/>
      <c r="I843" s="641"/>
      <c r="J843" s="515"/>
      <c r="K843" s="515"/>
      <c r="L843" s="392"/>
      <c r="M843" s="392"/>
      <c r="N843" s="1"/>
      <c r="O843" s="385"/>
      <c r="P843" s="385"/>
      <c r="Q843" s="385"/>
      <c r="R843" s="385"/>
      <c r="S843" s="385"/>
      <c r="T843" s="385"/>
      <c r="U843" s="392"/>
      <c r="V843" s="392"/>
      <c r="W843" s="392"/>
      <c r="X843" s="392"/>
      <c r="Y843" s="385"/>
      <c r="Z843" s="758"/>
      <c r="AA843" s="392"/>
      <c r="AB843" s="392"/>
      <c r="AC843" s="392"/>
      <c r="AD843" s="392"/>
      <c r="AE843" s="392"/>
      <c r="AF843" s="392"/>
      <c r="AG843" s="773"/>
      <c r="AH843" s="392"/>
      <c r="AI843" s="385"/>
      <c r="AJ843" s="392"/>
      <c r="AK843" s="794"/>
      <c r="AL843" s="386"/>
      <c r="AM843" s="386"/>
      <c r="AN843" s="386"/>
      <c r="AO843" s="795"/>
      <c r="AP843" s="796"/>
      <c r="AQ843" s="797"/>
      <c r="AR843" s="798"/>
      <c r="AS843" s="780"/>
    </row>
    <row r="844" spans="1:45" ht="15.75" x14ac:dyDescent="0.25">
      <c r="A844" s="643"/>
      <c r="B844" s="385"/>
      <c r="C844" s="386"/>
      <c r="D844" s="386"/>
      <c r="E844" s="644"/>
      <c r="F844" s="386"/>
      <c r="G844" s="387"/>
      <c r="H844" s="438"/>
      <c r="I844" s="641"/>
      <c r="J844" s="515"/>
      <c r="K844" s="515"/>
      <c r="L844" s="385"/>
      <c r="M844" s="392"/>
      <c r="N844" s="405"/>
      <c r="O844" s="385"/>
      <c r="P844" s="385"/>
      <c r="Q844" s="385"/>
      <c r="R844" s="385"/>
      <c r="S844" s="385"/>
      <c r="T844" s="385"/>
      <c r="U844" s="392"/>
      <c r="V844" s="392"/>
      <c r="W844" s="392"/>
      <c r="X844" s="392"/>
      <c r="Y844" s="385"/>
      <c r="Z844" s="758"/>
      <c r="AA844" s="392"/>
      <c r="AB844" s="392"/>
      <c r="AC844" s="392"/>
      <c r="AD844" s="392"/>
      <c r="AE844" s="392"/>
      <c r="AF844" s="392"/>
      <c r="AG844" s="773"/>
      <c r="AH844" s="392"/>
      <c r="AI844" s="385"/>
      <c r="AJ844" s="392"/>
      <c r="AK844" s="794"/>
      <c r="AL844" s="386"/>
      <c r="AM844" s="386"/>
      <c r="AN844" s="386"/>
      <c r="AO844" s="795"/>
      <c r="AP844" s="796"/>
      <c r="AQ844" s="797"/>
      <c r="AR844" s="798"/>
      <c r="AS844" s="780"/>
    </row>
    <row r="845" spans="1:45" ht="15.75" x14ac:dyDescent="0.25">
      <c r="A845" s="643"/>
      <c r="B845" s="385"/>
      <c r="C845" s="386"/>
      <c r="D845" s="386"/>
      <c r="E845" s="644"/>
      <c r="F845" s="386"/>
      <c r="G845" s="387"/>
      <c r="H845" s="438"/>
      <c r="I845" s="641"/>
      <c r="J845" s="515"/>
      <c r="K845" s="515"/>
      <c r="L845" s="385"/>
      <c r="M845" s="392"/>
      <c r="N845" s="405"/>
      <c r="O845" s="385"/>
      <c r="P845" s="385"/>
      <c r="Q845" s="385"/>
      <c r="R845" s="385"/>
      <c r="S845" s="385"/>
      <c r="T845" s="385"/>
      <c r="U845" s="392"/>
      <c r="V845" s="392"/>
      <c r="W845" s="392"/>
      <c r="X845" s="392"/>
      <c r="Y845" s="385"/>
      <c r="Z845" s="758"/>
      <c r="AA845" s="392"/>
      <c r="AB845" s="392"/>
      <c r="AC845" s="392"/>
      <c r="AD845" s="392"/>
      <c r="AE845" s="392"/>
      <c r="AF845" s="392"/>
      <c r="AG845" s="773"/>
      <c r="AH845" s="392"/>
      <c r="AI845" s="385"/>
      <c r="AJ845" s="392"/>
      <c r="AK845" s="794"/>
      <c r="AL845" s="386"/>
      <c r="AM845" s="386"/>
      <c r="AN845" s="386"/>
      <c r="AO845" s="795"/>
      <c r="AP845" s="796"/>
      <c r="AQ845" s="797"/>
      <c r="AR845" s="798"/>
      <c r="AS845" s="780"/>
    </row>
    <row r="846" spans="1:45" ht="15.75" x14ac:dyDescent="0.25">
      <c r="A846" s="643"/>
      <c r="B846" s="385"/>
      <c r="C846" s="386"/>
      <c r="D846" s="386"/>
      <c r="E846" s="644"/>
      <c r="F846" s="386"/>
      <c r="G846" s="387"/>
      <c r="H846" s="438"/>
      <c r="I846" s="641"/>
      <c r="J846" s="515"/>
      <c r="K846" s="515"/>
      <c r="L846" s="385"/>
      <c r="M846" s="392"/>
      <c r="N846" s="405"/>
      <c r="O846" s="385"/>
      <c r="P846" s="385"/>
      <c r="Q846" s="385"/>
      <c r="R846" s="385"/>
      <c r="S846" s="385"/>
      <c r="T846" s="385"/>
      <c r="U846" s="392"/>
      <c r="V846" s="392"/>
      <c r="W846" s="392"/>
      <c r="X846" s="392"/>
      <c r="Y846" s="385"/>
      <c r="Z846" s="758"/>
      <c r="AA846" s="392"/>
      <c r="AB846" s="392"/>
      <c r="AC846" s="392"/>
      <c r="AD846" s="392"/>
      <c r="AE846" s="392"/>
      <c r="AF846" s="392"/>
      <c r="AG846" s="773"/>
      <c r="AH846" s="392"/>
      <c r="AI846" s="385"/>
      <c r="AJ846" s="392"/>
      <c r="AK846" s="794"/>
      <c r="AL846" s="386"/>
      <c r="AM846" s="386"/>
      <c r="AN846" s="386"/>
      <c r="AO846" s="795"/>
      <c r="AP846" s="796"/>
      <c r="AQ846" s="797"/>
      <c r="AR846" s="798"/>
      <c r="AS846" s="780"/>
    </row>
    <row r="847" spans="1:45" ht="15.75" x14ac:dyDescent="0.25">
      <c r="A847" s="643"/>
      <c r="B847" s="385"/>
      <c r="C847" s="386"/>
      <c r="D847" s="386"/>
      <c r="E847" s="644"/>
      <c r="F847" s="386"/>
      <c r="G847" s="387"/>
      <c r="H847" s="438"/>
      <c r="I847" s="641"/>
      <c r="J847" s="515"/>
      <c r="K847" s="515"/>
      <c r="L847" s="385"/>
      <c r="M847" s="392"/>
      <c r="N847" s="405"/>
      <c r="O847" s="385"/>
      <c r="P847" s="385"/>
      <c r="Q847" s="385"/>
      <c r="R847" s="385"/>
      <c r="S847" s="385"/>
      <c r="T847" s="385"/>
      <c r="U847" s="392"/>
      <c r="V847" s="392"/>
      <c r="W847" s="392"/>
      <c r="X847" s="392"/>
      <c r="Y847" s="385"/>
      <c r="Z847" s="758"/>
      <c r="AA847" s="392"/>
      <c r="AB847" s="392"/>
      <c r="AC847" s="392"/>
      <c r="AD847" s="392"/>
      <c r="AE847" s="392"/>
      <c r="AF847" s="392"/>
      <c r="AG847" s="773"/>
      <c r="AH847" s="392"/>
      <c r="AI847" s="385"/>
      <c r="AJ847" s="392"/>
      <c r="AK847" s="794"/>
      <c r="AL847" s="386"/>
      <c r="AM847" s="386"/>
      <c r="AN847" s="386"/>
      <c r="AO847" s="795"/>
      <c r="AP847" s="796"/>
      <c r="AQ847" s="797"/>
      <c r="AR847" s="798"/>
      <c r="AS847" s="780"/>
    </row>
    <row r="848" spans="1:45" ht="15.75" x14ac:dyDescent="0.25">
      <c r="A848" s="392"/>
      <c r="B848" s="385"/>
      <c r="C848" s="386"/>
      <c r="D848" s="386"/>
      <c r="E848" s="644"/>
      <c r="F848" s="386"/>
      <c r="G848" s="387"/>
      <c r="H848" s="438"/>
      <c r="I848" s="641"/>
      <c r="J848" s="515"/>
      <c r="K848" s="515"/>
      <c r="L848" s="392"/>
      <c r="M848" s="392"/>
      <c r="N848" s="1"/>
      <c r="O848" s="385"/>
      <c r="P848" s="385"/>
      <c r="Q848" s="385"/>
      <c r="R848" s="385"/>
      <c r="S848" s="385"/>
      <c r="T848" s="385"/>
      <c r="U848" s="392"/>
      <c r="V848" s="392"/>
      <c r="W848" s="392"/>
      <c r="X848" s="392"/>
      <c r="Y848" s="385"/>
      <c r="Z848" s="758"/>
      <c r="AA848" s="392"/>
      <c r="AB848" s="392"/>
      <c r="AC848" s="392"/>
      <c r="AD848" s="392"/>
      <c r="AE848" s="392"/>
      <c r="AF848" s="392"/>
      <c r="AG848" s="773"/>
      <c r="AH848" s="392"/>
      <c r="AI848" s="385"/>
      <c r="AJ848" s="392"/>
      <c r="AK848" s="794"/>
      <c r="AL848" s="386"/>
      <c r="AM848" s="386"/>
      <c r="AN848" s="386"/>
      <c r="AO848" s="795"/>
      <c r="AP848" s="796"/>
      <c r="AQ848" s="797"/>
      <c r="AR848" s="798"/>
      <c r="AS848" s="780"/>
    </row>
    <row r="849" spans="1:45" ht="15.75" x14ac:dyDescent="0.25">
      <c r="A849" s="642"/>
      <c r="B849" s="385"/>
      <c r="C849" s="386"/>
      <c r="D849" s="386"/>
      <c r="E849" s="644"/>
      <c r="F849" s="386"/>
      <c r="G849" s="387"/>
      <c r="H849" s="438"/>
      <c r="I849" s="641"/>
      <c r="J849" s="515"/>
      <c r="K849" s="515"/>
      <c r="L849" s="392"/>
      <c r="M849" s="392"/>
      <c r="N849" s="1"/>
      <c r="O849" s="448"/>
      <c r="P849" s="392"/>
      <c r="Q849" s="392"/>
      <c r="R849" s="385"/>
      <c r="S849" s="385"/>
      <c r="T849" s="385"/>
      <c r="U849" s="392"/>
      <c r="V849" s="392"/>
      <c r="W849" s="392"/>
      <c r="X849" s="392"/>
      <c r="Y849" s="385"/>
      <c r="Z849" s="758"/>
      <c r="AA849" s="392"/>
      <c r="AB849" s="392"/>
      <c r="AC849" s="392"/>
      <c r="AD849" s="392"/>
      <c r="AE849" s="392"/>
      <c r="AF849" s="392"/>
      <c r="AG849" s="773"/>
      <c r="AH849" s="392"/>
      <c r="AI849" s="385"/>
      <c r="AJ849" s="392"/>
      <c r="AK849" s="794"/>
      <c r="AL849" s="386"/>
      <c r="AM849" s="386"/>
      <c r="AN849" s="386"/>
      <c r="AO849" s="795"/>
      <c r="AP849" s="796"/>
      <c r="AQ849" s="797"/>
      <c r="AR849" s="798"/>
      <c r="AS849" s="780"/>
    </row>
    <row r="850" spans="1:45" ht="15.75" x14ac:dyDescent="0.25">
      <c r="A850" s="643"/>
      <c r="B850" s="385"/>
      <c r="C850" s="386"/>
      <c r="D850" s="386"/>
      <c r="E850" s="644"/>
      <c r="F850" s="386"/>
      <c r="G850" s="387"/>
      <c r="H850" s="438"/>
      <c r="I850" s="641"/>
      <c r="J850" s="515"/>
      <c r="K850" s="515"/>
      <c r="L850" s="392"/>
      <c r="M850" s="392"/>
      <c r="N850" s="1"/>
      <c r="O850" s="448"/>
      <c r="P850" s="392"/>
      <c r="Q850" s="392"/>
      <c r="R850" s="385"/>
      <c r="S850" s="385"/>
      <c r="T850" s="385"/>
      <c r="U850" s="392"/>
      <c r="V850" s="392"/>
      <c r="W850" s="392"/>
      <c r="X850" s="392"/>
      <c r="Y850" s="385"/>
      <c r="Z850" s="758"/>
      <c r="AA850" s="392"/>
      <c r="AB850" s="392"/>
      <c r="AC850" s="392"/>
      <c r="AD850" s="392"/>
      <c r="AE850" s="392"/>
      <c r="AF850" s="392"/>
      <c r="AG850" s="773"/>
      <c r="AH850" s="392"/>
      <c r="AI850" s="385"/>
      <c r="AJ850" s="392"/>
      <c r="AK850" s="794"/>
      <c r="AL850" s="386"/>
      <c r="AM850" s="386"/>
      <c r="AN850" s="386"/>
      <c r="AO850" s="795"/>
      <c r="AP850" s="796"/>
      <c r="AQ850" s="797"/>
      <c r="AR850" s="798"/>
      <c r="AS850" s="780"/>
    </row>
    <row r="851" spans="1:45" ht="15.75" x14ac:dyDescent="0.25">
      <c r="A851" s="643"/>
      <c r="B851" s="385"/>
      <c r="C851" s="386"/>
      <c r="D851" s="386"/>
      <c r="E851" s="644"/>
      <c r="F851" s="386"/>
      <c r="G851" s="387"/>
      <c r="H851" s="438"/>
      <c r="I851" s="641"/>
      <c r="J851" s="515"/>
      <c r="K851" s="515"/>
      <c r="L851" s="392"/>
      <c r="M851" s="392"/>
      <c r="N851" s="1"/>
      <c r="O851" s="448"/>
      <c r="P851" s="392"/>
      <c r="Q851" s="392"/>
      <c r="R851" s="385"/>
      <c r="S851" s="385"/>
      <c r="T851" s="385"/>
      <c r="U851" s="392"/>
      <c r="V851" s="392"/>
      <c r="W851" s="392"/>
      <c r="X851" s="392"/>
      <c r="Y851" s="385"/>
      <c r="Z851" s="758"/>
      <c r="AA851" s="392"/>
      <c r="AB851" s="392"/>
      <c r="AC851" s="392"/>
      <c r="AD851" s="392"/>
      <c r="AE851" s="392"/>
      <c r="AF851" s="392"/>
      <c r="AG851" s="773"/>
      <c r="AH851" s="392"/>
      <c r="AI851" s="392"/>
      <c r="AJ851" s="392"/>
      <c r="AK851" s="794"/>
      <c r="AL851" s="386"/>
      <c r="AM851" s="386"/>
      <c r="AN851" s="386"/>
      <c r="AO851" s="795"/>
      <c r="AP851" s="796"/>
      <c r="AQ851" s="797"/>
      <c r="AR851" s="798"/>
      <c r="AS851" s="780"/>
    </row>
    <row r="852" spans="1:45" ht="15.75" x14ac:dyDescent="0.25">
      <c r="A852" s="392"/>
      <c r="B852" s="385"/>
      <c r="C852" s="386"/>
      <c r="D852" s="386"/>
      <c r="E852" s="644"/>
      <c r="F852" s="386"/>
      <c r="G852" s="387"/>
      <c r="H852" s="438"/>
      <c r="I852" s="641"/>
      <c r="J852" s="515"/>
      <c r="K852" s="515"/>
      <c r="L852" s="392"/>
      <c r="M852" s="392"/>
      <c r="N852" s="1"/>
      <c r="O852" s="448"/>
      <c r="P852" s="392"/>
      <c r="Q852" s="392"/>
      <c r="R852" s="385"/>
      <c r="S852" s="385"/>
      <c r="T852" s="385"/>
      <c r="U852" s="392"/>
      <c r="V852" s="392"/>
      <c r="W852" s="392"/>
      <c r="X852" s="392"/>
      <c r="Y852" s="385"/>
      <c r="Z852" s="758"/>
      <c r="AA852" s="392"/>
      <c r="AB852" s="392"/>
      <c r="AC852" s="392"/>
      <c r="AD852" s="392"/>
      <c r="AE852" s="392"/>
      <c r="AF852" s="392"/>
      <c r="AG852" s="773"/>
      <c r="AH852" s="392"/>
      <c r="AI852" s="392"/>
      <c r="AJ852" s="392"/>
      <c r="AK852" s="794"/>
      <c r="AL852" s="386"/>
      <c r="AM852" s="386"/>
      <c r="AN852" s="386"/>
      <c r="AO852" s="795"/>
      <c r="AP852" s="796"/>
      <c r="AQ852" s="797"/>
      <c r="AR852" s="798"/>
      <c r="AS852" s="780"/>
    </row>
    <row r="853" spans="1:45" ht="15.75" x14ac:dyDescent="0.25">
      <c r="A853" s="645"/>
      <c r="B853" s="385"/>
      <c r="C853" s="386"/>
      <c r="D853" s="386"/>
      <c r="E853" s="644"/>
      <c r="F853" s="386"/>
      <c r="G853" s="387"/>
      <c r="H853" s="438"/>
      <c r="I853" s="641"/>
      <c r="J853" s="515"/>
      <c r="K853" s="515"/>
      <c r="L853" s="392"/>
      <c r="M853" s="392"/>
      <c r="N853" s="1"/>
      <c r="O853" s="448"/>
      <c r="P853" s="392"/>
      <c r="Q853" s="392"/>
      <c r="R853" s="385"/>
      <c r="S853" s="385"/>
      <c r="T853" s="385"/>
      <c r="U853" s="392"/>
      <c r="V853" s="392"/>
      <c r="W853" s="392"/>
      <c r="X853" s="392"/>
      <c r="Y853" s="385"/>
      <c r="Z853" s="758"/>
      <c r="AA853" s="392"/>
      <c r="AB853" s="392"/>
      <c r="AC853" s="392"/>
      <c r="AD853" s="392"/>
      <c r="AE853" s="392"/>
      <c r="AF853" s="392"/>
      <c r="AG853" s="773"/>
      <c r="AH853" s="392"/>
      <c r="AI853" s="392"/>
      <c r="AJ853" s="392"/>
      <c r="AK853" s="794"/>
      <c r="AL853" s="386"/>
      <c r="AM853" s="386"/>
      <c r="AN853" s="386"/>
      <c r="AO853" s="795"/>
      <c r="AP853" s="796"/>
      <c r="AQ853" s="797"/>
      <c r="AR853" s="798"/>
      <c r="AS853" s="780"/>
    </row>
    <row r="854" spans="1:45" ht="15.75" x14ac:dyDescent="0.25">
      <c r="A854" s="646"/>
      <c r="B854" s="385"/>
      <c r="C854" s="386"/>
      <c r="D854" s="386"/>
      <c r="E854" s="644"/>
      <c r="F854" s="386"/>
      <c r="G854" s="387"/>
      <c r="H854" s="438"/>
      <c r="I854" s="641"/>
      <c r="J854" s="515"/>
      <c r="K854" s="515"/>
      <c r="L854" s="392"/>
      <c r="M854" s="392"/>
      <c r="N854" s="1"/>
      <c r="O854" s="448"/>
      <c r="P854" s="392"/>
      <c r="Q854" s="392"/>
      <c r="R854" s="385"/>
      <c r="S854" s="385"/>
      <c r="T854" s="385"/>
      <c r="U854" s="392"/>
      <c r="V854" s="392"/>
      <c r="W854" s="392"/>
      <c r="X854" s="392"/>
      <c r="Y854" s="385"/>
      <c r="Z854" s="758"/>
      <c r="AA854" s="392"/>
      <c r="AB854" s="392"/>
      <c r="AC854" s="392"/>
      <c r="AD854" s="392"/>
      <c r="AE854" s="392"/>
      <c r="AF854" s="392"/>
      <c r="AG854" s="773"/>
      <c r="AH854" s="392"/>
      <c r="AI854" s="392"/>
      <c r="AJ854" s="392"/>
      <c r="AK854" s="794"/>
      <c r="AL854" s="386"/>
      <c r="AM854" s="386"/>
      <c r="AN854" s="386"/>
      <c r="AO854" s="795"/>
      <c r="AP854" s="796"/>
      <c r="AQ854" s="797"/>
      <c r="AR854" s="798"/>
      <c r="AS854" s="780"/>
    </row>
    <row r="855" spans="1:45" ht="15.75" x14ac:dyDescent="0.25">
      <c r="A855" s="647"/>
      <c r="B855" s="385"/>
      <c r="C855" s="385"/>
      <c r="D855" s="385"/>
      <c r="E855" s="385"/>
      <c r="F855" s="385"/>
      <c r="G855" s="405"/>
      <c r="H855" s="387"/>
      <c r="I855" s="405"/>
      <c r="J855" s="405"/>
      <c r="K855" s="405"/>
      <c r="L855" s="392"/>
      <c r="M855" s="392"/>
      <c r="N855" s="1"/>
      <c r="O855" s="448"/>
      <c r="P855" s="392"/>
      <c r="Q855" s="392"/>
      <c r="R855" s="385"/>
      <c r="S855" s="385"/>
      <c r="T855" s="385"/>
      <c r="U855" s="392"/>
      <c r="V855" s="392"/>
      <c r="W855" s="392"/>
      <c r="X855" s="392"/>
      <c r="Y855" s="385"/>
      <c r="Z855" s="758"/>
      <c r="AA855" s="392"/>
      <c r="AB855" s="392"/>
      <c r="AC855" s="392"/>
      <c r="AD855" s="392"/>
      <c r="AE855" s="392"/>
      <c r="AF855" s="392"/>
      <c r="AG855" s="773"/>
      <c r="AH855" s="392"/>
      <c r="AI855" s="392"/>
      <c r="AJ855" s="392"/>
      <c r="AK855" s="794"/>
      <c r="AL855" s="386"/>
      <c r="AM855" s="386"/>
      <c r="AN855" s="386"/>
      <c r="AO855" s="795"/>
      <c r="AP855" s="796"/>
      <c r="AQ855" s="797"/>
      <c r="AR855" s="798"/>
      <c r="AS855" s="780"/>
    </row>
    <row r="856" spans="1:45" ht="15.75" x14ac:dyDescent="0.25">
      <c r="A856" s="392"/>
      <c r="B856" s="392"/>
      <c r="C856" s="386"/>
      <c r="D856" s="386"/>
      <c r="E856" s="386"/>
      <c r="F856" s="386"/>
      <c r="G856" s="387"/>
      <c r="H856" s="438"/>
      <c r="I856" s="389"/>
      <c r="J856" s="390"/>
      <c r="K856" s="390"/>
      <c r="L856" s="392"/>
      <c r="M856" s="392"/>
      <c r="N856" s="1"/>
      <c r="O856" s="448"/>
      <c r="P856" s="392"/>
      <c r="Q856" s="392"/>
      <c r="R856" s="385"/>
      <c r="S856" s="385"/>
      <c r="T856" s="385"/>
      <c r="U856" s="392"/>
      <c r="V856" s="392"/>
      <c r="W856" s="392"/>
      <c r="X856" s="392"/>
      <c r="Y856" s="385"/>
      <c r="Z856" s="758"/>
      <c r="AA856" s="392"/>
      <c r="AB856" s="392"/>
      <c r="AC856" s="392"/>
      <c r="AD856" s="392"/>
      <c r="AE856" s="392"/>
      <c r="AF856" s="392"/>
      <c r="AG856" s="773"/>
      <c r="AH856" s="392"/>
      <c r="AI856" s="392"/>
      <c r="AJ856" s="392"/>
      <c r="AK856" s="794"/>
      <c r="AL856" s="386"/>
      <c r="AM856" s="386"/>
      <c r="AN856" s="386"/>
      <c r="AO856" s="795"/>
      <c r="AP856" s="796"/>
      <c r="AQ856" s="797"/>
      <c r="AR856" s="798"/>
      <c r="AS856" s="780"/>
    </row>
    <row r="857" spans="1:45" ht="15.75" x14ac:dyDescent="0.25">
      <c r="A857" s="392"/>
      <c r="B857" s="392"/>
      <c r="C857" s="386"/>
      <c r="D857" s="386"/>
      <c r="E857" s="386"/>
      <c r="F857" s="386"/>
      <c r="G857" s="387"/>
      <c r="H857" s="438"/>
      <c r="I857" s="389"/>
      <c r="J857" s="390"/>
      <c r="K857" s="390"/>
      <c r="L857" s="392"/>
      <c r="M857" s="392"/>
      <c r="N857" s="1"/>
      <c r="O857" s="448"/>
      <c r="P857" s="392"/>
      <c r="Q857" s="392"/>
      <c r="R857" s="385"/>
      <c r="S857" s="385"/>
      <c r="T857" s="385"/>
      <c r="U857" s="392"/>
      <c r="V857" s="392"/>
      <c r="W857" s="392"/>
      <c r="X857" s="392"/>
      <c r="Y857" s="385"/>
      <c r="Z857" s="758"/>
      <c r="AA857" s="392"/>
      <c r="AB857" s="392"/>
      <c r="AC857" s="392"/>
      <c r="AD857" s="392"/>
      <c r="AE857" s="392"/>
      <c r="AF857" s="392"/>
      <c r="AG857" s="773"/>
      <c r="AH857" s="392"/>
      <c r="AI857" s="392"/>
      <c r="AJ857" s="392"/>
      <c r="AK857" s="794"/>
      <c r="AL857" s="386"/>
      <c r="AM857" s="386"/>
      <c r="AN857" s="386"/>
      <c r="AO857" s="795"/>
      <c r="AP857" s="796"/>
      <c r="AQ857" s="797"/>
      <c r="AR857" s="798"/>
      <c r="AS857" s="780"/>
    </row>
    <row r="858" spans="1:45" ht="15.75" x14ac:dyDescent="0.25">
      <c r="A858" s="392"/>
      <c r="B858" s="392"/>
      <c r="C858" s="386"/>
      <c r="D858" s="386"/>
      <c r="E858" s="386"/>
      <c r="F858" s="386"/>
      <c r="G858" s="387"/>
      <c r="H858" s="438"/>
      <c r="I858" s="389"/>
      <c r="J858" s="390"/>
      <c r="K858" s="390"/>
      <c r="L858" s="392"/>
      <c r="M858" s="392"/>
      <c r="N858" s="1"/>
      <c r="O858" s="448"/>
      <c r="P858" s="392"/>
      <c r="Q858" s="392"/>
      <c r="R858" s="385"/>
      <c r="S858" s="385"/>
      <c r="T858" s="385"/>
      <c r="U858" s="392"/>
      <c r="V858" s="392"/>
      <c r="W858" s="392"/>
      <c r="X858" s="392"/>
      <c r="Y858" s="385"/>
      <c r="Z858" s="758"/>
      <c r="AA858" s="392"/>
      <c r="AB858" s="392"/>
      <c r="AC858" s="392"/>
      <c r="AD858" s="392"/>
      <c r="AE858" s="392"/>
      <c r="AF858" s="392"/>
      <c r="AG858" s="773"/>
      <c r="AH858" s="392"/>
      <c r="AI858" s="392"/>
      <c r="AJ858" s="392"/>
      <c r="AK858" s="794"/>
      <c r="AL858" s="386"/>
      <c r="AM858" s="386"/>
      <c r="AN858" s="386"/>
      <c r="AO858" s="795"/>
      <c r="AP858" s="796"/>
      <c r="AQ858" s="797"/>
      <c r="AR858" s="798"/>
      <c r="AS858" s="780"/>
    </row>
    <row r="859" spans="1:45" ht="15.75" x14ac:dyDescent="0.25">
      <c r="A859" s="392"/>
      <c r="B859" s="392"/>
      <c r="C859" s="386"/>
      <c r="D859" s="386"/>
      <c r="E859" s="386"/>
      <c r="F859" s="386"/>
      <c r="G859" s="387"/>
      <c r="H859" s="438"/>
      <c r="I859" s="389"/>
      <c r="J859" s="390"/>
      <c r="K859" s="390"/>
      <c r="L859" s="392"/>
      <c r="M859" s="392"/>
      <c r="N859" s="1"/>
      <c r="O859" s="448"/>
      <c r="P859" s="392"/>
      <c r="Q859" s="392"/>
      <c r="R859" s="385"/>
      <c r="S859" s="385"/>
      <c r="T859" s="385"/>
      <c r="U859" s="392"/>
      <c r="V859" s="392"/>
      <c r="W859" s="392"/>
      <c r="X859" s="392"/>
      <c r="Y859" s="385"/>
      <c r="Z859" s="758"/>
      <c r="AA859" s="392"/>
      <c r="AB859" s="392"/>
      <c r="AC859" s="392"/>
      <c r="AD859" s="392"/>
      <c r="AE859" s="392"/>
      <c r="AF859" s="392"/>
      <c r="AG859" s="773"/>
      <c r="AH859" s="392"/>
      <c r="AI859" s="392"/>
      <c r="AJ859" s="392"/>
      <c r="AK859" s="794"/>
      <c r="AL859" s="386"/>
      <c r="AM859" s="386"/>
      <c r="AN859" s="386"/>
      <c r="AO859" s="795"/>
      <c r="AP859" s="796"/>
      <c r="AQ859" s="797"/>
      <c r="AR859" s="798"/>
      <c r="AS859" s="780"/>
    </row>
    <row r="860" spans="1:45" ht="15.75" x14ac:dyDescent="0.25">
      <c r="A860" s="392"/>
      <c r="B860" s="392"/>
      <c r="C860" s="386"/>
      <c r="D860" s="386"/>
      <c r="E860" s="386"/>
      <c r="F860" s="386"/>
      <c r="G860" s="387"/>
      <c r="H860" s="438"/>
      <c r="I860" s="389"/>
      <c r="J860" s="390"/>
      <c r="K860" s="390"/>
      <c r="L860" s="392"/>
      <c r="M860" s="392"/>
      <c r="N860" s="1"/>
      <c r="O860" s="448"/>
      <c r="P860" s="392"/>
      <c r="Q860" s="392"/>
      <c r="R860" s="385"/>
      <c r="S860" s="385"/>
      <c r="T860" s="385"/>
      <c r="U860" s="392"/>
      <c r="V860" s="392"/>
      <c r="W860" s="392"/>
      <c r="X860" s="392"/>
      <c r="Y860" s="385"/>
      <c r="Z860" s="758"/>
      <c r="AA860" s="392"/>
      <c r="AB860" s="392"/>
      <c r="AC860" s="392"/>
      <c r="AD860" s="392"/>
      <c r="AE860" s="392"/>
      <c r="AF860" s="392"/>
      <c r="AG860" s="773"/>
      <c r="AH860" s="392"/>
      <c r="AI860" s="392"/>
      <c r="AJ860" s="392"/>
      <c r="AK860" s="794"/>
      <c r="AL860" s="386"/>
      <c r="AM860" s="386"/>
      <c r="AN860" s="386"/>
      <c r="AO860" s="795"/>
      <c r="AP860" s="796"/>
      <c r="AQ860" s="797"/>
      <c r="AR860" s="798"/>
      <c r="AS860" s="780"/>
    </row>
    <row r="861" spans="1:45" ht="15.75" x14ac:dyDescent="0.25">
      <c r="A861" s="392"/>
      <c r="B861" s="392"/>
      <c r="C861" s="386"/>
      <c r="D861" s="386"/>
      <c r="E861" s="386"/>
      <c r="F861" s="386"/>
      <c r="G861" s="387"/>
      <c r="H861" s="438"/>
      <c r="I861" s="389"/>
      <c r="J861" s="390"/>
      <c r="K861" s="390"/>
      <c r="L861" s="392"/>
      <c r="M861" s="392"/>
      <c r="N861" s="1"/>
      <c r="O861" s="448"/>
      <c r="P861" s="392"/>
      <c r="Q861" s="392"/>
      <c r="R861" s="385"/>
      <c r="S861" s="385"/>
      <c r="T861" s="385"/>
      <c r="U861" s="392"/>
      <c r="V861" s="392"/>
      <c r="W861" s="392"/>
      <c r="X861" s="392"/>
      <c r="Y861" s="385"/>
      <c r="Z861" s="758"/>
      <c r="AA861" s="392"/>
      <c r="AB861" s="392"/>
      <c r="AC861" s="392"/>
      <c r="AD861" s="392"/>
      <c r="AE861" s="392"/>
      <c r="AF861" s="392"/>
      <c r="AG861" s="773"/>
      <c r="AH861" s="392"/>
      <c r="AI861" s="392"/>
      <c r="AJ861" s="392"/>
      <c r="AK861" s="794"/>
      <c r="AL861" s="386"/>
      <c r="AM861" s="386"/>
      <c r="AN861" s="386"/>
      <c r="AO861" s="795"/>
      <c r="AP861" s="796"/>
      <c r="AQ861" s="797"/>
      <c r="AR861" s="798"/>
      <c r="AS861" s="780"/>
    </row>
    <row r="862" spans="1:45" ht="15.75" x14ac:dyDescent="0.25">
      <c r="A862" s="392"/>
      <c r="B862" s="392"/>
      <c r="C862" s="386"/>
      <c r="D862" s="386"/>
      <c r="E862" s="386"/>
      <c r="F862" s="386"/>
      <c r="G862" s="387"/>
      <c r="H862" s="438"/>
      <c r="I862" s="389"/>
      <c r="J862" s="390"/>
      <c r="K862" s="390"/>
      <c r="L862" s="392"/>
      <c r="M862" s="392"/>
      <c r="N862" s="1"/>
      <c r="O862" s="448"/>
      <c r="P862" s="392"/>
      <c r="Q862" s="392"/>
      <c r="R862" s="385"/>
      <c r="S862" s="385"/>
      <c r="T862" s="385"/>
      <c r="U862" s="392"/>
      <c r="V862" s="392"/>
      <c r="W862" s="392"/>
      <c r="X862" s="392"/>
      <c r="Y862" s="385"/>
      <c r="Z862" s="758"/>
      <c r="AA862" s="392"/>
      <c r="AB862" s="392"/>
      <c r="AC862" s="392"/>
      <c r="AD862" s="392"/>
      <c r="AE862" s="392"/>
      <c r="AF862" s="392"/>
      <c r="AG862" s="773"/>
      <c r="AH862" s="392"/>
      <c r="AI862" s="392"/>
      <c r="AJ862" s="392"/>
      <c r="AK862" s="794"/>
      <c r="AL862" s="386"/>
      <c r="AM862" s="386"/>
      <c r="AN862" s="386"/>
      <c r="AO862" s="795"/>
      <c r="AP862" s="796"/>
      <c r="AQ862" s="797"/>
      <c r="AR862" s="798"/>
      <c r="AS862" s="780"/>
    </row>
    <row r="863" spans="1:45" ht="15.75" x14ac:dyDescent="0.25">
      <c r="A863" s="392"/>
      <c r="B863" s="392"/>
      <c r="C863" s="386"/>
      <c r="D863" s="386"/>
      <c r="E863" s="386"/>
      <c r="F863" s="386"/>
      <c r="G863" s="387"/>
      <c r="H863" s="438"/>
      <c r="I863" s="389"/>
      <c r="J863" s="390"/>
      <c r="K863" s="390"/>
      <c r="L863" s="392"/>
      <c r="M863" s="392"/>
      <c r="N863" s="1"/>
      <c r="O863" s="448"/>
      <c r="P863" s="392"/>
      <c r="Q863" s="392"/>
      <c r="R863" s="385"/>
      <c r="S863" s="385"/>
      <c r="T863" s="385"/>
      <c r="U863" s="392"/>
      <c r="V863" s="392"/>
      <c r="W863" s="392"/>
      <c r="X863" s="392"/>
      <c r="Y863" s="385"/>
      <c r="Z863" s="758"/>
      <c r="AA863" s="392"/>
      <c r="AB863" s="392"/>
      <c r="AC863" s="392"/>
      <c r="AD863" s="392"/>
      <c r="AE863" s="392"/>
      <c r="AF863" s="392"/>
      <c r="AG863" s="773"/>
      <c r="AH863" s="392"/>
      <c r="AI863" s="392"/>
      <c r="AJ863" s="392"/>
      <c r="AK863" s="794"/>
      <c r="AL863" s="386"/>
      <c r="AM863" s="386"/>
      <c r="AN863" s="386"/>
      <c r="AO863" s="795"/>
      <c r="AP863" s="796"/>
      <c r="AQ863" s="797"/>
      <c r="AR863" s="798"/>
      <c r="AS863" s="780"/>
    </row>
    <row r="864" spans="1:45" ht="15.75" x14ac:dyDescent="0.25">
      <c r="A864" s="392"/>
      <c r="B864" s="392"/>
      <c r="C864" s="386"/>
      <c r="D864" s="386"/>
      <c r="E864" s="386"/>
      <c r="F864" s="386"/>
      <c r="G864" s="387"/>
      <c r="H864" s="438"/>
      <c r="I864" s="389"/>
      <c r="J864" s="390"/>
      <c r="K864" s="390"/>
      <c r="L864" s="392"/>
      <c r="M864" s="392"/>
      <c r="N864" s="1"/>
      <c r="O864" s="448"/>
      <c r="P864" s="392"/>
      <c r="Q864" s="392"/>
      <c r="R864" s="385"/>
      <c r="S864" s="385"/>
      <c r="T864" s="385"/>
      <c r="U864" s="392"/>
      <c r="V864" s="392"/>
      <c r="W864" s="392"/>
      <c r="X864" s="392"/>
      <c r="Y864" s="385"/>
      <c r="Z864" s="758"/>
      <c r="AA864" s="392"/>
      <c r="AB864" s="392"/>
      <c r="AC864" s="392"/>
      <c r="AD864" s="392"/>
      <c r="AE864" s="392"/>
      <c r="AF864" s="392"/>
      <c r="AG864" s="773"/>
      <c r="AH864" s="392"/>
      <c r="AI864" s="392"/>
      <c r="AJ864" s="392"/>
      <c r="AK864" s="794"/>
      <c r="AL864" s="386"/>
      <c r="AM864" s="386"/>
      <c r="AN864" s="386"/>
      <c r="AO864" s="795"/>
      <c r="AP864" s="796"/>
      <c r="AQ864" s="797"/>
      <c r="AR864" s="798"/>
      <c r="AS864" s="780"/>
    </row>
    <row r="865" spans="1:45" ht="15.75" x14ac:dyDescent="0.25">
      <c r="A865" s="392"/>
      <c r="B865" s="392"/>
      <c r="C865" s="386"/>
      <c r="D865" s="386"/>
      <c r="E865" s="386"/>
      <c r="F865" s="386"/>
      <c r="G865" s="387"/>
      <c r="H865" s="438"/>
      <c r="I865" s="389"/>
      <c r="J865" s="390"/>
      <c r="K865" s="390"/>
      <c r="L865" s="392"/>
      <c r="M865" s="392"/>
      <c r="N865" s="1"/>
      <c r="O865" s="448"/>
      <c r="P865" s="392"/>
      <c r="Q865" s="392"/>
      <c r="R865" s="385"/>
      <c r="S865" s="385"/>
      <c r="T865" s="385"/>
      <c r="U865" s="392"/>
      <c r="V865" s="392"/>
      <c r="W865" s="392"/>
      <c r="X865" s="392"/>
      <c r="Y865" s="385"/>
      <c r="Z865" s="758"/>
      <c r="AA865" s="392"/>
      <c r="AB865" s="392"/>
      <c r="AC865" s="392"/>
      <c r="AD865" s="392"/>
      <c r="AE865" s="392"/>
      <c r="AF865" s="392"/>
      <c r="AG865" s="773"/>
      <c r="AH865" s="392"/>
      <c r="AI865" s="392"/>
      <c r="AJ865" s="392"/>
      <c r="AK865" s="794"/>
      <c r="AL865" s="386"/>
      <c r="AM865" s="386"/>
      <c r="AN865" s="386"/>
      <c r="AO865" s="795"/>
      <c r="AP865" s="796"/>
      <c r="AQ865" s="797"/>
      <c r="AR865" s="798"/>
      <c r="AS865" s="780"/>
    </row>
    <row r="866" spans="1:45" ht="15.75" x14ac:dyDescent="0.25">
      <c r="A866" s="392"/>
      <c r="B866" s="392"/>
      <c r="C866" s="386"/>
      <c r="D866" s="386"/>
      <c r="E866" s="386"/>
      <c r="F866" s="386"/>
      <c r="G866" s="387"/>
      <c r="H866" s="438"/>
      <c r="I866" s="389"/>
      <c r="J866" s="390"/>
      <c r="K866" s="390"/>
      <c r="L866" s="392"/>
      <c r="M866" s="392"/>
      <c r="N866" s="1"/>
      <c r="O866" s="448"/>
      <c r="P866" s="392"/>
      <c r="Q866" s="392"/>
      <c r="R866" s="385"/>
      <c r="S866" s="385"/>
      <c r="T866" s="385"/>
      <c r="U866" s="392"/>
      <c r="V866" s="392"/>
      <c r="W866" s="392"/>
      <c r="X866" s="392"/>
      <c r="Y866" s="385"/>
      <c r="Z866" s="758"/>
      <c r="AA866" s="392"/>
      <c r="AB866" s="392"/>
      <c r="AC866" s="392"/>
      <c r="AD866" s="392"/>
      <c r="AE866" s="392"/>
      <c r="AF866" s="392"/>
      <c r="AG866" s="773"/>
      <c r="AH866" s="392"/>
      <c r="AI866" s="392"/>
      <c r="AJ866" s="392"/>
      <c r="AK866" s="794"/>
      <c r="AL866" s="386"/>
      <c r="AM866" s="386"/>
      <c r="AN866" s="386"/>
      <c r="AO866" s="795"/>
      <c r="AP866" s="796"/>
      <c r="AQ866" s="797"/>
      <c r="AR866" s="798"/>
      <c r="AS866" s="780"/>
    </row>
    <row r="867" spans="1:45" ht="15.75" x14ac:dyDescent="0.25">
      <c r="A867" s="392"/>
      <c r="B867" s="392"/>
      <c r="C867" s="386"/>
      <c r="D867" s="386"/>
      <c r="E867" s="386"/>
      <c r="F867" s="386"/>
      <c r="G867" s="387"/>
      <c r="H867" s="438"/>
      <c r="I867" s="389"/>
      <c r="J867" s="390"/>
      <c r="K867" s="390"/>
      <c r="L867" s="392"/>
      <c r="M867" s="392"/>
      <c r="N867" s="1"/>
      <c r="O867" s="448"/>
      <c r="P867" s="392"/>
      <c r="Q867" s="392"/>
      <c r="R867" s="385"/>
      <c r="S867" s="385"/>
      <c r="T867" s="385"/>
      <c r="U867" s="392"/>
      <c r="V867" s="392"/>
      <c r="W867" s="392"/>
      <c r="X867" s="392"/>
      <c r="Y867" s="385"/>
      <c r="Z867" s="758"/>
      <c r="AA867" s="392"/>
      <c r="AB867" s="392"/>
      <c r="AC867" s="392"/>
      <c r="AD867" s="392"/>
      <c r="AE867" s="392"/>
      <c r="AF867" s="392"/>
      <c r="AG867" s="773"/>
      <c r="AH867" s="392"/>
      <c r="AI867" s="392"/>
      <c r="AJ867" s="392"/>
      <c r="AK867" s="794"/>
      <c r="AL867" s="386"/>
      <c r="AM867" s="386"/>
      <c r="AN867" s="386"/>
      <c r="AO867" s="795"/>
      <c r="AP867" s="796"/>
      <c r="AQ867" s="797"/>
      <c r="AR867" s="798"/>
      <c r="AS867" s="780"/>
    </row>
    <row r="868" spans="1:45" ht="15.75" x14ac:dyDescent="0.25">
      <c r="A868" s="392"/>
      <c r="B868" s="392"/>
      <c r="C868" s="386"/>
      <c r="D868" s="386"/>
      <c r="E868" s="386"/>
      <c r="F868" s="386"/>
      <c r="G868" s="387"/>
      <c r="H868" s="438"/>
      <c r="I868" s="389"/>
      <c r="J868" s="390"/>
      <c r="K868" s="390"/>
      <c r="L868" s="392"/>
      <c r="M868" s="392"/>
      <c r="N868" s="1"/>
      <c r="O868" s="448"/>
      <c r="P868" s="392"/>
      <c r="Q868" s="392"/>
      <c r="R868" s="385"/>
      <c r="S868" s="385"/>
      <c r="T868" s="385"/>
      <c r="U868" s="392"/>
      <c r="V868" s="392"/>
      <c r="W868" s="392"/>
      <c r="X868" s="392"/>
      <c r="Y868" s="385"/>
      <c r="Z868" s="758"/>
      <c r="AA868" s="392"/>
      <c r="AB868" s="392"/>
      <c r="AC868" s="392"/>
      <c r="AD868" s="392"/>
      <c r="AE868" s="392"/>
      <c r="AF868" s="392"/>
      <c r="AG868" s="773"/>
      <c r="AH868" s="392"/>
      <c r="AI868" s="392"/>
      <c r="AJ868" s="392"/>
      <c r="AK868" s="794"/>
      <c r="AL868" s="386"/>
      <c r="AM868" s="386"/>
      <c r="AN868" s="386"/>
      <c r="AO868" s="795"/>
      <c r="AP868" s="796"/>
      <c r="AQ868" s="797"/>
      <c r="AR868" s="798"/>
      <c r="AS868" s="780"/>
    </row>
    <row r="869" spans="1:45" ht="15.75" x14ac:dyDescent="0.25">
      <c r="A869" s="392"/>
      <c r="B869" s="392"/>
      <c r="C869" s="386"/>
      <c r="D869" s="386"/>
      <c r="E869" s="386"/>
      <c r="F869" s="386"/>
      <c r="G869" s="387"/>
      <c r="H869" s="438"/>
      <c r="I869" s="389"/>
      <c r="J869" s="390"/>
      <c r="K869" s="390"/>
      <c r="L869" s="392"/>
      <c r="M869" s="392"/>
      <c r="N869" s="1"/>
      <c r="O869" s="448"/>
      <c r="P869" s="392"/>
      <c r="Q869" s="392"/>
      <c r="R869" s="385"/>
      <c r="S869" s="385"/>
      <c r="T869" s="385"/>
      <c r="U869" s="392"/>
      <c r="V869" s="392"/>
      <c r="W869" s="392"/>
      <c r="X869" s="392"/>
      <c r="Y869" s="385"/>
      <c r="Z869" s="758"/>
      <c r="AA869" s="392"/>
      <c r="AB869" s="392"/>
      <c r="AC869" s="392"/>
      <c r="AD869" s="392"/>
      <c r="AE869" s="392"/>
      <c r="AF869" s="392"/>
      <c r="AG869" s="773"/>
      <c r="AH869" s="392"/>
      <c r="AI869" s="392"/>
      <c r="AJ869" s="392"/>
      <c r="AK869" s="794"/>
      <c r="AL869" s="386"/>
      <c r="AM869" s="386"/>
      <c r="AN869" s="386"/>
      <c r="AO869" s="795"/>
      <c r="AP869" s="796"/>
      <c r="AQ869" s="797"/>
      <c r="AR869" s="798"/>
      <c r="AS869" s="780"/>
    </row>
    <row r="870" spans="1:45" ht="15.75" x14ac:dyDescent="0.25">
      <c r="A870" s="392"/>
      <c r="B870" s="392"/>
      <c r="C870" s="386"/>
      <c r="D870" s="386"/>
      <c r="E870" s="386"/>
      <c r="F870" s="386"/>
      <c r="G870" s="387"/>
      <c r="H870" s="438"/>
      <c r="I870" s="389"/>
      <c r="J870" s="390"/>
      <c r="K870" s="390"/>
      <c r="L870" s="392"/>
      <c r="M870" s="392"/>
      <c r="N870" s="1"/>
      <c r="O870" s="448"/>
      <c r="P870" s="392"/>
      <c r="Q870" s="392"/>
      <c r="R870" s="385"/>
      <c r="S870" s="385"/>
      <c r="T870" s="385"/>
      <c r="U870" s="392"/>
      <c r="V870" s="392"/>
      <c r="W870" s="392"/>
      <c r="X870" s="392"/>
      <c r="Y870" s="385"/>
      <c r="Z870" s="758"/>
      <c r="AA870" s="392"/>
      <c r="AB870" s="392"/>
      <c r="AC870" s="392"/>
      <c r="AD870" s="392"/>
      <c r="AE870" s="392"/>
      <c r="AF870" s="392"/>
      <c r="AG870" s="773"/>
      <c r="AH870" s="392"/>
      <c r="AI870" s="392"/>
      <c r="AJ870" s="392"/>
      <c r="AK870" s="794"/>
      <c r="AL870" s="386"/>
      <c r="AM870" s="386"/>
      <c r="AN870" s="386"/>
      <c r="AO870" s="795"/>
      <c r="AP870" s="796"/>
      <c r="AQ870" s="797"/>
      <c r="AR870" s="798"/>
      <c r="AS870" s="780"/>
    </row>
    <row r="871" spans="1:45" ht="15.75" x14ac:dyDescent="0.25">
      <c r="A871" s="392"/>
      <c r="B871" s="392"/>
      <c r="C871" s="386"/>
      <c r="D871" s="386"/>
      <c r="E871" s="386"/>
      <c r="F871" s="386"/>
      <c r="G871" s="387"/>
      <c r="H871" s="438"/>
      <c r="I871" s="389"/>
      <c r="J871" s="390"/>
      <c r="K871" s="390"/>
      <c r="L871" s="392"/>
      <c r="M871" s="392"/>
      <c r="N871" s="1"/>
      <c r="O871" s="448"/>
      <c r="P871" s="392"/>
      <c r="Q871" s="392"/>
      <c r="R871" s="385"/>
      <c r="S871" s="385"/>
      <c r="T871" s="385"/>
      <c r="U871" s="392"/>
      <c r="V871" s="392"/>
      <c r="W871" s="392"/>
      <c r="X871" s="392"/>
      <c r="Y871" s="385"/>
      <c r="Z871" s="758"/>
      <c r="AA871" s="392"/>
      <c r="AB871" s="392"/>
      <c r="AC871" s="392"/>
      <c r="AD871" s="392"/>
      <c r="AE871" s="392"/>
      <c r="AF871" s="392"/>
      <c r="AG871" s="773"/>
      <c r="AH871" s="392"/>
      <c r="AI871" s="392"/>
      <c r="AJ871" s="392"/>
      <c r="AK871" s="794"/>
      <c r="AL871" s="386"/>
      <c r="AM871" s="386"/>
      <c r="AN871" s="386"/>
      <c r="AO871" s="795"/>
      <c r="AP871" s="796"/>
      <c r="AQ871" s="797"/>
      <c r="AR871" s="798"/>
      <c r="AS871" s="780"/>
    </row>
    <row r="872" spans="1:45" ht="15.75" x14ac:dyDescent="0.25">
      <c r="A872" s="392"/>
      <c r="B872" s="392"/>
      <c r="C872" s="386"/>
      <c r="D872" s="386"/>
      <c r="E872" s="386"/>
      <c r="F872" s="386"/>
      <c r="G872" s="387"/>
      <c r="H872" s="438"/>
      <c r="I872" s="389"/>
      <c r="J872" s="390"/>
      <c r="K872" s="390"/>
      <c r="L872" s="392"/>
      <c r="M872" s="392"/>
      <c r="N872" s="1"/>
      <c r="O872" s="448"/>
      <c r="P872" s="392"/>
      <c r="Q872" s="392"/>
      <c r="R872" s="385"/>
      <c r="S872" s="385"/>
      <c r="T872" s="385"/>
      <c r="U872" s="392"/>
      <c r="V872" s="392"/>
      <c r="W872" s="392"/>
      <c r="X872" s="392"/>
      <c r="Y872" s="385"/>
      <c r="Z872" s="758"/>
      <c r="AA872" s="392"/>
      <c r="AB872" s="392"/>
      <c r="AC872" s="392"/>
      <c r="AD872" s="392"/>
      <c r="AE872" s="392"/>
      <c r="AF872" s="392"/>
      <c r="AG872" s="773"/>
      <c r="AH872" s="392"/>
      <c r="AI872" s="392"/>
      <c r="AJ872" s="392"/>
      <c r="AK872" s="794"/>
      <c r="AL872" s="386"/>
      <c r="AM872" s="386"/>
      <c r="AN872" s="386"/>
      <c r="AO872" s="795"/>
      <c r="AP872" s="796"/>
      <c r="AQ872" s="797"/>
      <c r="AR872" s="798"/>
      <c r="AS872" s="780"/>
    </row>
    <row r="873" spans="1:45" ht="15.75" x14ac:dyDescent="0.25">
      <c r="A873" s="392"/>
      <c r="B873" s="392"/>
      <c r="C873" s="386"/>
      <c r="D873" s="386"/>
      <c r="E873" s="386"/>
      <c r="F873" s="386"/>
      <c r="G873" s="387"/>
      <c r="H873" s="438"/>
      <c r="I873" s="389"/>
      <c r="J873" s="390"/>
      <c r="K873" s="390"/>
      <c r="L873" s="392"/>
      <c r="M873" s="392"/>
      <c r="N873" s="1"/>
      <c r="O873" s="448"/>
      <c r="P873" s="392"/>
      <c r="Q873" s="392"/>
      <c r="R873" s="385"/>
      <c r="S873" s="385"/>
      <c r="T873" s="385"/>
      <c r="U873" s="392"/>
      <c r="V873" s="392"/>
      <c r="W873" s="392"/>
      <c r="X873" s="392"/>
      <c r="Y873" s="385"/>
      <c r="Z873" s="758"/>
      <c r="AA873" s="392"/>
      <c r="AB873" s="392"/>
      <c r="AC873" s="392"/>
      <c r="AD873" s="392"/>
      <c r="AE873" s="392"/>
      <c r="AF873" s="392"/>
      <c r="AG873" s="773"/>
      <c r="AH873" s="392"/>
      <c r="AI873" s="392"/>
      <c r="AJ873" s="392"/>
      <c r="AK873" s="794"/>
      <c r="AL873" s="386"/>
      <c r="AM873" s="386"/>
      <c r="AN873" s="386"/>
      <c r="AO873" s="795"/>
      <c r="AP873" s="796"/>
      <c r="AQ873" s="797"/>
      <c r="AR873" s="798"/>
      <c r="AS873" s="780"/>
    </row>
    <row r="874" spans="1:45" ht="15.75" x14ac:dyDescent="0.25">
      <c r="A874" s="392"/>
      <c r="B874" s="392"/>
      <c r="C874" s="386"/>
      <c r="D874" s="386"/>
      <c r="E874" s="386"/>
      <c r="F874" s="386"/>
      <c r="G874" s="387"/>
      <c r="H874" s="438"/>
      <c r="I874" s="389"/>
      <c r="J874" s="390"/>
      <c r="K874" s="390"/>
      <c r="L874" s="392"/>
      <c r="M874" s="392"/>
      <c r="N874" s="1"/>
      <c r="O874" s="448"/>
      <c r="P874" s="392"/>
      <c r="Q874" s="392"/>
      <c r="R874" s="385"/>
      <c r="S874" s="385"/>
      <c r="T874" s="385"/>
      <c r="U874" s="392"/>
      <c r="V874" s="392"/>
      <c r="W874" s="392"/>
      <c r="X874" s="392"/>
      <c r="Y874" s="385"/>
      <c r="Z874" s="758"/>
      <c r="AA874" s="392"/>
      <c r="AB874" s="392"/>
      <c r="AC874" s="392"/>
      <c r="AD874" s="392"/>
      <c r="AE874" s="392"/>
      <c r="AF874" s="392"/>
      <c r="AG874" s="773"/>
      <c r="AH874" s="392"/>
      <c r="AI874" s="392"/>
      <c r="AJ874" s="392"/>
      <c r="AK874" s="794"/>
      <c r="AL874" s="386"/>
      <c r="AM874" s="386"/>
      <c r="AN874" s="386"/>
      <c r="AO874" s="795"/>
      <c r="AP874" s="796"/>
      <c r="AQ874" s="797"/>
      <c r="AR874" s="798"/>
      <c r="AS874" s="780"/>
    </row>
    <row r="875" spans="1:45" ht="15.75" x14ac:dyDescent="0.25">
      <c r="A875" s="392"/>
      <c r="B875" s="392"/>
      <c r="C875" s="386"/>
      <c r="D875" s="386"/>
      <c r="E875" s="386"/>
      <c r="F875" s="386"/>
      <c r="G875" s="387"/>
      <c r="H875" s="438"/>
      <c r="I875" s="389"/>
      <c r="J875" s="390"/>
      <c r="K875" s="390"/>
      <c r="L875" s="392"/>
      <c r="M875" s="392"/>
      <c r="N875" s="1"/>
      <c r="O875" s="448"/>
      <c r="P875" s="392"/>
      <c r="Q875" s="392"/>
      <c r="R875" s="385"/>
      <c r="S875" s="385"/>
      <c r="T875" s="385"/>
      <c r="U875" s="392"/>
      <c r="V875" s="392"/>
      <c r="W875" s="392"/>
      <c r="X875" s="392"/>
      <c r="Y875" s="385"/>
      <c r="Z875" s="758"/>
      <c r="AA875" s="392"/>
      <c r="AB875" s="392"/>
      <c r="AC875" s="392"/>
      <c r="AD875" s="392"/>
      <c r="AE875" s="392"/>
      <c r="AF875" s="392"/>
      <c r="AG875" s="773"/>
      <c r="AH875" s="392"/>
      <c r="AI875" s="392"/>
      <c r="AJ875" s="392"/>
      <c r="AK875" s="794"/>
      <c r="AL875" s="386"/>
      <c r="AM875" s="386"/>
      <c r="AN875" s="386"/>
      <c r="AO875" s="795"/>
      <c r="AP875" s="796"/>
      <c r="AQ875" s="797"/>
      <c r="AR875" s="798"/>
      <c r="AS875" s="780"/>
    </row>
    <row r="876" spans="1:45" ht="15.75" x14ac:dyDescent="0.25">
      <c r="A876" s="392"/>
      <c r="B876" s="392"/>
      <c r="C876" s="386"/>
      <c r="D876" s="386"/>
      <c r="E876" s="386"/>
      <c r="F876" s="386"/>
      <c r="G876" s="387"/>
      <c r="H876" s="438"/>
      <c r="I876" s="389"/>
      <c r="J876" s="390"/>
      <c r="K876" s="390"/>
      <c r="L876" s="392"/>
      <c r="M876" s="392"/>
      <c r="N876" s="1"/>
      <c r="O876" s="448"/>
      <c r="P876" s="392"/>
      <c r="Q876" s="392"/>
      <c r="R876" s="385"/>
      <c r="S876" s="385"/>
      <c r="T876" s="385"/>
      <c r="U876" s="392"/>
      <c r="V876" s="392"/>
      <c r="W876" s="392"/>
      <c r="X876" s="392"/>
      <c r="Y876" s="385"/>
      <c r="Z876" s="758"/>
      <c r="AA876" s="392"/>
      <c r="AB876" s="392"/>
      <c r="AC876" s="392"/>
      <c r="AD876" s="392"/>
      <c r="AE876" s="392"/>
      <c r="AF876" s="392"/>
      <c r="AG876" s="773"/>
      <c r="AH876" s="392"/>
      <c r="AI876" s="392"/>
      <c r="AJ876" s="392"/>
      <c r="AK876" s="794"/>
      <c r="AL876" s="386"/>
      <c r="AM876" s="386"/>
      <c r="AN876" s="386"/>
      <c r="AO876" s="795"/>
      <c r="AP876" s="796"/>
      <c r="AQ876" s="797"/>
      <c r="AR876" s="798"/>
      <c r="AS876" s="780"/>
    </row>
    <row r="877" spans="1:45" ht="15.75" x14ac:dyDescent="0.25">
      <c r="A877" s="392"/>
      <c r="B877" s="392"/>
      <c r="C877" s="386"/>
      <c r="D877" s="386"/>
      <c r="E877" s="386"/>
      <c r="F877" s="386"/>
      <c r="G877" s="387"/>
      <c r="H877" s="438"/>
      <c r="I877" s="389"/>
      <c r="J877" s="390"/>
      <c r="K877" s="390"/>
      <c r="L877" s="392"/>
      <c r="M877" s="392"/>
      <c r="N877" s="1"/>
      <c r="O877" s="448"/>
      <c r="P877" s="392"/>
      <c r="Q877" s="392"/>
      <c r="R877" s="385"/>
      <c r="S877" s="385"/>
      <c r="T877" s="385"/>
      <c r="U877" s="392"/>
      <c r="V877" s="392"/>
      <c r="W877" s="392"/>
      <c r="X877" s="392"/>
      <c r="Y877" s="385"/>
      <c r="Z877" s="758"/>
      <c r="AA877" s="392"/>
      <c r="AB877" s="392"/>
      <c r="AC877" s="392"/>
      <c r="AD877" s="392"/>
      <c r="AE877" s="392"/>
      <c r="AF877" s="392"/>
      <c r="AG877" s="773"/>
      <c r="AH877" s="392"/>
      <c r="AI877" s="392"/>
      <c r="AJ877" s="392"/>
      <c r="AK877" s="794"/>
      <c r="AL877" s="386"/>
      <c r="AM877" s="386"/>
      <c r="AN877" s="386"/>
      <c r="AO877" s="795"/>
      <c r="AP877" s="796"/>
      <c r="AQ877" s="797"/>
      <c r="AR877" s="798"/>
      <c r="AS877" s="780"/>
    </row>
    <row r="878" spans="1:45" ht="15.75" x14ac:dyDescent="0.25">
      <c r="A878" s="392"/>
      <c r="B878" s="392"/>
      <c r="C878" s="386"/>
      <c r="D878" s="386"/>
      <c r="E878" s="386"/>
      <c r="F878" s="386"/>
      <c r="G878" s="387"/>
      <c r="H878" s="438"/>
      <c r="I878" s="389"/>
      <c r="J878" s="390"/>
      <c r="K878" s="390"/>
      <c r="L878" s="392"/>
      <c r="M878" s="392"/>
      <c r="N878" s="1"/>
      <c r="O878" s="448"/>
      <c r="P878" s="392"/>
      <c r="Q878" s="392"/>
      <c r="R878" s="392"/>
      <c r="U878" s="392"/>
      <c r="V878" s="392"/>
      <c r="W878" s="392"/>
      <c r="X878" s="392"/>
      <c r="Y878" s="385"/>
      <c r="Z878" s="758"/>
      <c r="AA878" s="392"/>
      <c r="AB878" s="392"/>
      <c r="AC878" s="392"/>
      <c r="AD878" s="392"/>
      <c r="AE878" s="392"/>
      <c r="AF878" s="392"/>
      <c r="AG878" s="773"/>
      <c r="AH878" s="392"/>
      <c r="AI878" s="392"/>
      <c r="AJ878" s="392"/>
      <c r="AK878" s="794"/>
      <c r="AL878" s="386"/>
      <c r="AM878" s="386"/>
      <c r="AN878" s="386"/>
      <c r="AO878" s="795"/>
      <c r="AP878" s="796"/>
      <c r="AQ878" s="797"/>
      <c r="AR878" s="798"/>
      <c r="AS878" s="780"/>
    </row>
    <row r="879" spans="1:45" ht="15.75" x14ac:dyDescent="0.25">
      <c r="A879" s="392"/>
      <c r="B879" s="392"/>
      <c r="C879" s="386"/>
      <c r="D879" s="386"/>
      <c r="E879" s="386"/>
      <c r="F879" s="386"/>
      <c r="G879" s="387"/>
      <c r="H879" s="438"/>
      <c r="I879" s="389"/>
      <c r="J879" s="390"/>
      <c r="K879" s="390"/>
      <c r="L879" s="392"/>
      <c r="M879" s="392"/>
      <c r="N879" s="1"/>
      <c r="O879" s="448"/>
      <c r="P879" s="392"/>
      <c r="Q879" s="392"/>
      <c r="R879" s="392"/>
      <c r="U879" s="392"/>
      <c r="V879" s="392"/>
      <c r="W879" s="392"/>
      <c r="X879" s="392"/>
      <c r="Y879" s="385"/>
      <c r="Z879" s="758"/>
      <c r="AA879" s="392"/>
      <c r="AB879" s="392"/>
      <c r="AC879" s="392"/>
      <c r="AD879" s="392"/>
      <c r="AE879" s="392"/>
      <c r="AF879" s="392"/>
      <c r="AG879" s="773"/>
      <c r="AH879" s="392"/>
      <c r="AI879" s="392"/>
      <c r="AJ879" s="392"/>
      <c r="AK879" s="794"/>
      <c r="AL879" s="386"/>
      <c r="AM879" s="386"/>
      <c r="AN879" s="386"/>
      <c r="AO879" s="795"/>
      <c r="AP879" s="796"/>
      <c r="AQ879" s="797"/>
      <c r="AR879" s="798"/>
      <c r="AS879" s="780"/>
    </row>
    <row r="880" spans="1:45" ht="15.75" x14ac:dyDescent="0.25">
      <c r="A880" s="392"/>
      <c r="B880" s="392"/>
      <c r="C880" s="386"/>
      <c r="D880" s="386"/>
      <c r="E880" s="386"/>
      <c r="F880" s="386"/>
      <c r="G880" s="387"/>
      <c r="H880" s="438"/>
      <c r="I880" s="389"/>
      <c r="J880" s="390"/>
      <c r="K880" s="390"/>
      <c r="L880" s="392"/>
      <c r="M880" s="392"/>
      <c r="N880" s="1"/>
      <c r="O880" s="448"/>
      <c r="P880" s="392"/>
      <c r="Q880" s="392"/>
      <c r="R880" s="392"/>
      <c r="U880" s="392"/>
      <c r="V880" s="392"/>
      <c r="W880" s="392"/>
      <c r="X880" s="392"/>
      <c r="Y880" s="385"/>
      <c r="Z880" s="758"/>
      <c r="AA880" s="392"/>
      <c r="AB880" s="392"/>
      <c r="AC880" s="392"/>
      <c r="AD880" s="392"/>
      <c r="AE880" s="392"/>
      <c r="AF880" s="392"/>
      <c r="AG880" s="773"/>
      <c r="AH880" s="392"/>
      <c r="AI880" s="392"/>
      <c r="AJ880" s="392"/>
      <c r="AK880" s="794"/>
      <c r="AL880" s="386"/>
      <c r="AM880" s="386"/>
      <c r="AN880" s="386"/>
      <c r="AO880" s="795"/>
      <c r="AP880" s="796"/>
      <c r="AQ880" s="797"/>
      <c r="AR880" s="798"/>
      <c r="AS880" s="780"/>
    </row>
    <row r="881" spans="1:45" ht="15.75" x14ac:dyDescent="0.25">
      <c r="A881" s="392"/>
      <c r="B881" s="392"/>
      <c r="C881" s="386"/>
      <c r="D881" s="386"/>
      <c r="E881" s="386"/>
      <c r="F881" s="386"/>
      <c r="G881" s="387"/>
      <c r="H881" s="438"/>
      <c r="I881" s="389"/>
      <c r="J881" s="390"/>
      <c r="K881" s="390"/>
      <c r="L881" s="392"/>
      <c r="M881" s="392"/>
      <c r="N881" s="1"/>
      <c r="O881" s="448"/>
      <c r="P881" s="392"/>
      <c r="Q881" s="392"/>
      <c r="R881" s="392"/>
      <c r="U881" s="392"/>
      <c r="V881" s="392"/>
      <c r="W881" s="392"/>
      <c r="X881" s="392"/>
      <c r="Y881" s="385"/>
      <c r="Z881" s="758"/>
      <c r="AA881" s="392"/>
      <c r="AB881" s="392"/>
      <c r="AC881" s="392"/>
      <c r="AD881" s="392"/>
      <c r="AE881" s="392"/>
      <c r="AF881" s="392"/>
      <c r="AG881" s="773"/>
      <c r="AH881" s="392"/>
      <c r="AI881" s="392"/>
      <c r="AJ881" s="392"/>
      <c r="AK881" s="794"/>
      <c r="AL881" s="386"/>
      <c r="AM881" s="386"/>
      <c r="AN881" s="386"/>
      <c r="AO881" s="795"/>
      <c r="AP881" s="796"/>
      <c r="AQ881" s="797"/>
      <c r="AR881" s="798"/>
      <c r="AS881" s="780"/>
    </row>
    <row r="882" spans="1:45" ht="15.75" x14ac:dyDescent="0.25">
      <c r="A882" s="392"/>
      <c r="B882" s="392"/>
      <c r="C882" s="386"/>
      <c r="D882" s="386"/>
      <c r="E882" s="386"/>
      <c r="F882" s="386"/>
      <c r="G882" s="387"/>
      <c r="H882" s="438"/>
      <c r="I882" s="389"/>
      <c r="J882" s="390"/>
      <c r="K882" s="390"/>
      <c r="L882" s="392"/>
      <c r="M882" s="392"/>
      <c r="N882" s="1"/>
      <c r="O882" s="448"/>
      <c r="P882" s="392"/>
      <c r="Q882" s="392"/>
      <c r="R882" s="392"/>
      <c r="U882" s="392"/>
      <c r="V882" s="392"/>
      <c r="W882" s="392"/>
      <c r="X882" s="392"/>
      <c r="Y882" s="385"/>
      <c r="Z882" s="758"/>
      <c r="AA882" s="392"/>
      <c r="AB882" s="392"/>
      <c r="AC882" s="392"/>
      <c r="AD882" s="392"/>
      <c r="AE882" s="392"/>
      <c r="AF882" s="392"/>
      <c r="AG882" s="773"/>
      <c r="AH882" s="392"/>
      <c r="AI882" s="392"/>
      <c r="AJ882" s="392"/>
      <c r="AK882" s="794"/>
      <c r="AL882" s="386"/>
      <c r="AM882" s="386"/>
      <c r="AN882" s="386"/>
      <c r="AO882" s="795"/>
      <c r="AP882" s="796"/>
      <c r="AQ882" s="797"/>
      <c r="AR882" s="798"/>
      <c r="AS882" s="780"/>
    </row>
    <row r="883" spans="1:45" ht="15.75" x14ac:dyDescent="0.25">
      <c r="A883" s="392"/>
      <c r="B883" s="392"/>
      <c r="C883" s="386"/>
      <c r="D883" s="386"/>
      <c r="E883" s="386"/>
      <c r="F883" s="386"/>
      <c r="G883" s="387"/>
      <c r="H883" s="438"/>
      <c r="I883" s="389"/>
      <c r="J883" s="390"/>
      <c r="K883" s="390"/>
      <c r="L883" s="392"/>
      <c r="M883" s="392"/>
      <c r="N883" s="1"/>
      <c r="O883" s="448"/>
      <c r="P883" s="392"/>
      <c r="Q883" s="392"/>
      <c r="R883" s="392"/>
      <c r="U883" s="392"/>
      <c r="V883" s="392"/>
      <c r="W883" s="392"/>
      <c r="X883" s="392"/>
      <c r="Y883" s="385"/>
      <c r="Z883" s="758"/>
      <c r="AA883" s="392"/>
      <c r="AB883" s="392"/>
      <c r="AC883" s="392"/>
      <c r="AD883" s="392"/>
      <c r="AE883" s="392"/>
      <c r="AF883" s="392"/>
      <c r="AG883" s="773"/>
      <c r="AH883" s="392"/>
      <c r="AI883" s="392"/>
      <c r="AJ883" s="392"/>
      <c r="AK883" s="794"/>
      <c r="AL883" s="386"/>
      <c r="AM883" s="386"/>
      <c r="AN883" s="386"/>
      <c r="AO883" s="795"/>
      <c r="AP883" s="796"/>
      <c r="AQ883" s="797"/>
      <c r="AR883" s="798"/>
      <c r="AS883" s="780"/>
    </row>
    <row r="884" spans="1:45" ht="15.75" x14ac:dyDescent="0.25">
      <c r="A884" s="392"/>
      <c r="B884" s="392"/>
      <c r="C884" s="386"/>
      <c r="D884" s="386"/>
      <c r="E884" s="386"/>
      <c r="F884" s="386"/>
      <c r="G884" s="387"/>
      <c r="H884" s="438"/>
      <c r="I884" s="389"/>
      <c r="J884" s="390"/>
      <c r="K884" s="390"/>
      <c r="L884" s="392"/>
      <c r="M884" s="392"/>
      <c r="N884" s="1"/>
      <c r="O884" s="448"/>
      <c r="P884" s="392"/>
      <c r="Q884" s="392"/>
      <c r="R884" s="392"/>
      <c r="U884" s="392"/>
      <c r="V884" s="392"/>
      <c r="W884" s="392"/>
      <c r="X884" s="392"/>
      <c r="Y884" s="385"/>
      <c r="Z884" s="758"/>
      <c r="AA884" s="392"/>
      <c r="AB884" s="392"/>
      <c r="AC884" s="392"/>
      <c r="AD884" s="392"/>
      <c r="AE884" s="392"/>
      <c r="AF884" s="392"/>
      <c r="AG884" s="773"/>
      <c r="AH884" s="392"/>
      <c r="AI884" s="392"/>
      <c r="AJ884" s="392"/>
      <c r="AK884" s="794"/>
      <c r="AL884" s="386"/>
      <c r="AM884" s="386"/>
      <c r="AN884" s="386"/>
      <c r="AO884" s="795"/>
      <c r="AP884" s="796"/>
      <c r="AQ884" s="797"/>
      <c r="AR884" s="798"/>
      <c r="AS884" s="780"/>
    </row>
    <row r="885" spans="1:45" ht="15.75" x14ac:dyDescent="0.25">
      <c r="A885" s="392"/>
      <c r="B885" s="392"/>
      <c r="C885" s="386"/>
      <c r="D885" s="386"/>
      <c r="E885" s="386"/>
      <c r="F885" s="386"/>
      <c r="G885" s="387"/>
      <c r="H885" s="438"/>
      <c r="I885" s="389"/>
      <c r="J885" s="390"/>
      <c r="K885" s="390"/>
      <c r="L885" s="392"/>
      <c r="M885" s="392"/>
      <c r="N885" s="1"/>
      <c r="O885" s="448"/>
      <c r="P885" s="392"/>
      <c r="Q885" s="392"/>
      <c r="R885" s="392"/>
      <c r="U885" s="392"/>
      <c r="V885" s="392"/>
      <c r="W885" s="392"/>
      <c r="X885" s="392"/>
      <c r="Y885" s="385"/>
      <c r="Z885" s="758"/>
      <c r="AA885" s="392"/>
      <c r="AB885" s="392"/>
      <c r="AC885" s="392"/>
      <c r="AD885" s="392"/>
      <c r="AE885" s="392"/>
      <c r="AF885" s="392"/>
      <c r="AG885" s="773"/>
      <c r="AH885" s="392"/>
      <c r="AI885" s="392"/>
      <c r="AJ885" s="392"/>
      <c r="AK885" s="794"/>
      <c r="AL885" s="386"/>
      <c r="AM885" s="386"/>
      <c r="AN885" s="386"/>
      <c r="AO885" s="795"/>
      <c r="AP885" s="796"/>
      <c r="AQ885" s="797"/>
      <c r="AR885" s="798"/>
      <c r="AS885" s="780"/>
    </row>
    <row r="886" spans="1:45" ht="15.75" x14ac:dyDescent="0.25">
      <c r="A886" s="392"/>
      <c r="B886" s="392"/>
      <c r="C886" s="386"/>
      <c r="D886" s="386"/>
      <c r="E886" s="386"/>
      <c r="F886" s="386"/>
      <c r="G886" s="387"/>
      <c r="H886" s="438"/>
      <c r="I886" s="389"/>
      <c r="J886" s="390"/>
      <c r="K886" s="390"/>
      <c r="L886" s="392"/>
      <c r="M886" s="392"/>
      <c r="N886" s="1"/>
      <c r="O886" s="448"/>
      <c r="P886" s="392"/>
      <c r="Q886" s="392"/>
      <c r="R886" s="392"/>
      <c r="U886" s="392"/>
      <c r="V886" s="392"/>
      <c r="W886" s="392"/>
      <c r="X886" s="392"/>
      <c r="Y886" s="385"/>
      <c r="Z886" s="758"/>
      <c r="AA886" s="392"/>
      <c r="AB886" s="392"/>
      <c r="AC886" s="392"/>
      <c r="AD886" s="392"/>
      <c r="AE886" s="392"/>
      <c r="AF886" s="392"/>
      <c r="AG886" s="773"/>
      <c r="AH886" s="392"/>
      <c r="AI886" s="392"/>
      <c r="AJ886" s="392"/>
      <c r="AK886" s="794"/>
      <c r="AL886" s="386"/>
      <c r="AM886" s="386"/>
      <c r="AN886" s="386"/>
      <c r="AO886" s="795"/>
      <c r="AP886" s="796"/>
      <c r="AQ886" s="797"/>
      <c r="AR886" s="798"/>
      <c r="AS886" s="780"/>
    </row>
    <row r="887" spans="1:45" ht="15.75" x14ac:dyDescent="0.25">
      <c r="A887" s="392"/>
      <c r="B887" s="392"/>
      <c r="C887" s="386"/>
      <c r="D887" s="386"/>
      <c r="E887" s="386"/>
      <c r="F887" s="386"/>
      <c r="G887" s="387"/>
      <c r="H887" s="438"/>
      <c r="I887" s="389"/>
      <c r="J887" s="390"/>
      <c r="K887" s="390"/>
      <c r="L887" s="392"/>
      <c r="M887" s="392"/>
      <c r="N887" s="1"/>
      <c r="O887" s="448"/>
      <c r="P887" s="392"/>
      <c r="Q887" s="392"/>
      <c r="R887" s="392"/>
      <c r="U887" s="392"/>
      <c r="V887" s="392"/>
      <c r="W887" s="392"/>
      <c r="X887" s="392"/>
      <c r="Y887" s="385"/>
      <c r="Z887" s="758"/>
      <c r="AA887" s="392"/>
      <c r="AB887" s="392"/>
      <c r="AC887" s="392"/>
      <c r="AD887" s="392"/>
      <c r="AE887" s="392"/>
      <c r="AF887" s="392"/>
      <c r="AG887" s="773"/>
      <c r="AH887" s="392"/>
      <c r="AI887" s="392"/>
      <c r="AJ887" s="392"/>
      <c r="AK887" s="794"/>
      <c r="AL887" s="386"/>
      <c r="AM887" s="386"/>
      <c r="AN887" s="386"/>
      <c r="AO887" s="795"/>
      <c r="AP887" s="796"/>
      <c r="AQ887" s="797"/>
      <c r="AR887" s="798"/>
      <c r="AS887" s="780"/>
    </row>
    <row r="888" spans="1:45" ht="15.75" x14ac:dyDescent="0.25">
      <c r="A888" s="392"/>
      <c r="B888" s="392"/>
      <c r="C888" s="386"/>
      <c r="D888" s="386"/>
      <c r="E888" s="386"/>
      <c r="F888" s="386"/>
      <c r="G888" s="387"/>
      <c r="H888" s="438"/>
      <c r="I888" s="389"/>
      <c r="J888" s="390"/>
      <c r="K888" s="390"/>
      <c r="L888" s="392"/>
      <c r="M888" s="392"/>
      <c r="N888" s="1"/>
      <c r="O888" s="448"/>
      <c r="P888" s="392"/>
      <c r="Q888" s="392"/>
      <c r="R888" s="392"/>
      <c r="U888" s="392"/>
      <c r="V888" s="392"/>
      <c r="W888" s="392"/>
      <c r="X888" s="392"/>
      <c r="Y888" s="385"/>
      <c r="Z888" s="758"/>
      <c r="AA888" s="392"/>
      <c r="AB888" s="392"/>
      <c r="AC888" s="392"/>
      <c r="AD888" s="392"/>
      <c r="AE888" s="392"/>
      <c r="AF888" s="392"/>
      <c r="AG888" s="773"/>
      <c r="AH888" s="392"/>
      <c r="AI888" s="392"/>
      <c r="AJ888" s="392"/>
      <c r="AK888" s="794"/>
      <c r="AL888" s="386"/>
      <c r="AM888" s="386"/>
      <c r="AN888" s="386"/>
      <c r="AO888" s="795"/>
      <c r="AP888" s="796"/>
      <c r="AQ888" s="797"/>
      <c r="AR888" s="798"/>
      <c r="AS888" s="780"/>
    </row>
    <row r="889" spans="1:45" ht="15.75" x14ac:dyDescent="0.25">
      <c r="A889" s="392"/>
      <c r="B889" s="392"/>
      <c r="C889" s="386"/>
      <c r="D889" s="386"/>
      <c r="E889" s="386"/>
      <c r="F889" s="386"/>
      <c r="G889" s="387"/>
      <c r="H889" s="438"/>
      <c r="I889" s="389"/>
      <c r="J889" s="390"/>
      <c r="K889" s="390"/>
      <c r="L889" s="392"/>
      <c r="M889" s="392"/>
      <c r="N889" s="1"/>
      <c r="O889" s="448"/>
      <c r="P889" s="392"/>
      <c r="Q889" s="392"/>
      <c r="R889" s="392"/>
      <c r="U889" s="392"/>
      <c r="V889" s="392"/>
      <c r="W889" s="392"/>
      <c r="X889" s="392"/>
      <c r="Y889" s="385"/>
      <c r="Z889" s="758"/>
      <c r="AA889" s="392"/>
      <c r="AB889" s="392"/>
      <c r="AC889" s="392"/>
      <c r="AD889" s="392"/>
      <c r="AE889" s="392"/>
      <c r="AF889" s="392"/>
      <c r="AG889" s="773"/>
      <c r="AH889" s="392"/>
      <c r="AI889" s="392"/>
      <c r="AJ889" s="392"/>
      <c r="AK889" s="794"/>
      <c r="AL889" s="386"/>
      <c r="AM889" s="386"/>
      <c r="AN889" s="386"/>
      <c r="AO889" s="795"/>
      <c r="AP889" s="796"/>
      <c r="AQ889" s="797"/>
      <c r="AR889" s="798"/>
      <c r="AS889" s="780"/>
    </row>
    <row r="890" spans="1:45" ht="15.75" x14ac:dyDescent="0.25">
      <c r="A890" s="392"/>
      <c r="B890" s="392"/>
      <c r="C890" s="386"/>
      <c r="D890" s="386"/>
      <c r="E890" s="386"/>
      <c r="F890" s="386"/>
      <c r="G890" s="387"/>
      <c r="H890" s="438"/>
      <c r="I890" s="389"/>
      <c r="J890" s="390"/>
      <c r="K890" s="390"/>
      <c r="L890" s="392"/>
      <c r="M890" s="392"/>
      <c r="N890" s="1"/>
      <c r="O890" s="448"/>
      <c r="P890" s="392"/>
      <c r="Q890" s="392"/>
      <c r="R890" s="392"/>
      <c r="U890" s="392"/>
      <c r="V890" s="392"/>
      <c r="W890" s="392"/>
      <c r="X890" s="392"/>
      <c r="Y890" s="385"/>
      <c r="Z890" s="758"/>
      <c r="AA890" s="392"/>
      <c r="AB890" s="392"/>
      <c r="AC890" s="392"/>
      <c r="AD890" s="392"/>
      <c r="AE890" s="392"/>
      <c r="AF890" s="392"/>
      <c r="AG890" s="773"/>
      <c r="AH890" s="392"/>
      <c r="AI890" s="392"/>
      <c r="AJ890" s="392"/>
      <c r="AK890" s="794"/>
      <c r="AL890" s="386"/>
      <c r="AM890" s="386"/>
      <c r="AN890" s="386"/>
      <c r="AO890" s="795"/>
      <c r="AP890" s="796"/>
      <c r="AQ890" s="797"/>
      <c r="AR890" s="798"/>
      <c r="AS890" s="780"/>
    </row>
    <row r="891" spans="1:45" ht="15.75" x14ac:dyDescent="0.25">
      <c r="A891" s="392"/>
      <c r="B891" s="392"/>
      <c r="C891" s="386"/>
      <c r="D891" s="386"/>
      <c r="E891" s="386"/>
      <c r="F891" s="386"/>
      <c r="G891" s="387"/>
      <c r="H891" s="438"/>
      <c r="I891" s="389"/>
      <c r="J891" s="390"/>
      <c r="K891" s="390"/>
      <c r="L891" s="392"/>
      <c r="M891" s="392"/>
      <c r="N891" s="1"/>
      <c r="O891" s="448"/>
      <c r="P891" s="392"/>
      <c r="Q891" s="392"/>
      <c r="R891" s="392"/>
      <c r="U891" s="392"/>
      <c r="V891" s="392"/>
      <c r="W891" s="392"/>
      <c r="X891" s="392"/>
      <c r="Y891" s="385"/>
      <c r="Z891" s="758"/>
      <c r="AA891" s="392"/>
      <c r="AB891" s="392"/>
      <c r="AC891" s="392"/>
      <c r="AD891" s="392"/>
      <c r="AE891" s="392"/>
      <c r="AF891" s="392"/>
      <c r="AG891" s="773"/>
      <c r="AH891" s="392"/>
      <c r="AI891" s="392"/>
      <c r="AJ891" s="392"/>
      <c r="AK891" s="794"/>
      <c r="AL891" s="386"/>
      <c r="AM891" s="386"/>
      <c r="AN891" s="386"/>
      <c r="AO891" s="795"/>
      <c r="AP891" s="796"/>
      <c r="AQ891" s="797"/>
      <c r="AR891" s="798"/>
      <c r="AS891" s="780"/>
    </row>
    <row r="892" spans="1:45" ht="15.75" x14ac:dyDescent="0.25">
      <c r="A892" s="392"/>
      <c r="B892" s="392"/>
      <c r="C892" s="386"/>
      <c r="D892" s="386"/>
      <c r="E892" s="386"/>
      <c r="F892" s="386"/>
      <c r="G892" s="387"/>
      <c r="H892" s="438"/>
      <c r="I892" s="389"/>
      <c r="J892" s="390"/>
      <c r="K892" s="390"/>
      <c r="L892" s="392"/>
      <c r="M892" s="392"/>
      <c r="N892" s="1"/>
      <c r="O892" s="448"/>
      <c r="P892" s="392"/>
      <c r="Q892" s="392"/>
      <c r="R892" s="392"/>
      <c r="U892" s="392"/>
      <c r="V892" s="392"/>
      <c r="W892" s="392"/>
      <c r="X892" s="392"/>
      <c r="Y892" s="385"/>
      <c r="Z892" s="758"/>
      <c r="AA892" s="392"/>
      <c r="AB892" s="392"/>
      <c r="AC892" s="392"/>
      <c r="AD892" s="392"/>
      <c r="AE892" s="392"/>
      <c r="AF892" s="392"/>
      <c r="AG892" s="773"/>
      <c r="AH892" s="392"/>
      <c r="AI892" s="392"/>
      <c r="AJ892" s="392"/>
      <c r="AK892" s="794"/>
      <c r="AL892" s="386"/>
      <c r="AM892" s="386"/>
      <c r="AN892" s="386"/>
      <c r="AO892" s="795"/>
      <c r="AP892" s="796"/>
      <c r="AQ892" s="797"/>
      <c r="AR892" s="798"/>
      <c r="AS892" s="780"/>
    </row>
    <row r="893" spans="1:45" ht="15.75" x14ac:dyDescent="0.25">
      <c r="A893" s="392"/>
      <c r="B893" s="392"/>
      <c r="C893" s="386"/>
      <c r="D893" s="386"/>
      <c r="E893" s="386"/>
      <c r="F893" s="386"/>
      <c r="G893" s="387"/>
      <c r="H893" s="438"/>
      <c r="I893" s="389"/>
      <c r="J893" s="390"/>
      <c r="K893" s="390"/>
      <c r="L893" s="392"/>
      <c r="M893" s="392"/>
      <c r="N893" s="1"/>
      <c r="O893" s="448"/>
      <c r="P893" s="392"/>
      <c r="Q893" s="392"/>
      <c r="R893" s="392"/>
      <c r="U893" s="392"/>
      <c r="V893" s="392"/>
      <c r="W893" s="392"/>
      <c r="X893" s="392"/>
      <c r="Y893" s="385"/>
      <c r="Z893" s="758"/>
      <c r="AA893" s="392"/>
      <c r="AB893" s="392"/>
      <c r="AC893" s="392"/>
      <c r="AD893" s="392"/>
      <c r="AE893" s="392"/>
      <c r="AF893" s="392"/>
      <c r="AG893" s="773"/>
      <c r="AH893" s="392"/>
      <c r="AI893" s="392"/>
      <c r="AJ893" s="392"/>
      <c r="AK893" s="794"/>
      <c r="AL893" s="386"/>
      <c r="AM893" s="386"/>
      <c r="AN893" s="386"/>
      <c r="AO893" s="795"/>
      <c r="AP893" s="796"/>
      <c r="AQ893" s="797"/>
      <c r="AR893" s="798"/>
      <c r="AS893" s="780"/>
    </row>
    <row r="894" spans="1:45" ht="15.75" x14ac:dyDescent="0.25">
      <c r="A894" s="392"/>
      <c r="B894" s="392"/>
      <c r="C894" s="386"/>
      <c r="D894" s="386"/>
      <c r="E894" s="386"/>
      <c r="F894" s="386"/>
      <c r="G894" s="387"/>
      <c r="H894" s="438"/>
      <c r="I894" s="389"/>
      <c r="J894" s="390"/>
      <c r="K894" s="390"/>
      <c r="L894" s="392"/>
      <c r="M894" s="392"/>
      <c r="N894" s="1"/>
      <c r="O894" s="448"/>
      <c r="P894" s="392"/>
      <c r="Q894" s="392"/>
      <c r="R894" s="392"/>
      <c r="U894" s="392"/>
      <c r="V894" s="392"/>
      <c r="W894" s="392"/>
      <c r="X894" s="392"/>
      <c r="Y894" s="385"/>
      <c r="Z894" s="758"/>
      <c r="AA894" s="392"/>
      <c r="AB894" s="392"/>
      <c r="AC894" s="392"/>
      <c r="AD894" s="392"/>
      <c r="AE894" s="392"/>
      <c r="AF894" s="392"/>
      <c r="AG894" s="773"/>
      <c r="AH894" s="392"/>
      <c r="AI894" s="392"/>
      <c r="AJ894" s="392"/>
      <c r="AK894" s="794"/>
      <c r="AL894" s="386"/>
      <c r="AM894" s="386"/>
      <c r="AN894" s="386"/>
      <c r="AO894" s="795"/>
      <c r="AP894" s="796"/>
      <c r="AQ894" s="797"/>
      <c r="AR894" s="798"/>
      <c r="AS894" s="780"/>
    </row>
    <row r="895" spans="1:45" ht="15.75" x14ac:dyDescent="0.25">
      <c r="A895" s="392"/>
      <c r="B895" s="392"/>
      <c r="C895" s="386"/>
      <c r="D895" s="386"/>
      <c r="E895" s="386"/>
      <c r="F895" s="386"/>
      <c r="G895" s="387"/>
      <c r="H895" s="438"/>
      <c r="I895" s="389"/>
      <c r="J895" s="390"/>
      <c r="K895" s="390"/>
      <c r="L895" s="392"/>
      <c r="M895" s="392"/>
      <c r="N895" s="1"/>
      <c r="O895" s="448"/>
      <c r="P895" s="392"/>
      <c r="Q895" s="392"/>
      <c r="R895" s="392"/>
      <c r="U895" s="392"/>
      <c r="V895" s="392"/>
      <c r="W895" s="392"/>
      <c r="X895" s="392"/>
      <c r="Y895" s="385"/>
      <c r="Z895" s="758"/>
      <c r="AA895" s="392"/>
      <c r="AB895" s="392"/>
      <c r="AC895" s="392"/>
      <c r="AD895" s="392"/>
      <c r="AE895" s="392"/>
      <c r="AF895" s="392"/>
      <c r="AG895" s="773"/>
      <c r="AH895" s="392"/>
      <c r="AI895" s="392"/>
      <c r="AJ895" s="392"/>
      <c r="AK895" s="794"/>
      <c r="AL895" s="386"/>
      <c r="AM895" s="386"/>
      <c r="AN895" s="386"/>
      <c r="AO895" s="795"/>
      <c r="AP895" s="796"/>
      <c r="AQ895" s="797"/>
      <c r="AR895" s="798"/>
      <c r="AS895" s="780"/>
    </row>
    <row r="896" spans="1:45" ht="15.75" x14ac:dyDescent="0.25">
      <c r="A896" s="392"/>
      <c r="B896" s="392"/>
      <c r="C896" s="386"/>
      <c r="D896" s="386"/>
      <c r="E896" s="386"/>
      <c r="F896" s="386"/>
      <c r="G896" s="387"/>
      <c r="H896" s="438"/>
      <c r="I896" s="389"/>
      <c r="J896" s="390"/>
      <c r="K896" s="390"/>
      <c r="L896" s="392"/>
      <c r="M896" s="392"/>
      <c r="N896" s="1"/>
      <c r="O896" s="448"/>
      <c r="P896" s="392"/>
      <c r="Q896" s="392"/>
      <c r="R896" s="392"/>
      <c r="U896" s="392"/>
      <c r="V896" s="392"/>
      <c r="W896" s="392"/>
      <c r="X896" s="392"/>
      <c r="Y896" s="385"/>
      <c r="Z896" s="758"/>
      <c r="AA896" s="392"/>
      <c r="AB896" s="392"/>
      <c r="AC896" s="392"/>
      <c r="AD896" s="392"/>
      <c r="AE896" s="392"/>
      <c r="AF896" s="392"/>
      <c r="AG896" s="773"/>
      <c r="AH896" s="392"/>
      <c r="AI896" s="392"/>
      <c r="AJ896" s="392"/>
      <c r="AK896" s="794"/>
      <c r="AL896" s="386"/>
      <c r="AM896" s="386"/>
      <c r="AN896" s="386"/>
      <c r="AO896" s="795"/>
      <c r="AP896" s="796"/>
      <c r="AQ896" s="797"/>
      <c r="AR896" s="798"/>
      <c r="AS896" s="780"/>
    </row>
    <row r="897" spans="1:45" ht="15.75" x14ac:dyDescent="0.25">
      <c r="A897" s="392"/>
      <c r="B897" s="392"/>
      <c r="C897" s="386"/>
      <c r="D897" s="386"/>
      <c r="E897" s="386"/>
      <c r="F897" s="386"/>
      <c r="G897" s="387"/>
      <c r="H897" s="438"/>
      <c r="I897" s="389"/>
      <c r="J897" s="390"/>
      <c r="K897" s="390"/>
      <c r="L897" s="392"/>
      <c r="M897" s="392"/>
      <c r="N897" s="1"/>
      <c r="O897" s="448"/>
      <c r="P897" s="392"/>
      <c r="Q897" s="392"/>
      <c r="R897" s="392"/>
      <c r="U897" s="392"/>
      <c r="V897" s="392"/>
      <c r="W897" s="392"/>
      <c r="X897" s="392"/>
      <c r="Y897" s="385"/>
      <c r="Z897" s="758"/>
      <c r="AA897" s="392"/>
      <c r="AB897" s="392"/>
      <c r="AC897" s="392"/>
      <c r="AD897" s="392"/>
      <c r="AE897" s="392"/>
      <c r="AF897" s="392"/>
      <c r="AG897" s="773"/>
      <c r="AH897" s="392"/>
      <c r="AI897" s="392"/>
      <c r="AJ897" s="392"/>
      <c r="AK897" s="794"/>
      <c r="AL897" s="386"/>
      <c r="AM897" s="386"/>
      <c r="AN897" s="386"/>
      <c r="AO897" s="795"/>
      <c r="AP897" s="796"/>
      <c r="AQ897" s="797"/>
      <c r="AR897" s="798"/>
      <c r="AS897" s="780"/>
    </row>
    <row r="898" spans="1:45" ht="15.75" x14ac:dyDescent="0.25">
      <c r="A898" s="392"/>
      <c r="B898" s="392"/>
      <c r="C898" s="386"/>
      <c r="D898" s="386"/>
      <c r="E898" s="386"/>
      <c r="F898" s="386"/>
      <c r="G898" s="387"/>
      <c r="H898" s="438"/>
      <c r="I898" s="389"/>
      <c r="J898" s="390"/>
      <c r="K898" s="390"/>
      <c r="L898" s="392"/>
      <c r="M898" s="392"/>
      <c r="N898" s="1"/>
      <c r="O898" s="448"/>
      <c r="P898" s="392"/>
      <c r="Q898" s="392"/>
      <c r="R898" s="392"/>
      <c r="U898" s="392"/>
      <c r="V898" s="392"/>
      <c r="W898" s="392"/>
      <c r="X898" s="392"/>
      <c r="Y898" s="385"/>
      <c r="Z898" s="758"/>
      <c r="AA898" s="392"/>
      <c r="AB898" s="392"/>
      <c r="AC898" s="392"/>
      <c r="AD898" s="392"/>
      <c r="AE898" s="392"/>
      <c r="AF898" s="392"/>
      <c r="AG898" s="773"/>
      <c r="AH898" s="392"/>
      <c r="AI898" s="392"/>
      <c r="AJ898" s="392"/>
      <c r="AK898" s="794"/>
      <c r="AL898" s="386"/>
      <c r="AM898" s="386"/>
      <c r="AN898" s="386"/>
      <c r="AO898" s="795"/>
      <c r="AP898" s="796"/>
      <c r="AQ898" s="797"/>
      <c r="AR898" s="798"/>
      <c r="AS898" s="780"/>
    </row>
    <row r="899" spans="1:45" ht="15.75" x14ac:dyDescent="0.25">
      <c r="A899" s="392"/>
      <c r="B899" s="392"/>
      <c r="C899" s="386"/>
      <c r="D899" s="386"/>
      <c r="E899" s="386"/>
      <c r="F899" s="386"/>
      <c r="G899" s="387"/>
      <c r="H899" s="438"/>
      <c r="I899" s="389"/>
      <c r="J899" s="390"/>
      <c r="K899" s="390"/>
      <c r="L899" s="392"/>
      <c r="M899" s="392"/>
      <c r="N899" s="1"/>
      <c r="O899" s="448"/>
      <c r="P899" s="392"/>
      <c r="Q899" s="392"/>
      <c r="R899" s="392"/>
      <c r="U899" s="392"/>
      <c r="V899" s="392"/>
      <c r="W899" s="392"/>
      <c r="X899" s="392"/>
      <c r="Y899" s="385"/>
      <c r="Z899" s="758"/>
      <c r="AA899" s="392"/>
      <c r="AB899" s="392"/>
      <c r="AC899" s="392"/>
      <c r="AD899" s="392"/>
      <c r="AE899" s="392"/>
      <c r="AF899" s="392"/>
      <c r="AG899" s="773"/>
      <c r="AH899" s="392"/>
      <c r="AI899" s="392"/>
      <c r="AJ899" s="392"/>
      <c r="AK899" s="794"/>
      <c r="AL899" s="386"/>
      <c r="AM899" s="386"/>
      <c r="AN899" s="386"/>
      <c r="AO899" s="795"/>
      <c r="AP899" s="796"/>
      <c r="AQ899" s="797"/>
      <c r="AR899" s="798"/>
      <c r="AS899" s="780"/>
    </row>
    <row r="900" spans="1:45" ht="15.75" x14ac:dyDescent="0.25">
      <c r="A900" s="392"/>
      <c r="B900" s="392"/>
      <c r="C900" s="386"/>
      <c r="D900" s="386"/>
      <c r="E900" s="386"/>
      <c r="F900" s="386"/>
      <c r="G900" s="387"/>
      <c r="H900" s="438"/>
      <c r="I900" s="389"/>
      <c r="J900" s="390"/>
      <c r="K900" s="390"/>
      <c r="L900" s="392"/>
      <c r="M900" s="392"/>
      <c r="N900" s="1"/>
      <c r="O900" s="448"/>
      <c r="P900" s="392"/>
      <c r="Q900" s="392"/>
      <c r="R900" s="392"/>
      <c r="U900" s="392"/>
      <c r="V900" s="392"/>
      <c r="W900" s="392"/>
      <c r="X900" s="392"/>
      <c r="Y900" s="385"/>
      <c r="Z900" s="758"/>
      <c r="AA900" s="392"/>
      <c r="AB900" s="392"/>
      <c r="AC900" s="392"/>
      <c r="AD900" s="392"/>
      <c r="AE900" s="392"/>
      <c r="AF900" s="392"/>
      <c r="AG900" s="773"/>
      <c r="AH900" s="392"/>
      <c r="AI900" s="392"/>
      <c r="AJ900" s="392"/>
      <c r="AK900" s="794"/>
      <c r="AL900" s="386"/>
      <c r="AM900" s="386"/>
      <c r="AN900" s="386"/>
      <c r="AO900" s="795"/>
      <c r="AP900" s="796"/>
      <c r="AQ900" s="797"/>
      <c r="AR900" s="798"/>
      <c r="AS900" s="780"/>
    </row>
    <row r="901" spans="1:45" ht="15.75" x14ac:dyDescent="0.25">
      <c r="A901" s="392"/>
      <c r="B901" s="392"/>
      <c r="C901" s="386"/>
      <c r="D901" s="386"/>
      <c r="E901" s="386"/>
      <c r="F901" s="386"/>
      <c r="G901" s="387"/>
      <c r="H901" s="438"/>
      <c r="I901" s="389"/>
      <c r="J901" s="390"/>
      <c r="K901" s="390"/>
      <c r="L901" s="392"/>
      <c r="M901" s="392"/>
      <c r="N901" s="1"/>
      <c r="O901" s="448"/>
      <c r="P901" s="392"/>
      <c r="Q901" s="392"/>
      <c r="R901" s="392"/>
      <c r="U901" s="392"/>
      <c r="V901" s="392"/>
      <c r="W901" s="392"/>
      <c r="X901" s="392"/>
      <c r="Y901" s="385"/>
      <c r="Z901" s="758"/>
      <c r="AA901" s="392"/>
      <c r="AB901" s="392"/>
      <c r="AC901" s="392"/>
      <c r="AD901" s="392"/>
      <c r="AE901" s="392"/>
      <c r="AF901" s="392"/>
      <c r="AG901" s="773"/>
      <c r="AH901" s="392"/>
      <c r="AI901" s="392"/>
      <c r="AJ901" s="392"/>
      <c r="AK901" s="794"/>
      <c r="AL901" s="386"/>
      <c r="AM901" s="386"/>
      <c r="AN901" s="386"/>
      <c r="AO901" s="795"/>
      <c r="AP901" s="796"/>
      <c r="AQ901" s="797"/>
      <c r="AR901" s="798"/>
      <c r="AS901" s="780"/>
    </row>
    <row r="902" spans="1:45" ht="15.75" x14ac:dyDescent="0.25">
      <c r="A902" s="392"/>
      <c r="B902" s="392"/>
      <c r="C902" s="386"/>
      <c r="D902" s="386"/>
      <c r="E902" s="386"/>
      <c r="F902" s="386"/>
      <c r="G902" s="387"/>
      <c r="H902" s="438"/>
      <c r="I902" s="389"/>
      <c r="J902" s="390"/>
      <c r="K902" s="390"/>
      <c r="L902" s="392"/>
      <c r="M902" s="392"/>
      <c r="N902" s="1"/>
      <c r="O902" s="448"/>
      <c r="P902" s="392"/>
      <c r="Q902" s="392"/>
      <c r="R902" s="392"/>
      <c r="U902" s="392"/>
      <c r="V902" s="392"/>
      <c r="W902" s="392"/>
      <c r="X902" s="392"/>
      <c r="Y902" s="385"/>
      <c r="Z902" s="758"/>
      <c r="AA902" s="392"/>
      <c r="AB902" s="392"/>
      <c r="AC902" s="392"/>
      <c r="AD902" s="392"/>
      <c r="AE902" s="392"/>
      <c r="AF902" s="392"/>
      <c r="AG902" s="773"/>
      <c r="AH902" s="392"/>
      <c r="AI902" s="392"/>
      <c r="AJ902" s="392"/>
      <c r="AK902" s="794"/>
      <c r="AL902" s="386"/>
      <c r="AM902" s="386"/>
      <c r="AN902" s="386"/>
      <c r="AO902" s="795"/>
      <c r="AP902" s="796"/>
      <c r="AQ902" s="797"/>
      <c r="AR902" s="798"/>
      <c r="AS902" s="780"/>
    </row>
    <row r="903" spans="1:45" ht="15.75" x14ac:dyDescent="0.25">
      <c r="A903" s="392"/>
      <c r="B903" s="392"/>
      <c r="C903" s="386"/>
      <c r="D903" s="386"/>
      <c r="E903" s="386"/>
      <c r="F903" s="386"/>
      <c r="G903" s="387"/>
      <c r="H903" s="438"/>
      <c r="I903" s="389"/>
      <c r="J903" s="390"/>
      <c r="K903" s="390"/>
      <c r="L903" s="392"/>
      <c r="M903" s="392"/>
      <c r="N903" s="1"/>
      <c r="O903" s="448"/>
      <c r="P903" s="392"/>
      <c r="Q903" s="392"/>
      <c r="R903" s="392"/>
      <c r="U903" s="392"/>
      <c r="V903" s="392"/>
      <c r="W903" s="392"/>
      <c r="X903" s="392"/>
      <c r="Y903" s="385"/>
      <c r="Z903" s="758"/>
      <c r="AA903" s="392"/>
      <c r="AB903" s="392"/>
      <c r="AC903" s="392"/>
      <c r="AD903" s="392"/>
      <c r="AE903" s="392"/>
      <c r="AF903" s="392"/>
      <c r="AG903" s="773"/>
      <c r="AH903" s="392"/>
      <c r="AI903" s="392"/>
      <c r="AJ903" s="392"/>
      <c r="AK903" s="794"/>
      <c r="AL903" s="386"/>
      <c r="AM903" s="386"/>
      <c r="AN903" s="386"/>
      <c r="AO903" s="795"/>
      <c r="AP903" s="796"/>
      <c r="AQ903" s="797"/>
      <c r="AR903" s="798"/>
      <c r="AS903" s="780"/>
    </row>
    <row r="904" spans="1:45" ht="15.75" x14ac:dyDescent="0.25">
      <c r="A904" s="392"/>
      <c r="B904" s="392"/>
      <c r="C904" s="386"/>
      <c r="D904" s="386"/>
      <c r="E904" s="386"/>
      <c r="F904" s="386"/>
      <c r="G904" s="387"/>
      <c r="H904" s="438"/>
      <c r="I904" s="389"/>
      <c r="J904" s="390"/>
      <c r="K904" s="390"/>
      <c r="L904" s="392"/>
      <c r="M904" s="392"/>
      <c r="N904" s="1"/>
      <c r="O904" s="448"/>
      <c r="P904" s="392"/>
      <c r="Q904" s="392"/>
      <c r="R904" s="392"/>
      <c r="U904" s="392"/>
      <c r="V904" s="392"/>
      <c r="W904" s="392"/>
      <c r="X904" s="392"/>
      <c r="Y904" s="385"/>
      <c r="Z904" s="758"/>
      <c r="AA904" s="392"/>
      <c r="AB904" s="392"/>
      <c r="AC904" s="392"/>
      <c r="AD904" s="392"/>
      <c r="AE904" s="392"/>
      <c r="AF904" s="392"/>
      <c r="AG904" s="773"/>
      <c r="AH904" s="392"/>
      <c r="AI904" s="392"/>
      <c r="AJ904" s="392"/>
      <c r="AK904" s="794"/>
      <c r="AL904" s="386"/>
      <c r="AM904" s="386"/>
      <c r="AN904" s="386"/>
      <c r="AO904" s="795"/>
      <c r="AP904" s="796"/>
      <c r="AQ904" s="797"/>
      <c r="AR904" s="798"/>
      <c r="AS904" s="780"/>
    </row>
    <row r="905" spans="1:45" ht="15.75" x14ac:dyDescent="0.25">
      <c r="A905" s="392"/>
      <c r="B905" s="392"/>
      <c r="C905" s="386"/>
      <c r="D905" s="386"/>
      <c r="E905" s="386"/>
      <c r="F905" s="386"/>
      <c r="G905" s="387"/>
      <c r="H905" s="438"/>
      <c r="I905" s="389"/>
      <c r="J905" s="390"/>
      <c r="K905" s="390"/>
      <c r="L905" s="392"/>
      <c r="M905" s="392"/>
      <c r="N905" s="1"/>
      <c r="O905" s="448"/>
      <c r="P905" s="392"/>
      <c r="Q905" s="392"/>
      <c r="R905" s="392"/>
      <c r="U905" s="392"/>
      <c r="V905" s="392"/>
      <c r="W905" s="392"/>
      <c r="X905" s="392"/>
      <c r="Y905" s="385"/>
      <c r="Z905" s="758"/>
      <c r="AA905" s="392"/>
      <c r="AB905" s="392"/>
      <c r="AC905" s="392"/>
      <c r="AD905" s="392"/>
      <c r="AE905" s="392"/>
      <c r="AF905" s="392"/>
      <c r="AG905" s="773"/>
      <c r="AH905" s="392"/>
      <c r="AI905" s="392"/>
      <c r="AJ905" s="392"/>
      <c r="AK905" s="794"/>
      <c r="AL905" s="386"/>
      <c r="AM905" s="386"/>
      <c r="AN905" s="386"/>
      <c r="AO905" s="795"/>
      <c r="AP905" s="796"/>
      <c r="AQ905" s="797"/>
      <c r="AR905" s="798"/>
      <c r="AS905" s="780"/>
    </row>
    <row r="906" spans="1:45" ht="15.75" x14ac:dyDescent="0.25">
      <c r="A906" s="392"/>
      <c r="B906" s="392"/>
      <c r="C906" s="386"/>
      <c r="D906" s="386"/>
      <c r="E906" s="386"/>
      <c r="F906" s="386"/>
      <c r="G906" s="387"/>
      <c r="H906" s="438"/>
      <c r="I906" s="389"/>
      <c r="J906" s="390"/>
      <c r="K906" s="390"/>
      <c r="L906" s="392"/>
      <c r="M906" s="392"/>
      <c r="N906" s="1"/>
      <c r="O906" s="448"/>
      <c r="P906" s="392"/>
      <c r="Q906" s="392"/>
      <c r="R906" s="392"/>
      <c r="U906" s="392"/>
      <c r="V906" s="392"/>
      <c r="W906" s="392"/>
      <c r="X906" s="392"/>
      <c r="Y906" s="385"/>
      <c r="Z906" s="758"/>
      <c r="AA906" s="392"/>
      <c r="AB906" s="392"/>
      <c r="AC906" s="392"/>
      <c r="AD906" s="392"/>
      <c r="AE906" s="392"/>
      <c r="AF906" s="392"/>
      <c r="AG906" s="773"/>
      <c r="AH906" s="392"/>
      <c r="AI906" s="392"/>
      <c r="AJ906" s="392"/>
      <c r="AK906" s="794"/>
      <c r="AL906" s="386"/>
      <c r="AM906" s="386"/>
      <c r="AN906" s="386"/>
      <c r="AO906" s="795"/>
      <c r="AP906" s="796"/>
      <c r="AQ906" s="797"/>
      <c r="AR906" s="798"/>
      <c r="AS906" s="780"/>
    </row>
    <row r="907" spans="1:45" ht="15.75" x14ac:dyDescent="0.25">
      <c r="A907" s="392"/>
      <c r="B907" s="392"/>
      <c r="C907" s="386"/>
      <c r="D907" s="386"/>
      <c r="E907" s="386"/>
      <c r="F907" s="386"/>
      <c r="G907" s="387"/>
      <c r="H907" s="438"/>
      <c r="I907" s="389"/>
      <c r="J907" s="390"/>
      <c r="K907" s="390"/>
      <c r="L907" s="392"/>
      <c r="M907" s="392"/>
      <c r="N907" s="1"/>
      <c r="O907" s="448"/>
      <c r="P907" s="392"/>
      <c r="Q907" s="392"/>
      <c r="R907" s="392"/>
      <c r="U907" s="392"/>
      <c r="V907" s="392"/>
      <c r="W907" s="392"/>
      <c r="X907" s="392"/>
      <c r="Y907" s="385"/>
      <c r="Z907" s="758"/>
      <c r="AA907" s="392"/>
      <c r="AB907" s="392"/>
      <c r="AC907" s="392"/>
      <c r="AD907" s="392"/>
      <c r="AE907" s="392"/>
      <c r="AF907" s="392"/>
      <c r="AG907" s="773"/>
      <c r="AH907" s="392"/>
      <c r="AI907" s="392"/>
      <c r="AJ907" s="392"/>
      <c r="AK907" s="794"/>
      <c r="AL907" s="386"/>
      <c r="AM907" s="386"/>
      <c r="AN907" s="386"/>
      <c r="AO907" s="795"/>
      <c r="AP907" s="796"/>
      <c r="AQ907" s="797"/>
      <c r="AR907" s="798"/>
      <c r="AS907" s="780"/>
    </row>
    <row r="908" spans="1:45" ht="15.75" x14ac:dyDescent="0.25">
      <c r="A908" s="392"/>
      <c r="B908" s="392"/>
      <c r="C908" s="386"/>
      <c r="D908" s="386"/>
      <c r="E908" s="386"/>
      <c r="F908" s="386"/>
      <c r="G908" s="387"/>
      <c r="H908" s="438"/>
      <c r="I908" s="389"/>
      <c r="J908" s="390"/>
      <c r="K908" s="390"/>
      <c r="L908" s="392"/>
      <c r="M908" s="392"/>
      <c r="N908" s="1"/>
      <c r="O908" s="448"/>
      <c r="P908" s="392"/>
      <c r="Q908" s="392"/>
      <c r="R908" s="392"/>
      <c r="U908" s="392"/>
      <c r="V908" s="392"/>
      <c r="W908" s="392"/>
      <c r="X908" s="392"/>
      <c r="Y908" s="385"/>
      <c r="Z908" s="758"/>
      <c r="AA908" s="392"/>
      <c r="AB908" s="392"/>
      <c r="AC908" s="392"/>
      <c r="AD908" s="392"/>
      <c r="AE908" s="392"/>
      <c r="AF908" s="392"/>
      <c r="AG908" s="773"/>
      <c r="AH908" s="392"/>
      <c r="AI908" s="392"/>
      <c r="AJ908" s="392"/>
      <c r="AK908" s="794"/>
      <c r="AL908" s="386"/>
      <c r="AM908" s="386"/>
      <c r="AN908" s="386"/>
      <c r="AO908" s="795"/>
      <c r="AP908" s="796"/>
      <c r="AQ908" s="797"/>
      <c r="AR908" s="798"/>
      <c r="AS908" s="780"/>
    </row>
    <row r="909" spans="1:45" ht="15.75" x14ac:dyDescent="0.25">
      <c r="A909" s="392"/>
      <c r="B909" s="392"/>
      <c r="C909" s="386"/>
      <c r="D909" s="386"/>
      <c r="E909" s="386"/>
      <c r="F909" s="386"/>
      <c r="G909" s="387"/>
      <c r="H909" s="438"/>
      <c r="I909" s="389"/>
      <c r="J909" s="390"/>
      <c r="K909" s="390"/>
      <c r="L909" s="392"/>
      <c r="M909" s="392"/>
      <c r="N909" s="1"/>
      <c r="O909" s="448"/>
      <c r="P909" s="392"/>
      <c r="Q909" s="392"/>
      <c r="R909" s="392"/>
      <c r="U909" s="392"/>
      <c r="V909" s="392"/>
      <c r="W909" s="392"/>
      <c r="X909" s="392"/>
      <c r="Y909" s="385"/>
      <c r="Z909" s="758"/>
      <c r="AA909" s="392"/>
      <c r="AB909" s="392"/>
      <c r="AC909" s="392"/>
      <c r="AD909" s="392"/>
      <c r="AE909" s="392"/>
      <c r="AF909" s="392"/>
      <c r="AG909" s="773"/>
      <c r="AH909" s="392"/>
      <c r="AI909" s="392"/>
      <c r="AJ909" s="392"/>
      <c r="AK909" s="794"/>
      <c r="AL909" s="386"/>
      <c r="AM909" s="386"/>
      <c r="AN909" s="386"/>
      <c r="AO909" s="795"/>
      <c r="AP909" s="796"/>
      <c r="AQ909" s="797"/>
      <c r="AR909" s="798"/>
      <c r="AS909" s="780"/>
    </row>
    <row r="910" spans="1:45" ht="15.75" x14ac:dyDescent="0.25">
      <c r="A910" s="392"/>
      <c r="B910" s="392"/>
      <c r="C910" s="386"/>
      <c r="D910" s="386"/>
      <c r="E910" s="386"/>
      <c r="F910" s="386"/>
      <c r="G910" s="387"/>
      <c r="H910" s="438"/>
      <c r="I910" s="389"/>
      <c r="J910" s="390"/>
      <c r="K910" s="390"/>
      <c r="L910" s="392"/>
      <c r="M910" s="392"/>
      <c r="N910" s="1"/>
      <c r="O910" s="448"/>
      <c r="P910" s="392"/>
      <c r="Q910" s="392"/>
      <c r="R910" s="392"/>
      <c r="U910" s="392"/>
      <c r="V910" s="392"/>
      <c r="W910" s="392"/>
      <c r="X910" s="392"/>
      <c r="Y910" s="385"/>
      <c r="Z910" s="758"/>
      <c r="AA910" s="392"/>
      <c r="AB910" s="392"/>
      <c r="AC910" s="392"/>
      <c r="AD910" s="392"/>
      <c r="AE910" s="392"/>
      <c r="AF910" s="392"/>
      <c r="AG910" s="773"/>
      <c r="AH910" s="392"/>
      <c r="AI910" s="392"/>
      <c r="AJ910" s="392"/>
      <c r="AK910" s="794"/>
      <c r="AL910" s="386"/>
      <c r="AM910" s="386"/>
      <c r="AN910" s="386"/>
      <c r="AO910" s="795"/>
      <c r="AP910" s="796"/>
      <c r="AQ910" s="797"/>
      <c r="AR910" s="798"/>
      <c r="AS910" s="780"/>
    </row>
    <row r="911" spans="1:45" ht="15.75" x14ac:dyDescent="0.25">
      <c r="A911" s="392"/>
      <c r="B911" s="392"/>
      <c r="C911" s="386"/>
      <c r="D911" s="386"/>
      <c r="E911" s="386"/>
      <c r="F911" s="386"/>
      <c r="G911" s="387"/>
      <c r="H911" s="438"/>
      <c r="I911" s="389"/>
      <c r="J911" s="390"/>
      <c r="K911" s="390"/>
      <c r="L911" s="392"/>
      <c r="M911" s="392"/>
      <c r="N911" s="1"/>
      <c r="O911" s="448"/>
      <c r="P911" s="392"/>
      <c r="Q911" s="392"/>
      <c r="R911" s="392"/>
      <c r="U911" s="392"/>
      <c r="V911" s="392"/>
      <c r="W911" s="392"/>
      <c r="X911" s="392"/>
      <c r="Y911" s="385"/>
      <c r="Z911" s="758"/>
      <c r="AA911" s="392"/>
      <c r="AB911" s="392"/>
      <c r="AC911" s="392"/>
      <c r="AD911" s="392"/>
      <c r="AE911" s="392"/>
      <c r="AF911" s="392"/>
      <c r="AG911" s="773"/>
      <c r="AH911" s="392"/>
      <c r="AI911" s="392"/>
      <c r="AJ911" s="392"/>
      <c r="AK911" s="794"/>
      <c r="AL911" s="386"/>
      <c r="AM911" s="386"/>
      <c r="AN911" s="386"/>
      <c r="AO911" s="795"/>
      <c r="AP911" s="796"/>
      <c r="AQ911" s="797"/>
      <c r="AR911" s="798"/>
      <c r="AS911" s="780"/>
    </row>
    <row r="912" spans="1:45" ht="15.75" x14ac:dyDescent="0.25">
      <c r="A912" s="392"/>
      <c r="B912" s="392"/>
      <c r="C912" s="386"/>
      <c r="D912" s="386"/>
      <c r="E912" s="386"/>
      <c r="F912" s="386"/>
      <c r="G912" s="387"/>
      <c r="H912" s="438"/>
      <c r="I912" s="389"/>
      <c r="J912" s="390"/>
      <c r="K912" s="390"/>
      <c r="L912" s="392"/>
      <c r="M912" s="392"/>
      <c r="N912" s="1"/>
      <c r="O912" s="448"/>
      <c r="P912" s="392"/>
      <c r="Q912" s="392"/>
      <c r="R912" s="392"/>
      <c r="U912" s="392"/>
      <c r="V912" s="392"/>
      <c r="W912" s="392"/>
      <c r="X912" s="392"/>
      <c r="Y912" s="385"/>
      <c r="Z912" s="758"/>
      <c r="AA912" s="392"/>
      <c r="AB912" s="392"/>
      <c r="AC912" s="392"/>
      <c r="AD912" s="392"/>
      <c r="AE912" s="392"/>
      <c r="AF912" s="392"/>
      <c r="AG912" s="773"/>
      <c r="AH912" s="392"/>
      <c r="AI912" s="392"/>
      <c r="AJ912" s="392"/>
      <c r="AK912" s="794"/>
      <c r="AL912" s="386"/>
      <c r="AM912" s="386"/>
      <c r="AN912" s="386"/>
      <c r="AO912" s="795"/>
      <c r="AP912" s="796"/>
      <c r="AQ912" s="797"/>
      <c r="AR912" s="798"/>
      <c r="AS912" s="780"/>
    </row>
    <row r="913" spans="1:45" ht="15.75" x14ac:dyDescent="0.25">
      <c r="A913" s="392"/>
      <c r="B913" s="392"/>
      <c r="C913" s="386"/>
      <c r="D913" s="386"/>
      <c r="E913" s="386"/>
      <c r="F913" s="386"/>
      <c r="G913" s="387"/>
      <c r="H913" s="438"/>
      <c r="I913" s="389"/>
      <c r="J913" s="390"/>
      <c r="K913" s="390"/>
      <c r="L913" s="392"/>
      <c r="M913" s="392"/>
      <c r="N913" s="1"/>
      <c r="O913" s="448"/>
      <c r="P913" s="392"/>
      <c r="Q913" s="392"/>
      <c r="R913" s="392"/>
      <c r="U913" s="392"/>
      <c r="V913" s="392"/>
      <c r="W913" s="392"/>
      <c r="X913" s="392"/>
      <c r="Y913" s="385"/>
      <c r="Z913" s="758"/>
      <c r="AA913" s="392"/>
      <c r="AB913" s="392"/>
      <c r="AC913" s="392"/>
      <c r="AD913" s="392"/>
      <c r="AE913" s="392"/>
      <c r="AF913" s="392"/>
      <c r="AG913" s="773"/>
      <c r="AH913" s="392"/>
      <c r="AI913" s="392"/>
      <c r="AJ913" s="392"/>
      <c r="AK913" s="794"/>
      <c r="AL913" s="386"/>
      <c r="AM913" s="386"/>
      <c r="AN913" s="386"/>
      <c r="AO913" s="795"/>
      <c r="AP913" s="796"/>
      <c r="AQ913" s="797"/>
      <c r="AR913" s="798"/>
      <c r="AS913" s="780"/>
    </row>
    <row r="914" spans="1:45" ht="15.75" x14ac:dyDescent="0.25">
      <c r="A914" s="392"/>
      <c r="B914" s="392"/>
      <c r="C914" s="386"/>
      <c r="D914" s="386"/>
      <c r="E914" s="386"/>
      <c r="F914" s="386"/>
      <c r="G914" s="387"/>
      <c r="H914" s="438"/>
      <c r="I914" s="389"/>
      <c r="J914" s="390"/>
      <c r="K914" s="390"/>
      <c r="L914" s="392"/>
      <c r="M914" s="392"/>
      <c r="N914" s="1"/>
      <c r="O914" s="448"/>
      <c r="P914" s="392"/>
      <c r="Q914" s="392"/>
      <c r="R914" s="392"/>
      <c r="U914" s="392"/>
      <c r="V914" s="392"/>
      <c r="W914" s="392"/>
      <c r="X914" s="392"/>
      <c r="Y914" s="385"/>
      <c r="Z914" s="758"/>
      <c r="AA914" s="392"/>
      <c r="AB914" s="392"/>
      <c r="AC914" s="392"/>
      <c r="AD914" s="392"/>
      <c r="AE914" s="392"/>
      <c r="AF914" s="392"/>
      <c r="AG914" s="773"/>
      <c r="AH914" s="392"/>
      <c r="AI914" s="392"/>
      <c r="AJ914" s="392"/>
      <c r="AK914" s="794"/>
      <c r="AL914" s="386"/>
      <c r="AM914" s="386"/>
      <c r="AN914" s="386"/>
      <c r="AO914" s="795"/>
      <c r="AP914" s="796"/>
      <c r="AQ914" s="797"/>
      <c r="AR914" s="798"/>
      <c r="AS914" s="780"/>
    </row>
    <row r="915" spans="1:45" ht="15.75" x14ac:dyDescent="0.25">
      <c r="A915" s="392"/>
      <c r="B915" s="392"/>
      <c r="C915" s="386"/>
      <c r="D915" s="386"/>
      <c r="E915" s="386"/>
      <c r="F915" s="386"/>
      <c r="G915" s="387"/>
      <c r="H915" s="438"/>
      <c r="I915" s="389"/>
      <c r="J915" s="390"/>
      <c r="K915" s="390"/>
      <c r="L915" s="392"/>
      <c r="M915" s="392"/>
      <c r="N915" s="1"/>
      <c r="O915" s="448"/>
      <c r="P915" s="392"/>
      <c r="Q915" s="392"/>
      <c r="R915" s="392"/>
      <c r="U915" s="392"/>
      <c r="V915" s="392"/>
      <c r="W915" s="392"/>
      <c r="X915" s="392"/>
      <c r="Y915" s="385"/>
      <c r="Z915" s="758"/>
      <c r="AA915" s="392"/>
      <c r="AB915" s="392"/>
      <c r="AC915" s="392"/>
      <c r="AD915" s="392"/>
      <c r="AE915" s="392"/>
      <c r="AF915" s="392"/>
      <c r="AG915" s="773"/>
      <c r="AH915" s="392"/>
      <c r="AI915" s="392"/>
      <c r="AJ915" s="392"/>
      <c r="AK915" s="794"/>
      <c r="AL915" s="386"/>
      <c r="AM915" s="386"/>
      <c r="AN915" s="386"/>
      <c r="AO915" s="795"/>
      <c r="AP915" s="796"/>
      <c r="AQ915" s="797"/>
      <c r="AR915" s="798"/>
      <c r="AS915" s="780"/>
    </row>
    <row r="916" spans="1:45" ht="15.75" x14ac:dyDescent="0.25">
      <c r="A916" s="392"/>
      <c r="B916" s="392"/>
      <c r="C916" s="386"/>
      <c r="D916" s="386"/>
      <c r="E916" s="386"/>
      <c r="F916" s="386"/>
      <c r="G916" s="387"/>
      <c r="H916" s="438"/>
      <c r="I916" s="389"/>
      <c r="J916" s="390"/>
      <c r="K916" s="390"/>
      <c r="L916" s="392"/>
      <c r="M916" s="392"/>
      <c r="N916" s="1"/>
      <c r="O916" s="448"/>
      <c r="P916" s="392"/>
      <c r="Q916" s="392"/>
      <c r="R916" s="392"/>
      <c r="U916" s="392"/>
      <c r="V916" s="392"/>
      <c r="W916" s="392"/>
      <c r="X916" s="392"/>
      <c r="Y916" s="385"/>
      <c r="Z916" s="758"/>
      <c r="AA916" s="392"/>
      <c r="AB916" s="392"/>
      <c r="AC916" s="392"/>
      <c r="AD916" s="392"/>
      <c r="AE916" s="392"/>
      <c r="AF916" s="392"/>
      <c r="AG916" s="773"/>
      <c r="AH916" s="392"/>
      <c r="AI916" s="392"/>
      <c r="AJ916" s="392"/>
      <c r="AK916" s="794"/>
      <c r="AL916" s="386"/>
      <c r="AM916" s="386"/>
      <c r="AN916" s="386"/>
      <c r="AO916" s="795"/>
      <c r="AP916" s="796"/>
      <c r="AQ916" s="797"/>
      <c r="AR916" s="798"/>
      <c r="AS916" s="780"/>
    </row>
    <row r="917" spans="1:45" ht="15.75" x14ac:dyDescent="0.25">
      <c r="A917" s="392"/>
      <c r="B917" s="392"/>
      <c r="C917" s="386"/>
      <c r="D917" s="386"/>
      <c r="E917" s="386"/>
      <c r="F917" s="386"/>
      <c r="G917" s="387"/>
      <c r="H917" s="438"/>
      <c r="I917" s="389"/>
      <c r="J917" s="390"/>
      <c r="K917" s="390"/>
      <c r="L917" s="392"/>
      <c r="M917" s="392"/>
      <c r="N917" s="1"/>
      <c r="O917" s="448"/>
      <c r="P917" s="392"/>
      <c r="Q917" s="392"/>
      <c r="R917" s="392"/>
      <c r="U917" s="392"/>
      <c r="V917" s="392"/>
      <c r="W917" s="392"/>
      <c r="X917" s="392"/>
      <c r="Y917" s="385"/>
      <c r="Z917" s="758"/>
      <c r="AA917" s="392"/>
      <c r="AB917" s="392"/>
      <c r="AC917" s="392"/>
      <c r="AD917" s="392"/>
      <c r="AE917" s="392"/>
      <c r="AF917" s="392"/>
      <c r="AG917" s="773"/>
      <c r="AH917" s="392"/>
      <c r="AI917" s="392"/>
      <c r="AJ917" s="392"/>
      <c r="AK917" s="794"/>
      <c r="AL917" s="386"/>
      <c r="AM917" s="386"/>
      <c r="AN917" s="386"/>
      <c r="AO917" s="795"/>
      <c r="AP917" s="796"/>
      <c r="AQ917" s="797"/>
      <c r="AR917" s="798"/>
      <c r="AS917" s="780"/>
    </row>
    <row r="918" spans="1:45" ht="15.75" x14ac:dyDescent="0.25">
      <c r="A918" s="392"/>
      <c r="B918" s="392"/>
      <c r="C918" s="386"/>
      <c r="D918" s="386"/>
      <c r="E918" s="386"/>
      <c r="F918" s="386"/>
      <c r="G918" s="387"/>
      <c r="H918" s="438"/>
      <c r="I918" s="389"/>
      <c r="J918" s="390"/>
      <c r="K918" s="390"/>
      <c r="L918" s="392"/>
      <c r="M918" s="392"/>
      <c r="N918" s="1"/>
      <c r="O918" s="448"/>
      <c r="P918" s="392"/>
      <c r="Q918" s="392"/>
      <c r="R918" s="392"/>
      <c r="U918" s="392"/>
      <c r="V918" s="392"/>
      <c r="W918" s="392"/>
      <c r="X918" s="392"/>
      <c r="Y918" s="385"/>
      <c r="Z918" s="758"/>
      <c r="AA918" s="392"/>
      <c r="AB918" s="392"/>
      <c r="AC918" s="392"/>
      <c r="AD918" s="392"/>
      <c r="AE918" s="392"/>
      <c r="AF918" s="392"/>
      <c r="AG918" s="773"/>
      <c r="AH918" s="392"/>
      <c r="AI918" s="392"/>
      <c r="AJ918" s="392"/>
      <c r="AK918" s="794"/>
      <c r="AL918" s="386"/>
      <c r="AM918" s="386"/>
      <c r="AN918" s="386"/>
      <c r="AO918" s="795"/>
      <c r="AP918" s="796"/>
      <c r="AQ918" s="797"/>
      <c r="AR918" s="798"/>
      <c r="AS918" s="780"/>
    </row>
    <row r="919" spans="1:45" ht="15.75" x14ac:dyDescent="0.25">
      <c r="A919" s="392"/>
      <c r="B919" s="392"/>
      <c r="C919" s="386"/>
      <c r="D919" s="386"/>
      <c r="E919" s="386"/>
      <c r="F919" s="386"/>
      <c r="G919" s="387"/>
      <c r="H919" s="438"/>
      <c r="I919" s="389"/>
      <c r="J919" s="390"/>
      <c r="K919" s="390"/>
      <c r="L919" s="392"/>
      <c r="M919" s="392"/>
      <c r="N919" s="1"/>
      <c r="O919" s="448"/>
      <c r="P919" s="392"/>
      <c r="Q919" s="392"/>
      <c r="R919" s="392"/>
      <c r="U919" s="392"/>
      <c r="V919" s="392"/>
      <c r="W919" s="392"/>
      <c r="X919" s="392"/>
      <c r="Y919" s="385"/>
      <c r="Z919" s="758"/>
      <c r="AA919" s="392"/>
      <c r="AB919" s="392"/>
      <c r="AC919" s="392"/>
      <c r="AD919" s="392"/>
      <c r="AE919" s="392"/>
      <c r="AF919" s="392"/>
      <c r="AG919" s="773"/>
      <c r="AH919" s="392"/>
      <c r="AI919" s="392"/>
      <c r="AJ919" s="392"/>
      <c r="AK919" s="794"/>
      <c r="AL919" s="386"/>
      <c r="AM919" s="386"/>
      <c r="AN919" s="386"/>
      <c r="AO919" s="795"/>
      <c r="AP919" s="796"/>
      <c r="AQ919" s="797"/>
      <c r="AR919" s="798"/>
      <c r="AS919" s="780"/>
    </row>
    <row r="920" spans="1:45" ht="15.75" x14ac:dyDescent="0.25">
      <c r="A920" s="392"/>
      <c r="B920" s="392"/>
      <c r="C920" s="386"/>
      <c r="D920" s="386"/>
      <c r="E920" s="386"/>
      <c r="F920" s="386"/>
      <c r="G920" s="387"/>
      <c r="H920" s="438"/>
      <c r="I920" s="389"/>
      <c r="J920" s="390"/>
      <c r="K920" s="390"/>
      <c r="L920" s="392"/>
      <c r="M920" s="392"/>
      <c r="N920" s="1"/>
      <c r="O920" s="448"/>
      <c r="P920" s="392"/>
      <c r="Q920" s="392"/>
      <c r="R920" s="392"/>
      <c r="U920" s="392"/>
      <c r="V920" s="392"/>
      <c r="W920" s="392"/>
      <c r="X920" s="392"/>
      <c r="Y920" s="385"/>
      <c r="Z920" s="758"/>
      <c r="AA920" s="392"/>
      <c r="AB920" s="392"/>
      <c r="AC920" s="392"/>
      <c r="AD920" s="392"/>
      <c r="AE920" s="392"/>
      <c r="AF920" s="392"/>
      <c r="AG920" s="773"/>
      <c r="AH920" s="392"/>
      <c r="AI920" s="392"/>
      <c r="AJ920" s="392"/>
      <c r="AK920" s="794"/>
      <c r="AL920" s="386"/>
      <c r="AM920" s="386"/>
      <c r="AN920" s="386"/>
      <c r="AO920" s="795"/>
      <c r="AP920" s="796"/>
      <c r="AQ920" s="797"/>
      <c r="AR920" s="798"/>
      <c r="AS920" s="780"/>
    </row>
    <row r="921" spans="1:45" ht="15.75" x14ac:dyDescent="0.25">
      <c r="A921" s="392"/>
      <c r="B921" s="392"/>
      <c r="C921" s="386"/>
      <c r="D921" s="386"/>
      <c r="E921" s="386"/>
      <c r="F921" s="386"/>
      <c r="G921" s="387"/>
      <c r="H921" s="438"/>
      <c r="I921" s="389"/>
      <c r="J921" s="390"/>
      <c r="K921" s="390"/>
      <c r="L921" s="392"/>
      <c r="M921" s="392"/>
      <c r="N921" s="1"/>
      <c r="O921" s="448"/>
      <c r="P921" s="392"/>
      <c r="Q921" s="392"/>
      <c r="R921" s="392"/>
      <c r="U921" s="392"/>
      <c r="V921" s="392"/>
      <c r="W921" s="392"/>
      <c r="X921" s="392"/>
      <c r="Y921" s="385"/>
      <c r="Z921" s="758"/>
      <c r="AA921" s="392"/>
      <c r="AB921" s="392"/>
      <c r="AC921" s="392"/>
      <c r="AD921" s="392"/>
      <c r="AE921" s="392"/>
      <c r="AF921" s="392"/>
      <c r="AG921" s="773"/>
      <c r="AH921" s="392"/>
      <c r="AI921" s="392"/>
      <c r="AJ921" s="392"/>
      <c r="AK921" s="794"/>
      <c r="AL921" s="386"/>
      <c r="AM921" s="386"/>
      <c r="AN921" s="386"/>
      <c r="AO921" s="795"/>
      <c r="AP921" s="796"/>
      <c r="AQ921" s="797"/>
      <c r="AR921" s="798"/>
      <c r="AS921" s="780"/>
    </row>
    <row r="922" spans="1:45" ht="15.75" x14ac:dyDescent="0.25">
      <c r="A922" s="392"/>
      <c r="B922" s="392"/>
      <c r="C922" s="386"/>
      <c r="D922" s="386"/>
      <c r="E922" s="386"/>
      <c r="F922" s="386"/>
      <c r="G922" s="387"/>
      <c r="H922" s="438"/>
      <c r="I922" s="389"/>
      <c r="J922" s="390"/>
      <c r="K922" s="390"/>
      <c r="L922" s="392"/>
      <c r="M922" s="392"/>
      <c r="N922" s="1"/>
      <c r="O922" s="448"/>
      <c r="P922" s="392"/>
      <c r="Q922" s="392"/>
      <c r="R922" s="392"/>
      <c r="U922" s="392"/>
      <c r="V922" s="392"/>
      <c r="W922" s="392"/>
      <c r="X922" s="392"/>
      <c r="Y922" s="385"/>
      <c r="Z922" s="758"/>
      <c r="AA922" s="392"/>
      <c r="AB922" s="392"/>
      <c r="AC922" s="392"/>
      <c r="AD922" s="392"/>
      <c r="AE922" s="392"/>
      <c r="AF922" s="392"/>
      <c r="AG922" s="773"/>
      <c r="AH922" s="392"/>
      <c r="AI922" s="392"/>
      <c r="AJ922" s="392"/>
      <c r="AK922" s="794"/>
      <c r="AL922" s="386"/>
      <c r="AM922" s="386"/>
      <c r="AN922" s="386"/>
      <c r="AO922" s="795"/>
      <c r="AP922" s="796"/>
      <c r="AQ922" s="797"/>
      <c r="AR922" s="798"/>
      <c r="AS922" s="780"/>
    </row>
    <row r="923" spans="1:45" ht="15.75" x14ac:dyDescent="0.25">
      <c r="A923" s="392"/>
      <c r="B923" s="392"/>
      <c r="C923" s="386"/>
      <c r="D923" s="386"/>
      <c r="E923" s="386"/>
      <c r="F923" s="386"/>
      <c r="G923" s="387"/>
      <c r="H923" s="438"/>
      <c r="I923" s="389"/>
      <c r="J923" s="390"/>
      <c r="K923" s="390"/>
      <c r="L923" s="392"/>
      <c r="M923" s="392"/>
      <c r="N923" s="1"/>
      <c r="O923" s="448"/>
      <c r="P923" s="392"/>
      <c r="Q923" s="392"/>
      <c r="R923" s="392"/>
      <c r="U923" s="392"/>
      <c r="V923" s="392"/>
      <c r="W923" s="392"/>
      <c r="X923" s="392"/>
      <c r="Y923" s="385"/>
      <c r="Z923" s="758"/>
      <c r="AA923" s="392"/>
      <c r="AB923" s="392"/>
      <c r="AC923" s="392"/>
      <c r="AD923" s="392"/>
      <c r="AE923" s="392"/>
      <c r="AF923" s="392"/>
      <c r="AG923" s="773"/>
      <c r="AH923" s="392"/>
      <c r="AI923" s="392"/>
      <c r="AJ923" s="392"/>
      <c r="AK923" s="794"/>
      <c r="AL923" s="386"/>
      <c r="AM923" s="386"/>
      <c r="AN923" s="386"/>
      <c r="AO923" s="795"/>
      <c r="AP923" s="796"/>
      <c r="AQ923" s="797"/>
      <c r="AR923" s="798"/>
      <c r="AS923" s="780"/>
    </row>
    <row r="924" spans="1:45" ht="15.75" x14ac:dyDescent="0.25">
      <c r="A924" s="392"/>
      <c r="B924" s="392"/>
      <c r="C924" s="386"/>
      <c r="D924" s="386"/>
      <c r="E924" s="386"/>
      <c r="F924" s="386"/>
      <c r="G924" s="387"/>
      <c r="H924" s="438"/>
      <c r="I924" s="389"/>
      <c r="J924" s="390"/>
      <c r="K924" s="390"/>
      <c r="L924" s="392"/>
      <c r="M924" s="392"/>
      <c r="N924" s="1"/>
      <c r="O924" s="448"/>
      <c r="P924" s="392"/>
      <c r="Q924" s="392"/>
      <c r="R924" s="392"/>
      <c r="U924" s="392"/>
      <c r="V924" s="392"/>
      <c r="W924" s="392"/>
      <c r="X924" s="392"/>
      <c r="Y924" s="385"/>
      <c r="Z924" s="758"/>
      <c r="AA924" s="392"/>
      <c r="AB924" s="392"/>
      <c r="AC924" s="392"/>
      <c r="AD924" s="392"/>
      <c r="AE924" s="392"/>
      <c r="AF924" s="392"/>
      <c r="AG924" s="773"/>
      <c r="AH924" s="392"/>
      <c r="AI924" s="392"/>
      <c r="AJ924" s="392"/>
      <c r="AK924" s="794"/>
      <c r="AL924" s="386"/>
      <c r="AM924" s="386"/>
      <c r="AN924" s="386"/>
      <c r="AO924" s="795"/>
      <c r="AP924" s="796"/>
      <c r="AQ924" s="797"/>
      <c r="AR924" s="798"/>
      <c r="AS924" s="780"/>
    </row>
    <row r="925" spans="1:45" ht="15.75" x14ac:dyDescent="0.25">
      <c r="A925" s="392"/>
      <c r="B925" s="392"/>
      <c r="C925" s="386"/>
      <c r="D925" s="386"/>
      <c r="E925" s="386"/>
      <c r="F925" s="386"/>
      <c r="G925" s="387"/>
      <c r="H925" s="438"/>
      <c r="I925" s="389"/>
      <c r="J925" s="390"/>
      <c r="K925" s="390"/>
      <c r="L925" s="392"/>
      <c r="M925" s="392"/>
      <c r="N925" s="1"/>
      <c r="O925" s="448"/>
      <c r="P925" s="392"/>
      <c r="Q925" s="392"/>
      <c r="R925" s="392"/>
      <c r="U925" s="392"/>
      <c r="V925" s="392"/>
      <c r="W925" s="392"/>
      <c r="X925" s="392"/>
      <c r="Y925" s="385"/>
      <c r="Z925" s="758"/>
      <c r="AA925" s="392"/>
      <c r="AB925" s="392"/>
      <c r="AC925" s="392"/>
      <c r="AD925" s="392"/>
      <c r="AE925" s="392"/>
      <c r="AF925" s="392"/>
      <c r="AG925" s="773"/>
      <c r="AH925" s="392"/>
      <c r="AI925" s="392"/>
      <c r="AJ925" s="392"/>
      <c r="AK925" s="794"/>
      <c r="AL925" s="386"/>
      <c r="AM925" s="386"/>
      <c r="AN925" s="386"/>
      <c r="AO925" s="795"/>
      <c r="AP925" s="796"/>
      <c r="AQ925" s="797"/>
      <c r="AR925" s="798"/>
      <c r="AS925" s="780"/>
    </row>
    <row r="926" spans="1:45" ht="15.75" x14ac:dyDescent="0.25">
      <c r="A926" s="392"/>
      <c r="B926" s="392"/>
      <c r="C926" s="386"/>
      <c r="D926" s="386"/>
      <c r="E926" s="386"/>
      <c r="F926" s="386"/>
      <c r="G926" s="387"/>
      <c r="H926" s="438"/>
      <c r="I926" s="389"/>
      <c r="J926" s="390"/>
      <c r="K926" s="390"/>
      <c r="L926" s="392"/>
      <c r="M926" s="392"/>
      <c r="N926" s="1"/>
      <c r="O926" s="448"/>
      <c r="P926" s="392"/>
      <c r="Q926" s="392"/>
      <c r="R926" s="392"/>
      <c r="U926" s="392"/>
      <c r="V926" s="392"/>
      <c r="W926" s="392"/>
      <c r="X926" s="392"/>
      <c r="Y926" s="385"/>
      <c r="Z926" s="758"/>
      <c r="AA926" s="392"/>
      <c r="AB926" s="392"/>
      <c r="AC926" s="392"/>
      <c r="AD926" s="392"/>
      <c r="AE926" s="392"/>
      <c r="AF926" s="392"/>
      <c r="AG926" s="773"/>
      <c r="AH926" s="392"/>
      <c r="AI926" s="392"/>
      <c r="AJ926" s="392"/>
      <c r="AK926" s="794"/>
      <c r="AL926" s="386"/>
      <c r="AM926" s="386"/>
      <c r="AN926" s="386"/>
      <c r="AO926" s="795"/>
      <c r="AP926" s="796"/>
      <c r="AQ926" s="797"/>
      <c r="AR926" s="798"/>
      <c r="AS926" s="780"/>
    </row>
    <row r="927" spans="1:45" ht="15.75" x14ac:dyDescent="0.25">
      <c r="A927" s="392"/>
      <c r="B927" s="392"/>
      <c r="C927" s="386"/>
      <c r="D927" s="386"/>
      <c r="E927" s="386"/>
      <c r="F927" s="386"/>
      <c r="G927" s="387"/>
      <c r="H927" s="438"/>
      <c r="I927" s="389"/>
      <c r="J927" s="390"/>
      <c r="K927" s="390"/>
      <c r="L927" s="392"/>
      <c r="M927" s="392"/>
      <c r="N927" s="1"/>
      <c r="O927" s="448"/>
      <c r="P927" s="392"/>
      <c r="Q927" s="392"/>
      <c r="R927" s="392"/>
      <c r="U927" s="392"/>
      <c r="V927" s="392"/>
      <c r="W927" s="392"/>
      <c r="X927" s="392"/>
      <c r="Y927" s="385"/>
      <c r="Z927" s="758"/>
      <c r="AA927" s="392"/>
      <c r="AB927" s="392"/>
      <c r="AC927" s="392"/>
      <c r="AD927" s="392"/>
      <c r="AE927" s="392"/>
      <c r="AF927" s="392"/>
      <c r="AG927" s="773"/>
      <c r="AH927" s="392"/>
      <c r="AI927" s="392"/>
      <c r="AJ927" s="392"/>
      <c r="AK927" s="794"/>
      <c r="AL927" s="386"/>
      <c r="AM927" s="386"/>
      <c r="AN927" s="386"/>
      <c r="AO927" s="795"/>
      <c r="AP927" s="796"/>
      <c r="AQ927" s="797"/>
      <c r="AR927" s="798"/>
      <c r="AS927" s="780"/>
    </row>
    <row r="928" spans="1:45" ht="15.75" x14ac:dyDescent="0.25">
      <c r="A928" s="392"/>
      <c r="B928" s="392"/>
      <c r="C928" s="386"/>
      <c r="D928" s="386"/>
      <c r="E928" s="386"/>
      <c r="F928" s="386"/>
      <c r="G928" s="387"/>
      <c r="H928" s="438"/>
      <c r="I928" s="389"/>
      <c r="J928" s="390"/>
      <c r="K928" s="390"/>
      <c r="L928" s="392"/>
      <c r="M928" s="392"/>
      <c r="N928" s="1"/>
      <c r="O928" s="448"/>
      <c r="P928" s="392"/>
      <c r="Q928" s="392"/>
      <c r="R928" s="392"/>
      <c r="U928" s="392"/>
      <c r="V928" s="392"/>
      <c r="W928" s="392"/>
      <c r="X928" s="392"/>
      <c r="Y928" s="385"/>
      <c r="Z928" s="758"/>
      <c r="AA928" s="392"/>
      <c r="AB928" s="392"/>
      <c r="AC928" s="392"/>
      <c r="AD928" s="392"/>
      <c r="AE928" s="392"/>
      <c r="AF928" s="392"/>
      <c r="AG928" s="773"/>
      <c r="AH928" s="392"/>
      <c r="AI928" s="392"/>
      <c r="AJ928" s="392"/>
      <c r="AK928" s="794"/>
      <c r="AL928" s="386"/>
      <c r="AM928" s="386"/>
      <c r="AN928" s="386"/>
      <c r="AO928" s="795"/>
      <c r="AP928" s="796"/>
      <c r="AQ928" s="797"/>
      <c r="AR928" s="798"/>
      <c r="AS928" s="780"/>
    </row>
    <row r="929" spans="1:45" ht="15.75" x14ac:dyDescent="0.25">
      <c r="A929" s="392"/>
      <c r="B929" s="392"/>
      <c r="C929" s="386"/>
      <c r="D929" s="386"/>
      <c r="E929" s="386"/>
      <c r="F929" s="386"/>
      <c r="G929" s="387"/>
      <c r="H929" s="438"/>
      <c r="I929" s="389"/>
      <c r="J929" s="390"/>
      <c r="K929" s="390"/>
      <c r="L929" s="392"/>
      <c r="M929" s="392"/>
      <c r="N929" s="1"/>
      <c r="O929" s="448"/>
      <c r="P929" s="392"/>
      <c r="Q929" s="392"/>
      <c r="R929" s="392"/>
      <c r="U929" s="392"/>
      <c r="V929" s="392"/>
      <c r="W929" s="392"/>
      <c r="X929" s="392"/>
      <c r="Y929" s="385"/>
      <c r="Z929" s="758"/>
      <c r="AA929" s="392"/>
      <c r="AB929" s="392"/>
      <c r="AC929" s="392"/>
      <c r="AD929" s="392"/>
      <c r="AE929" s="392"/>
      <c r="AF929" s="392"/>
      <c r="AG929" s="773"/>
      <c r="AH929" s="392"/>
      <c r="AI929" s="392"/>
      <c r="AJ929" s="392"/>
      <c r="AK929" s="794"/>
      <c r="AL929" s="386"/>
      <c r="AM929" s="386"/>
      <c r="AN929" s="386"/>
      <c r="AO929" s="795"/>
      <c r="AP929" s="796"/>
      <c r="AQ929" s="797"/>
      <c r="AR929" s="798"/>
      <c r="AS929" s="780"/>
    </row>
    <row r="930" spans="1:45" ht="15.75" x14ac:dyDescent="0.25">
      <c r="A930" s="392"/>
      <c r="B930" s="392"/>
      <c r="C930" s="386"/>
      <c r="D930" s="386"/>
      <c r="E930" s="386"/>
      <c r="F930" s="386"/>
      <c r="G930" s="387"/>
      <c r="H930" s="438"/>
      <c r="I930" s="389"/>
      <c r="J930" s="390"/>
      <c r="K930" s="390"/>
      <c r="L930" s="392"/>
      <c r="M930" s="392"/>
      <c r="N930" s="1"/>
      <c r="O930" s="448"/>
      <c r="P930" s="392"/>
      <c r="Q930" s="392"/>
      <c r="R930" s="392"/>
      <c r="U930" s="392"/>
      <c r="V930" s="392"/>
      <c r="W930" s="392"/>
      <c r="X930" s="392"/>
      <c r="Y930" s="385"/>
      <c r="Z930" s="758"/>
      <c r="AA930" s="392"/>
      <c r="AB930" s="392"/>
      <c r="AC930" s="392"/>
      <c r="AD930" s="392"/>
      <c r="AE930" s="392"/>
      <c r="AF930" s="392"/>
      <c r="AG930" s="773"/>
      <c r="AH930" s="392"/>
      <c r="AI930" s="392"/>
      <c r="AJ930" s="392"/>
      <c r="AK930" s="794"/>
      <c r="AL930" s="386"/>
      <c r="AM930" s="386"/>
      <c r="AN930" s="386"/>
      <c r="AO930" s="795"/>
      <c r="AP930" s="796"/>
      <c r="AQ930" s="797"/>
      <c r="AR930" s="798"/>
      <c r="AS930" s="780"/>
    </row>
    <row r="931" spans="1:45" ht="15.75" x14ac:dyDescent="0.25">
      <c r="A931" s="392"/>
      <c r="B931" s="392"/>
      <c r="C931" s="386"/>
      <c r="D931" s="386"/>
      <c r="E931" s="386"/>
      <c r="F931" s="386"/>
      <c r="G931" s="387"/>
      <c r="H931" s="438"/>
      <c r="I931" s="389"/>
      <c r="J931" s="390"/>
      <c r="K931" s="390"/>
      <c r="L931" s="392"/>
      <c r="M931" s="392"/>
      <c r="N931" s="1"/>
      <c r="O931" s="448"/>
      <c r="P931" s="392"/>
      <c r="Q931" s="392"/>
      <c r="R931" s="392"/>
      <c r="U931" s="392"/>
      <c r="V931" s="392"/>
      <c r="W931" s="392"/>
      <c r="X931" s="392"/>
      <c r="Y931" s="385"/>
      <c r="Z931" s="758"/>
      <c r="AA931" s="392"/>
      <c r="AB931" s="392"/>
      <c r="AC931" s="392"/>
      <c r="AD931" s="392"/>
      <c r="AE931" s="392"/>
      <c r="AF931" s="392"/>
      <c r="AG931" s="773"/>
      <c r="AH931" s="392"/>
      <c r="AI931" s="392"/>
      <c r="AJ931" s="392"/>
      <c r="AK931" s="794"/>
      <c r="AL931" s="386"/>
      <c r="AM931" s="386"/>
      <c r="AN931" s="386"/>
      <c r="AO931" s="795"/>
      <c r="AP931" s="796"/>
      <c r="AQ931" s="797"/>
      <c r="AR931" s="798"/>
      <c r="AS931" s="780"/>
    </row>
    <row r="932" spans="1:45" ht="15.75" x14ac:dyDescent="0.25">
      <c r="A932" s="392"/>
      <c r="B932" s="392"/>
      <c r="C932" s="386"/>
      <c r="D932" s="386"/>
      <c r="E932" s="386"/>
      <c r="F932" s="386"/>
      <c r="G932" s="387"/>
      <c r="H932" s="438"/>
      <c r="I932" s="389"/>
      <c r="J932" s="390"/>
      <c r="K932" s="390"/>
      <c r="L932" s="392"/>
      <c r="M932" s="392"/>
      <c r="N932" s="1"/>
      <c r="O932" s="448"/>
      <c r="P932" s="392"/>
      <c r="Q932" s="392"/>
      <c r="R932" s="392"/>
      <c r="U932" s="392"/>
      <c r="V932" s="392"/>
      <c r="W932" s="392"/>
      <c r="X932" s="392"/>
      <c r="Y932" s="385"/>
      <c r="Z932" s="758"/>
      <c r="AA932" s="392"/>
      <c r="AB932" s="392"/>
      <c r="AC932" s="392"/>
      <c r="AD932" s="392"/>
      <c r="AE932" s="392"/>
      <c r="AF932" s="392"/>
      <c r="AG932" s="773"/>
      <c r="AH932" s="392"/>
      <c r="AI932" s="392"/>
      <c r="AJ932" s="392"/>
      <c r="AK932" s="794"/>
      <c r="AL932" s="386"/>
      <c r="AM932" s="386"/>
      <c r="AN932" s="386"/>
      <c r="AO932" s="795"/>
      <c r="AP932" s="796"/>
      <c r="AQ932" s="797"/>
      <c r="AR932" s="798"/>
      <c r="AS932" s="780"/>
    </row>
    <row r="933" spans="1:45" ht="15.75" x14ac:dyDescent="0.25">
      <c r="A933" s="392"/>
      <c r="B933" s="392"/>
      <c r="C933" s="386"/>
      <c r="D933" s="386"/>
      <c r="E933" s="386"/>
      <c r="F933" s="386"/>
      <c r="G933" s="387"/>
      <c r="H933" s="438"/>
      <c r="I933" s="389"/>
      <c r="J933" s="390"/>
      <c r="K933" s="390"/>
      <c r="L933" s="392"/>
      <c r="M933" s="392"/>
      <c r="N933" s="1"/>
      <c r="O933" s="448"/>
      <c r="P933" s="392"/>
      <c r="Q933" s="392"/>
      <c r="R933" s="392"/>
      <c r="U933" s="392"/>
      <c r="V933" s="392"/>
      <c r="W933" s="392"/>
      <c r="X933" s="392"/>
      <c r="Y933" s="385"/>
      <c r="Z933" s="758"/>
      <c r="AA933" s="392"/>
      <c r="AB933" s="392"/>
      <c r="AC933" s="392"/>
      <c r="AD933" s="392"/>
      <c r="AE933" s="392"/>
      <c r="AF933" s="392"/>
      <c r="AG933" s="773"/>
      <c r="AH933" s="392"/>
      <c r="AI933" s="392"/>
      <c r="AJ933" s="392"/>
      <c r="AK933" s="794"/>
      <c r="AL933" s="386"/>
      <c r="AM933" s="386"/>
      <c r="AN933" s="386"/>
      <c r="AO933" s="795"/>
      <c r="AP933" s="796"/>
      <c r="AQ933" s="797"/>
      <c r="AR933" s="798"/>
      <c r="AS933" s="780"/>
    </row>
    <row r="934" spans="1:45" ht="15.75" x14ac:dyDescent="0.25">
      <c r="A934" s="392"/>
      <c r="B934" s="392"/>
      <c r="C934" s="386"/>
      <c r="D934" s="386"/>
      <c r="E934" s="386"/>
      <c r="F934" s="386"/>
      <c r="G934" s="387"/>
      <c r="H934" s="438"/>
      <c r="I934" s="389"/>
      <c r="J934" s="390"/>
      <c r="K934" s="390"/>
      <c r="L934" s="392"/>
      <c r="M934" s="392"/>
      <c r="N934" s="1"/>
      <c r="O934" s="448"/>
      <c r="P934" s="392"/>
      <c r="Q934" s="392"/>
      <c r="R934" s="392"/>
      <c r="U934" s="392"/>
      <c r="V934" s="392"/>
      <c r="W934" s="392"/>
      <c r="X934" s="392"/>
      <c r="Y934" s="385"/>
      <c r="Z934" s="758"/>
      <c r="AA934" s="392"/>
      <c r="AB934" s="392"/>
      <c r="AC934" s="392"/>
      <c r="AD934" s="392"/>
      <c r="AE934" s="392"/>
      <c r="AF934" s="392"/>
      <c r="AG934" s="773"/>
      <c r="AH934" s="392"/>
      <c r="AI934" s="392"/>
      <c r="AJ934" s="392"/>
      <c r="AK934" s="794"/>
      <c r="AL934" s="386"/>
      <c r="AM934" s="386"/>
      <c r="AN934" s="386"/>
      <c r="AO934" s="795"/>
      <c r="AP934" s="796"/>
      <c r="AQ934" s="797"/>
      <c r="AR934" s="798"/>
      <c r="AS934" s="780"/>
    </row>
    <row r="935" spans="1:45" ht="15.75" x14ac:dyDescent="0.25">
      <c r="A935" s="392"/>
      <c r="B935" s="392"/>
      <c r="C935" s="386"/>
      <c r="D935" s="386"/>
      <c r="E935" s="386"/>
      <c r="F935" s="386"/>
      <c r="G935" s="387"/>
      <c r="H935" s="438"/>
      <c r="I935" s="389"/>
      <c r="J935" s="390"/>
      <c r="K935" s="390"/>
      <c r="L935" s="392"/>
      <c r="M935" s="392"/>
      <c r="N935" s="1"/>
      <c r="O935" s="448"/>
      <c r="P935" s="392"/>
      <c r="Q935" s="392"/>
      <c r="R935" s="392"/>
      <c r="U935" s="392"/>
      <c r="V935" s="392"/>
      <c r="W935" s="392"/>
      <c r="X935" s="392"/>
      <c r="Y935" s="385"/>
      <c r="Z935" s="758"/>
      <c r="AA935" s="392"/>
      <c r="AB935" s="392"/>
      <c r="AC935" s="392"/>
      <c r="AD935" s="392"/>
      <c r="AE935" s="392"/>
      <c r="AF935" s="392"/>
      <c r="AG935" s="773"/>
      <c r="AH935" s="392"/>
      <c r="AI935" s="392"/>
      <c r="AJ935" s="392"/>
      <c r="AK935" s="794"/>
      <c r="AL935" s="386"/>
      <c r="AM935" s="386"/>
      <c r="AN935" s="386"/>
      <c r="AO935" s="795"/>
      <c r="AP935" s="796"/>
      <c r="AQ935" s="797"/>
      <c r="AR935" s="798"/>
      <c r="AS935" s="780"/>
    </row>
    <row r="936" spans="1:45" ht="15.75" x14ac:dyDescent="0.25">
      <c r="A936" s="392"/>
      <c r="B936" s="392"/>
      <c r="C936" s="386"/>
      <c r="D936" s="386"/>
      <c r="E936" s="386"/>
      <c r="F936" s="386"/>
      <c r="G936" s="387"/>
      <c r="H936" s="438"/>
      <c r="I936" s="389"/>
      <c r="J936" s="390"/>
      <c r="K936" s="390"/>
      <c r="L936" s="392"/>
      <c r="M936" s="392"/>
      <c r="N936" s="1"/>
      <c r="O936" s="448"/>
      <c r="P936" s="392"/>
      <c r="Q936" s="392"/>
      <c r="R936" s="392"/>
      <c r="U936" s="392"/>
      <c r="V936" s="392"/>
      <c r="W936" s="392"/>
      <c r="X936" s="392"/>
      <c r="Y936" s="385"/>
      <c r="Z936" s="758"/>
      <c r="AA936" s="392"/>
      <c r="AB936" s="392"/>
      <c r="AC936" s="392"/>
      <c r="AD936" s="392"/>
      <c r="AE936" s="392"/>
      <c r="AF936" s="392"/>
      <c r="AG936" s="773"/>
      <c r="AH936" s="392"/>
      <c r="AI936" s="392"/>
      <c r="AJ936" s="392"/>
      <c r="AK936" s="794"/>
      <c r="AL936" s="386"/>
      <c r="AM936" s="386"/>
      <c r="AN936" s="386"/>
      <c r="AO936" s="795"/>
      <c r="AP936" s="796"/>
      <c r="AQ936" s="797"/>
      <c r="AR936" s="798"/>
      <c r="AS936" s="780"/>
    </row>
    <row r="937" spans="1:45" ht="15.75" x14ac:dyDescent="0.25">
      <c r="A937" s="392"/>
      <c r="B937" s="392"/>
      <c r="C937" s="386"/>
      <c r="D937" s="386"/>
      <c r="E937" s="386"/>
      <c r="F937" s="386"/>
      <c r="G937" s="387"/>
      <c r="H937" s="438"/>
      <c r="I937" s="389"/>
      <c r="J937" s="390"/>
      <c r="K937" s="390"/>
      <c r="L937" s="392"/>
      <c r="M937" s="392"/>
      <c r="N937" s="1"/>
      <c r="O937" s="448"/>
      <c r="P937" s="392"/>
      <c r="Q937" s="392"/>
      <c r="R937" s="392"/>
      <c r="U937" s="392"/>
      <c r="V937" s="392"/>
      <c r="W937" s="392"/>
      <c r="X937" s="392"/>
      <c r="Y937" s="385"/>
      <c r="Z937" s="758"/>
      <c r="AA937" s="392"/>
      <c r="AB937" s="392"/>
      <c r="AC937" s="392"/>
      <c r="AD937" s="392"/>
      <c r="AE937" s="392"/>
      <c r="AF937" s="392"/>
      <c r="AG937" s="773"/>
      <c r="AH937" s="392"/>
      <c r="AI937" s="392"/>
      <c r="AJ937" s="392"/>
      <c r="AK937" s="794"/>
      <c r="AL937" s="386"/>
      <c r="AM937" s="386"/>
      <c r="AN937" s="386"/>
      <c r="AO937" s="795"/>
      <c r="AP937" s="796"/>
      <c r="AQ937" s="797"/>
      <c r="AR937" s="798"/>
      <c r="AS937" s="780"/>
    </row>
    <row r="938" spans="1:45" ht="15.75" x14ac:dyDescent="0.25">
      <c r="A938" s="392"/>
      <c r="B938" s="392"/>
      <c r="C938" s="386"/>
      <c r="D938" s="386"/>
      <c r="E938" s="386"/>
      <c r="F938" s="386"/>
      <c r="G938" s="387"/>
      <c r="H938" s="438"/>
      <c r="I938" s="389"/>
      <c r="J938" s="390"/>
      <c r="K938" s="390"/>
      <c r="L938" s="392"/>
      <c r="M938" s="392"/>
      <c r="N938" s="1"/>
      <c r="O938" s="448"/>
      <c r="P938" s="392"/>
      <c r="Q938" s="392"/>
      <c r="R938" s="392"/>
      <c r="U938" s="392"/>
      <c r="V938" s="392"/>
      <c r="W938" s="392"/>
      <c r="X938" s="392"/>
      <c r="Y938" s="385"/>
      <c r="Z938" s="758"/>
      <c r="AA938" s="392"/>
      <c r="AB938" s="392"/>
      <c r="AC938" s="392"/>
      <c r="AD938" s="392"/>
      <c r="AE938" s="392"/>
      <c r="AF938" s="392"/>
      <c r="AG938" s="773"/>
      <c r="AH938" s="392"/>
      <c r="AI938" s="392"/>
      <c r="AJ938" s="392"/>
      <c r="AK938" s="794"/>
      <c r="AL938" s="386"/>
      <c r="AM938" s="386"/>
      <c r="AN938" s="386"/>
      <c r="AO938" s="795"/>
      <c r="AP938" s="796"/>
      <c r="AQ938" s="797"/>
      <c r="AR938" s="798"/>
      <c r="AS938" s="780"/>
    </row>
    <row r="939" spans="1:45" ht="15.75" x14ac:dyDescent="0.25">
      <c r="A939" s="392"/>
      <c r="B939" s="392"/>
      <c r="C939" s="386"/>
      <c r="D939" s="386"/>
      <c r="E939" s="386"/>
      <c r="F939" s="386"/>
      <c r="G939" s="387"/>
      <c r="H939" s="438"/>
      <c r="I939" s="389"/>
      <c r="J939" s="390"/>
      <c r="K939" s="390"/>
      <c r="L939" s="392"/>
      <c r="M939" s="392"/>
      <c r="N939" s="1"/>
      <c r="O939" s="448"/>
      <c r="P939" s="392"/>
      <c r="Q939" s="392"/>
      <c r="R939" s="392"/>
      <c r="U939" s="392"/>
      <c r="V939" s="392"/>
      <c r="W939" s="392"/>
      <c r="X939" s="392"/>
      <c r="Y939" s="385"/>
      <c r="Z939" s="758"/>
      <c r="AA939" s="392"/>
      <c r="AB939" s="392"/>
      <c r="AC939" s="392"/>
      <c r="AD939" s="392"/>
      <c r="AE939" s="392"/>
      <c r="AF939" s="392"/>
      <c r="AG939" s="773"/>
      <c r="AH939" s="392"/>
      <c r="AI939" s="392"/>
      <c r="AJ939" s="392"/>
      <c r="AK939" s="794"/>
      <c r="AL939" s="386"/>
      <c r="AM939" s="386"/>
      <c r="AN939" s="386"/>
      <c r="AO939" s="795"/>
      <c r="AP939" s="796"/>
      <c r="AQ939" s="797"/>
      <c r="AR939" s="798"/>
      <c r="AS939" s="780"/>
    </row>
    <row r="940" spans="1:45" ht="15.75" x14ac:dyDescent="0.25">
      <c r="A940" s="392"/>
      <c r="B940" s="392"/>
      <c r="C940" s="386"/>
      <c r="D940" s="386"/>
      <c r="E940" s="386"/>
      <c r="F940" s="386"/>
      <c r="G940" s="387"/>
      <c r="H940" s="438"/>
      <c r="I940" s="389"/>
      <c r="J940" s="390"/>
      <c r="K940" s="390"/>
      <c r="L940" s="392"/>
      <c r="M940" s="392"/>
      <c r="N940" s="1"/>
      <c r="O940" s="448"/>
      <c r="P940" s="392"/>
      <c r="Q940" s="392"/>
      <c r="R940" s="392"/>
      <c r="U940" s="392"/>
      <c r="V940" s="392"/>
      <c r="W940" s="392"/>
      <c r="X940" s="392"/>
      <c r="Y940" s="385"/>
      <c r="Z940" s="758"/>
      <c r="AA940" s="392"/>
      <c r="AB940" s="392"/>
      <c r="AC940" s="392"/>
      <c r="AD940" s="392"/>
      <c r="AE940" s="392"/>
      <c r="AF940" s="392"/>
      <c r="AG940" s="773"/>
      <c r="AH940" s="392"/>
      <c r="AI940" s="392"/>
      <c r="AJ940" s="392"/>
      <c r="AK940" s="794"/>
      <c r="AL940" s="386"/>
      <c r="AM940" s="386"/>
      <c r="AN940" s="386"/>
      <c r="AO940" s="795"/>
      <c r="AP940" s="796"/>
      <c r="AQ940" s="797"/>
      <c r="AR940" s="798"/>
      <c r="AS940" s="780"/>
    </row>
    <row r="941" spans="1:45" ht="15.75" x14ac:dyDescent="0.25">
      <c r="A941" s="392"/>
      <c r="B941" s="392"/>
      <c r="C941" s="386"/>
      <c r="D941" s="386"/>
      <c r="E941" s="386"/>
      <c r="F941" s="386"/>
      <c r="G941" s="387"/>
      <c r="H941" s="438"/>
      <c r="I941" s="389"/>
      <c r="J941" s="390"/>
      <c r="K941" s="390"/>
      <c r="L941" s="392"/>
      <c r="M941" s="392"/>
      <c r="N941" s="1"/>
      <c r="O941" s="448"/>
      <c r="P941" s="392"/>
      <c r="Q941" s="392"/>
      <c r="R941" s="392"/>
      <c r="U941" s="392"/>
      <c r="V941" s="392"/>
      <c r="W941" s="392"/>
      <c r="X941" s="392"/>
      <c r="Y941" s="385"/>
      <c r="Z941" s="758"/>
      <c r="AA941" s="392"/>
      <c r="AB941" s="392"/>
      <c r="AC941" s="392"/>
      <c r="AD941" s="392"/>
      <c r="AE941" s="392"/>
      <c r="AF941" s="392"/>
      <c r="AG941" s="773"/>
      <c r="AH941" s="392"/>
      <c r="AI941" s="392"/>
      <c r="AJ941" s="392"/>
      <c r="AK941" s="794"/>
      <c r="AL941" s="386"/>
      <c r="AM941" s="386"/>
      <c r="AN941" s="386"/>
      <c r="AO941" s="795"/>
      <c r="AP941" s="796"/>
      <c r="AQ941" s="797"/>
      <c r="AR941" s="798"/>
      <c r="AS941" s="780"/>
    </row>
    <row r="942" spans="1:45" ht="15.75" x14ac:dyDescent="0.25">
      <c r="A942" s="392"/>
      <c r="B942" s="392"/>
      <c r="C942" s="386"/>
      <c r="D942" s="386"/>
      <c r="E942" s="386"/>
      <c r="F942" s="386"/>
      <c r="G942" s="387"/>
      <c r="H942" s="438"/>
      <c r="I942" s="389"/>
      <c r="J942" s="390"/>
      <c r="K942" s="390"/>
      <c r="L942" s="392"/>
      <c r="M942" s="392"/>
      <c r="N942" s="1"/>
      <c r="O942" s="448"/>
      <c r="P942" s="392"/>
      <c r="Q942" s="392"/>
      <c r="R942" s="392"/>
      <c r="U942" s="392"/>
      <c r="V942" s="392"/>
      <c r="W942" s="392"/>
      <c r="X942" s="392"/>
      <c r="Y942" s="385"/>
      <c r="Z942" s="758"/>
      <c r="AA942" s="392"/>
      <c r="AB942" s="392"/>
      <c r="AC942" s="392"/>
      <c r="AD942" s="392"/>
      <c r="AE942" s="392"/>
      <c r="AF942" s="392"/>
      <c r="AG942" s="773"/>
      <c r="AH942" s="392"/>
      <c r="AI942" s="392"/>
      <c r="AJ942" s="392"/>
      <c r="AK942" s="794"/>
      <c r="AL942" s="386"/>
      <c r="AM942" s="386"/>
      <c r="AN942" s="386"/>
      <c r="AO942" s="795"/>
      <c r="AP942" s="796"/>
      <c r="AQ942" s="797"/>
      <c r="AR942" s="798"/>
      <c r="AS942" s="780"/>
    </row>
    <row r="943" spans="1:45" ht="15.75" x14ac:dyDescent="0.25">
      <c r="A943" s="392"/>
      <c r="B943" s="392"/>
      <c r="C943" s="386"/>
      <c r="D943" s="386"/>
      <c r="E943" s="386"/>
      <c r="F943" s="386"/>
      <c r="G943" s="387"/>
      <c r="H943" s="438"/>
      <c r="I943" s="389"/>
      <c r="J943" s="390"/>
      <c r="K943" s="390"/>
      <c r="L943" s="392"/>
      <c r="M943" s="392"/>
      <c r="N943" s="1"/>
      <c r="O943" s="448"/>
      <c r="P943" s="392"/>
      <c r="Q943" s="392"/>
      <c r="R943" s="392"/>
      <c r="U943" s="392"/>
      <c r="V943" s="392"/>
      <c r="W943" s="392"/>
      <c r="X943" s="392"/>
      <c r="Y943" s="385"/>
      <c r="Z943" s="758"/>
      <c r="AA943" s="392"/>
      <c r="AB943" s="392"/>
      <c r="AC943" s="392"/>
      <c r="AD943" s="392"/>
      <c r="AE943" s="392"/>
      <c r="AF943" s="392"/>
      <c r="AG943" s="773"/>
      <c r="AH943" s="392"/>
      <c r="AI943" s="392"/>
      <c r="AJ943" s="392"/>
      <c r="AK943" s="794"/>
      <c r="AL943" s="386"/>
      <c r="AM943" s="386"/>
      <c r="AN943" s="386"/>
      <c r="AO943" s="795"/>
      <c r="AP943" s="796"/>
      <c r="AQ943" s="797"/>
      <c r="AR943" s="798"/>
      <c r="AS943" s="780"/>
    </row>
    <row r="944" spans="1:45" ht="15.75" x14ac:dyDescent="0.25">
      <c r="A944" s="392"/>
      <c r="B944" s="392"/>
      <c r="C944" s="386"/>
      <c r="D944" s="386"/>
      <c r="E944" s="386"/>
      <c r="F944" s="386"/>
      <c r="G944" s="387"/>
      <c r="H944" s="438"/>
      <c r="I944" s="389"/>
      <c r="J944" s="390"/>
      <c r="K944" s="390"/>
      <c r="L944" s="392"/>
      <c r="M944" s="392"/>
      <c r="N944" s="1"/>
      <c r="O944" s="448"/>
      <c r="P944" s="392"/>
      <c r="Q944" s="392"/>
      <c r="R944" s="392"/>
      <c r="U944" s="392"/>
      <c r="V944" s="392"/>
      <c r="W944" s="392"/>
      <c r="X944" s="392"/>
      <c r="Y944" s="385"/>
      <c r="Z944" s="758"/>
      <c r="AA944" s="392"/>
      <c r="AB944" s="392"/>
      <c r="AC944" s="392"/>
      <c r="AD944" s="392"/>
      <c r="AE944" s="392"/>
      <c r="AF944" s="392"/>
      <c r="AG944" s="773"/>
      <c r="AH944" s="392"/>
      <c r="AI944" s="392"/>
      <c r="AJ944" s="392"/>
      <c r="AK944" s="794"/>
      <c r="AL944" s="386"/>
      <c r="AM944" s="386"/>
      <c r="AN944" s="386"/>
      <c r="AO944" s="795"/>
      <c r="AP944" s="796"/>
      <c r="AQ944" s="797"/>
      <c r="AR944" s="798"/>
      <c r="AS944" s="780"/>
    </row>
    <row r="945" spans="1:45" ht="15.75" x14ac:dyDescent="0.25">
      <c r="A945" s="392"/>
      <c r="B945" s="392"/>
      <c r="C945" s="386"/>
      <c r="D945" s="386"/>
      <c r="E945" s="386"/>
      <c r="F945" s="386"/>
      <c r="G945" s="387"/>
      <c r="H945" s="438"/>
      <c r="I945" s="389"/>
      <c r="J945" s="390"/>
      <c r="K945" s="390"/>
      <c r="L945" s="392"/>
      <c r="M945" s="392"/>
      <c r="N945" s="1"/>
      <c r="O945" s="448"/>
      <c r="P945" s="392"/>
      <c r="Q945" s="392"/>
      <c r="R945" s="392"/>
      <c r="U945" s="392"/>
      <c r="V945" s="392"/>
      <c r="W945" s="392"/>
      <c r="X945" s="392"/>
      <c r="Y945" s="385"/>
      <c r="Z945" s="758"/>
      <c r="AA945" s="392"/>
      <c r="AB945" s="392"/>
      <c r="AC945" s="392"/>
      <c r="AD945" s="392"/>
      <c r="AE945" s="392"/>
      <c r="AF945" s="392"/>
      <c r="AG945" s="773"/>
      <c r="AH945" s="392"/>
      <c r="AI945" s="392"/>
      <c r="AJ945" s="392"/>
      <c r="AK945" s="794"/>
      <c r="AL945" s="386"/>
      <c r="AM945" s="386"/>
      <c r="AN945" s="386"/>
      <c r="AO945" s="795"/>
      <c r="AP945" s="796"/>
      <c r="AQ945" s="797"/>
      <c r="AR945" s="798"/>
      <c r="AS945" s="780"/>
    </row>
    <row r="946" spans="1:45" ht="15.75" x14ac:dyDescent="0.25">
      <c r="A946" s="392"/>
      <c r="B946" s="392"/>
      <c r="C946" s="386"/>
      <c r="D946" s="386"/>
      <c r="E946" s="386"/>
      <c r="F946" s="386"/>
      <c r="G946" s="387"/>
      <c r="H946" s="438"/>
      <c r="I946" s="389"/>
      <c r="J946" s="390"/>
      <c r="K946" s="390"/>
      <c r="L946" s="392"/>
      <c r="M946" s="392"/>
      <c r="N946" s="1"/>
      <c r="O946" s="448"/>
      <c r="P946" s="392"/>
      <c r="Q946" s="392"/>
      <c r="R946" s="392"/>
      <c r="U946" s="392"/>
      <c r="V946" s="392"/>
      <c r="W946" s="392"/>
      <c r="X946" s="392"/>
      <c r="Y946" s="385"/>
      <c r="Z946" s="758"/>
      <c r="AA946" s="392"/>
      <c r="AB946" s="392"/>
      <c r="AC946" s="392"/>
      <c r="AD946" s="392"/>
      <c r="AE946" s="392"/>
      <c r="AF946" s="392"/>
      <c r="AG946" s="773"/>
      <c r="AH946" s="392"/>
      <c r="AI946" s="392"/>
      <c r="AJ946" s="392"/>
      <c r="AK946" s="794"/>
      <c r="AL946" s="386"/>
      <c r="AM946" s="386"/>
      <c r="AN946" s="386"/>
      <c r="AO946" s="795"/>
      <c r="AP946" s="796"/>
      <c r="AQ946" s="797"/>
      <c r="AR946" s="798"/>
      <c r="AS946" s="780"/>
    </row>
    <row r="947" spans="1:45" ht="15.75" x14ac:dyDescent="0.25">
      <c r="A947" s="392"/>
      <c r="B947" s="392"/>
      <c r="C947" s="386"/>
      <c r="D947" s="386"/>
      <c r="E947" s="386"/>
      <c r="F947" s="386"/>
      <c r="G947" s="387"/>
      <c r="H947" s="438"/>
      <c r="I947" s="389"/>
      <c r="J947" s="390"/>
      <c r="K947" s="390"/>
      <c r="L947" s="392"/>
      <c r="M947" s="392"/>
      <c r="N947" s="1"/>
      <c r="O947" s="448"/>
      <c r="P947" s="392"/>
      <c r="Q947" s="392"/>
      <c r="R947" s="392"/>
      <c r="U947" s="392"/>
      <c r="V947" s="392"/>
      <c r="W947" s="392"/>
      <c r="X947" s="392"/>
      <c r="Y947" s="385"/>
      <c r="Z947" s="758"/>
      <c r="AA947" s="392"/>
      <c r="AB947" s="392"/>
      <c r="AC947" s="392"/>
      <c r="AD947" s="392"/>
      <c r="AE947" s="392"/>
      <c r="AF947" s="392"/>
      <c r="AG947" s="773"/>
      <c r="AH947" s="392"/>
      <c r="AI947" s="392"/>
      <c r="AJ947" s="392"/>
      <c r="AK947" s="794"/>
      <c r="AL947" s="386"/>
      <c r="AM947" s="386"/>
      <c r="AN947" s="386"/>
      <c r="AO947" s="795"/>
      <c r="AP947" s="796"/>
      <c r="AQ947" s="797"/>
      <c r="AR947" s="798"/>
      <c r="AS947" s="780"/>
    </row>
    <row r="948" spans="1:45" ht="15.75" x14ac:dyDescent="0.25">
      <c r="A948" s="392"/>
      <c r="B948" s="392"/>
      <c r="C948" s="386"/>
      <c r="D948" s="386"/>
      <c r="E948" s="386"/>
      <c r="F948" s="386"/>
      <c r="G948" s="387"/>
      <c r="H948" s="438"/>
      <c r="I948" s="389"/>
      <c r="J948" s="390"/>
      <c r="K948" s="390"/>
      <c r="L948" s="392"/>
      <c r="M948" s="392"/>
      <c r="N948" s="1"/>
      <c r="O948" s="448"/>
      <c r="P948" s="392"/>
      <c r="Q948" s="392"/>
      <c r="R948" s="392"/>
      <c r="U948" s="392"/>
      <c r="V948" s="392"/>
      <c r="W948" s="392"/>
      <c r="X948" s="392"/>
      <c r="Y948" s="385"/>
      <c r="Z948" s="758"/>
      <c r="AA948" s="392"/>
      <c r="AB948" s="392"/>
      <c r="AC948" s="392"/>
      <c r="AD948" s="392"/>
      <c r="AE948" s="392"/>
      <c r="AF948" s="392"/>
      <c r="AG948" s="773"/>
      <c r="AH948" s="392"/>
      <c r="AI948" s="392"/>
      <c r="AJ948" s="392"/>
      <c r="AK948" s="794"/>
      <c r="AL948" s="386"/>
      <c r="AM948" s="386"/>
      <c r="AN948" s="386"/>
      <c r="AO948" s="795"/>
      <c r="AP948" s="796"/>
      <c r="AQ948" s="797"/>
      <c r="AR948" s="798"/>
      <c r="AS948" s="780"/>
    </row>
    <row r="949" spans="1:45" ht="15.75" x14ac:dyDescent="0.25">
      <c r="A949" s="392"/>
      <c r="B949" s="392"/>
      <c r="C949" s="386"/>
      <c r="D949" s="386"/>
      <c r="E949" s="386"/>
      <c r="F949" s="386"/>
      <c r="G949" s="387"/>
      <c r="H949" s="438"/>
      <c r="I949" s="389"/>
      <c r="J949" s="390"/>
      <c r="K949" s="390"/>
      <c r="L949" s="392"/>
      <c r="M949" s="392"/>
      <c r="N949" s="1"/>
      <c r="O949" s="448"/>
      <c r="P949" s="392"/>
      <c r="Q949" s="392"/>
      <c r="R949" s="392"/>
      <c r="U949" s="392"/>
      <c r="V949" s="392"/>
      <c r="W949" s="392"/>
      <c r="X949" s="392"/>
      <c r="Y949" s="385"/>
      <c r="Z949" s="758"/>
      <c r="AA949" s="392"/>
      <c r="AB949" s="392"/>
      <c r="AC949" s="392"/>
      <c r="AD949" s="392"/>
      <c r="AE949" s="392"/>
      <c r="AF949" s="392"/>
      <c r="AG949" s="773"/>
      <c r="AH949" s="392"/>
      <c r="AI949" s="392"/>
      <c r="AJ949" s="392"/>
      <c r="AK949" s="794"/>
      <c r="AL949" s="386"/>
      <c r="AM949" s="386"/>
      <c r="AN949" s="386"/>
      <c r="AO949" s="795"/>
      <c r="AP949" s="796"/>
      <c r="AQ949" s="797"/>
      <c r="AR949" s="798"/>
      <c r="AS949" s="780"/>
    </row>
    <row r="950" spans="1:45" ht="15.75" x14ac:dyDescent="0.25">
      <c r="A950" s="392"/>
      <c r="B950" s="392"/>
      <c r="C950" s="386"/>
      <c r="D950" s="386"/>
      <c r="E950" s="386"/>
      <c r="F950" s="386"/>
      <c r="G950" s="387"/>
      <c r="H950" s="438"/>
      <c r="I950" s="389"/>
      <c r="J950" s="390"/>
      <c r="K950" s="390"/>
      <c r="L950" s="392"/>
      <c r="M950" s="392"/>
      <c r="N950" s="1"/>
      <c r="O950" s="448"/>
      <c r="P950" s="392"/>
      <c r="Q950" s="392"/>
      <c r="R950" s="392"/>
      <c r="U950" s="392"/>
      <c r="V950" s="392"/>
      <c r="W950" s="392"/>
      <c r="X950" s="392"/>
      <c r="Y950" s="385"/>
      <c r="Z950" s="758"/>
      <c r="AA950" s="392"/>
      <c r="AB950" s="392"/>
      <c r="AC950" s="392"/>
      <c r="AD950" s="392"/>
      <c r="AE950" s="392"/>
      <c r="AF950" s="392"/>
      <c r="AG950" s="773"/>
      <c r="AH950" s="392"/>
      <c r="AI950" s="392"/>
      <c r="AJ950" s="392"/>
      <c r="AK950" s="794"/>
      <c r="AL950" s="386"/>
      <c r="AM950" s="386"/>
      <c r="AN950" s="386"/>
      <c r="AO950" s="795"/>
      <c r="AP950" s="796"/>
      <c r="AQ950" s="797"/>
      <c r="AR950" s="798"/>
      <c r="AS950" s="780"/>
    </row>
    <row r="951" spans="1:45" ht="15.75" x14ac:dyDescent="0.25">
      <c r="A951" s="392"/>
      <c r="B951" s="392"/>
      <c r="C951" s="386"/>
      <c r="D951" s="386"/>
      <c r="E951" s="386"/>
      <c r="F951" s="386"/>
      <c r="G951" s="387"/>
      <c r="H951" s="438"/>
      <c r="I951" s="389"/>
      <c r="J951" s="390"/>
      <c r="K951" s="390"/>
      <c r="L951" s="392"/>
      <c r="M951" s="392"/>
      <c r="N951" s="1"/>
      <c r="O951" s="448"/>
      <c r="P951" s="392"/>
      <c r="Q951" s="392"/>
      <c r="R951" s="392"/>
      <c r="U951" s="392"/>
      <c r="V951" s="392"/>
      <c r="W951" s="392"/>
      <c r="X951" s="392"/>
      <c r="Y951" s="385"/>
      <c r="Z951" s="758"/>
      <c r="AA951" s="392"/>
      <c r="AB951" s="392"/>
      <c r="AC951" s="392"/>
      <c r="AD951" s="392"/>
      <c r="AE951" s="392"/>
      <c r="AF951" s="392"/>
      <c r="AG951" s="773"/>
      <c r="AH951" s="392"/>
      <c r="AI951" s="392"/>
      <c r="AJ951" s="392"/>
      <c r="AK951" s="794"/>
      <c r="AL951" s="386"/>
      <c r="AM951" s="386"/>
      <c r="AN951" s="386"/>
      <c r="AO951" s="795"/>
      <c r="AP951" s="796"/>
      <c r="AQ951" s="797"/>
      <c r="AR951" s="798"/>
      <c r="AS951" s="780"/>
    </row>
    <row r="952" spans="1:45" ht="15.75" x14ac:dyDescent="0.25">
      <c r="A952" s="392"/>
      <c r="B952" s="392"/>
      <c r="C952" s="386"/>
      <c r="D952" s="386"/>
      <c r="E952" s="386"/>
      <c r="F952" s="386"/>
      <c r="G952" s="387"/>
      <c r="H952" s="438"/>
      <c r="I952" s="389"/>
      <c r="J952" s="390"/>
      <c r="K952" s="390"/>
      <c r="L952" s="392"/>
      <c r="M952" s="392"/>
      <c r="N952" s="1"/>
      <c r="O952" s="448"/>
      <c r="P952" s="392"/>
      <c r="Q952" s="392"/>
      <c r="R952" s="392"/>
      <c r="U952" s="392"/>
      <c r="V952" s="392"/>
      <c r="W952" s="392"/>
      <c r="X952" s="392"/>
      <c r="Y952" s="385"/>
      <c r="Z952" s="758"/>
      <c r="AA952" s="392"/>
      <c r="AB952" s="392"/>
      <c r="AC952" s="392"/>
      <c r="AD952" s="392"/>
      <c r="AE952" s="392"/>
      <c r="AF952" s="392"/>
      <c r="AG952" s="773"/>
      <c r="AH952" s="392"/>
      <c r="AI952" s="392"/>
      <c r="AJ952" s="392"/>
      <c r="AK952" s="794"/>
      <c r="AL952" s="386"/>
      <c r="AM952" s="386"/>
      <c r="AN952" s="386"/>
      <c r="AO952" s="795"/>
      <c r="AP952" s="796"/>
      <c r="AQ952" s="797"/>
      <c r="AR952" s="798"/>
      <c r="AS952" s="780"/>
    </row>
    <row r="953" spans="1:45" ht="15.75" x14ac:dyDescent="0.25">
      <c r="A953" s="392"/>
      <c r="B953" s="392"/>
      <c r="C953" s="386"/>
      <c r="D953" s="386"/>
      <c r="E953" s="386"/>
      <c r="F953" s="386"/>
      <c r="G953" s="387"/>
      <c r="H953" s="438"/>
      <c r="I953" s="389"/>
      <c r="J953" s="390"/>
      <c r="K953" s="390"/>
      <c r="L953" s="392"/>
      <c r="M953" s="392"/>
      <c r="N953" s="1"/>
      <c r="O953" s="448"/>
      <c r="P953" s="392"/>
      <c r="Q953" s="392"/>
      <c r="R953" s="392"/>
      <c r="U953" s="392"/>
      <c r="V953" s="392"/>
      <c r="W953" s="392"/>
      <c r="X953" s="392"/>
      <c r="Y953" s="385"/>
      <c r="Z953" s="758"/>
      <c r="AA953" s="392"/>
      <c r="AB953" s="392"/>
      <c r="AC953" s="392"/>
      <c r="AD953" s="392"/>
      <c r="AE953" s="392"/>
      <c r="AF953" s="392"/>
      <c r="AG953" s="773"/>
      <c r="AH953" s="392"/>
      <c r="AI953" s="392"/>
      <c r="AJ953" s="392"/>
      <c r="AK953" s="794"/>
      <c r="AL953" s="386"/>
      <c r="AM953" s="386"/>
      <c r="AN953" s="386"/>
      <c r="AO953" s="795"/>
      <c r="AP953" s="796"/>
      <c r="AQ953" s="797"/>
      <c r="AR953" s="798"/>
      <c r="AS953" s="780"/>
    </row>
    <row r="954" spans="1:45" ht="15.75" x14ac:dyDescent="0.25">
      <c r="A954" s="392"/>
      <c r="B954" s="392"/>
      <c r="C954" s="386"/>
      <c r="D954" s="386"/>
      <c r="E954" s="386"/>
      <c r="F954" s="386"/>
      <c r="G954" s="387"/>
      <c r="H954" s="438"/>
      <c r="I954" s="389"/>
      <c r="J954" s="390"/>
      <c r="K954" s="390"/>
      <c r="L954" s="392"/>
      <c r="M954" s="392"/>
      <c r="N954" s="1"/>
      <c r="O954" s="448"/>
      <c r="P954" s="392"/>
      <c r="Q954" s="392"/>
      <c r="R954" s="392"/>
      <c r="U954" s="392"/>
      <c r="V954" s="392"/>
      <c r="W954" s="392"/>
      <c r="X954" s="392"/>
      <c r="Y954" s="385"/>
      <c r="Z954" s="758"/>
      <c r="AA954" s="392"/>
      <c r="AB954" s="392"/>
      <c r="AC954" s="392"/>
      <c r="AD954" s="392"/>
      <c r="AE954" s="392"/>
      <c r="AF954" s="392"/>
      <c r="AG954" s="773"/>
      <c r="AH954" s="392"/>
      <c r="AI954" s="392"/>
      <c r="AJ954" s="392"/>
      <c r="AK954" s="794"/>
      <c r="AL954" s="386"/>
      <c r="AM954" s="386"/>
      <c r="AN954" s="386"/>
      <c r="AO954" s="795"/>
      <c r="AP954" s="796"/>
      <c r="AQ954" s="797"/>
      <c r="AR954" s="798"/>
      <c r="AS954" s="780"/>
    </row>
    <row r="955" spans="1:45" ht="15.75" x14ac:dyDescent="0.25">
      <c r="A955" s="392"/>
      <c r="B955" s="392"/>
      <c r="C955" s="386"/>
      <c r="D955" s="386"/>
      <c r="E955" s="386"/>
      <c r="F955" s="386"/>
      <c r="G955" s="387"/>
      <c r="H955" s="438"/>
      <c r="I955" s="389"/>
      <c r="J955" s="390"/>
      <c r="K955" s="390"/>
      <c r="L955" s="392"/>
      <c r="M955" s="392"/>
      <c r="N955" s="1"/>
      <c r="O955" s="448"/>
      <c r="P955" s="392"/>
      <c r="Q955" s="392"/>
      <c r="R955" s="392"/>
      <c r="U955" s="392"/>
      <c r="V955" s="392"/>
      <c r="W955" s="392"/>
      <c r="X955" s="392"/>
      <c r="Y955" s="385"/>
      <c r="Z955" s="758"/>
      <c r="AA955" s="392"/>
      <c r="AB955" s="392"/>
      <c r="AC955" s="392"/>
      <c r="AD955" s="392"/>
      <c r="AE955" s="392"/>
      <c r="AF955" s="392"/>
      <c r="AG955" s="773"/>
      <c r="AH955" s="392"/>
      <c r="AI955" s="392"/>
      <c r="AJ955" s="392"/>
      <c r="AK955" s="794"/>
      <c r="AL955" s="386"/>
      <c r="AM955" s="386"/>
      <c r="AN955" s="386"/>
      <c r="AO955" s="795"/>
      <c r="AP955" s="796"/>
      <c r="AQ955" s="797"/>
      <c r="AR955" s="798"/>
      <c r="AS955" s="780"/>
    </row>
    <row r="956" spans="1:45" ht="15.75" x14ac:dyDescent="0.25">
      <c r="A956" s="392"/>
      <c r="B956" s="392"/>
      <c r="C956" s="386"/>
      <c r="D956" s="386"/>
      <c r="E956" s="386"/>
      <c r="F956" s="386"/>
      <c r="G956" s="387"/>
      <c r="H956" s="438"/>
      <c r="I956" s="389"/>
      <c r="J956" s="390"/>
      <c r="K956" s="390"/>
      <c r="L956" s="392"/>
      <c r="M956" s="392"/>
      <c r="N956" s="1"/>
      <c r="O956" s="448"/>
      <c r="P956" s="392"/>
      <c r="Q956" s="392"/>
      <c r="R956" s="392"/>
      <c r="U956" s="392"/>
      <c r="V956" s="392"/>
      <c r="W956" s="392"/>
      <c r="X956" s="392"/>
      <c r="Y956" s="385"/>
      <c r="Z956" s="758"/>
      <c r="AA956" s="392"/>
      <c r="AB956" s="392"/>
      <c r="AC956" s="392"/>
      <c r="AD956" s="392"/>
      <c r="AE956" s="392"/>
      <c r="AF956" s="392"/>
      <c r="AG956" s="773"/>
      <c r="AH956" s="392"/>
      <c r="AI956" s="392"/>
      <c r="AJ956" s="392"/>
      <c r="AK956" s="794"/>
      <c r="AL956" s="386"/>
      <c r="AM956" s="386"/>
      <c r="AN956" s="386"/>
      <c r="AO956" s="795"/>
      <c r="AP956" s="796"/>
      <c r="AQ956" s="797"/>
      <c r="AR956" s="798"/>
      <c r="AS956" s="780"/>
    </row>
    <row r="957" spans="1:45" ht="15.75" x14ac:dyDescent="0.25">
      <c r="A957" s="392"/>
      <c r="B957" s="392"/>
      <c r="C957" s="386"/>
      <c r="D957" s="386"/>
      <c r="E957" s="386"/>
      <c r="F957" s="386"/>
      <c r="G957" s="387"/>
      <c r="H957" s="438"/>
      <c r="I957" s="389"/>
      <c r="J957" s="390"/>
      <c r="K957" s="390"/>
      <c r="L957" s="392"/>
      <c r="M957" s="392"/>
      <c r="N957" s="1"/>
      <c r="O957" s="448"/>
      <c r="P957" s="392"/>
      <c r="Q957" s="392"/>
      <c r="R957" s="392"/>
      <c r="U957" s="392"/>
      <c r="V957" s="392"/>
      <c r="W957" s="392"/>
      <c r="X957" s="392"/>
      <c r="Y957" s="385"/>
      <c r="Z957" s="758"/>
      <c r="AA957" s="392"/>
      <c r="AB957" s="392"/>
      <c r="AC957" s="392"/>
      <c r="AD957" s="392"/>
      <c r="AE957" s="392"/>
      <c r="AF957" s="392"/>
      <c r="AG957" s="773"/>
      <c r="AH957" s="392"/>
      <c r="AI957" s="392"/>
      <c r="AJ957" s="392"/>
      <c r="AK957" s="794"/>
      <c r="AL957" s="386"/>
      <c r="AM957" s="386"/>
      <c r="AN957" s="386"/>
      <c r="AO957" s="795"/>
      <c r="AP957" s="796"/>
      <c r="AQ957" s="797"/>
      <c r="AR957" s="798"/>
      <c r="AS957" s="780"/>
    </row>
    <row r="958" spans="1:45" ht="15.75" x14ac:dyDescent="0.25">
      <c r="A958" s="392"/>
      <c r="B958" s="392"/>
      <c r="C958" s="386"/>
      <c r="D958" s="386"/>
      <c r="E958" s="386"/>
      <c r="F958" s="386"/>
      <c r="G958" s="387"/>
      <c r="H958" s="438"/>
      <c r="I958" s="389"/>
      <c r="J958" s="390"/>
      <c r="K958" s="390"/>
      <c r="L958" s="392"/>
      <c r="M958" s="392"/>
      <c r="N958" s="1"/>
      <c r="O958" s="448"/>
      <c r="P958" s="392"/>
      <c r="Q958" s="392"/>
      <c r="R958" s="392"/>
      <c r="U958" s="392"/>
      <c r="V958" s="392"/>
      <c r="W958" s="392"/>
      <c r="X958" s="392"/>
      <c r="Y958" s="385"/>
      <c r="Z958" s="758"/>
      <c r="AA958" s="392"/>
      <c r="AB958" s="392"/>
      <c r="AC958" s="392"/>
      <c r="AD958" s="392"/>
      <c r="AE958" s="392"/>
      <c r="AF958" s="392"/>
      <c r="AG958" s="773"/>
      <c r="AH958" s="392"/>
      <c r="AI958" s="392"/>
      <c r="AJ958" s="392"/>
      <c r="AK958" s="794"/>
      <c r="AL958" s="386"/>
      <c r="AM958" s="386"/>
      <c r="AN958" s="386"/>
      <c r="AO958" s="795"/>
      <c r="AP958" s="796"/>
      <c r="AQ958" s="797"/>
      <c r="AR958" s="798"/>
      <c r="AS958" s="780"/>
    </row>
    <row r="959" spans="1:45" ht="15.75" x14ac:dyDescent="0.25">
      <c r="A959" s="392"/>
      <c r="B959" s="392"/>
      <c r="C959" s="386"/>
      <c r="D959" s="386"/>
      <c r="E959" s="386"/>
      <c r="F959" s="386"/>
      <c r="G959" s="387"/>
      <c r="H959" s="438"/>
      <c r="I959" s="389"/>
      <c r="J959" s="390"/>
      <c r="K959" s="390"/>
      <c r="L959" s="392"/>
      <c r="M959" s="392"/>
      <c r="N959" s="1"/>
      <c r="O959" s="448"/>
      <c r="P959" s="392"/>
      <c r="Q959" s="392"/>
      <c r="R959" s="392"/>
      <c r="U959" s="392"/>
      <c r="V959" s="392"/>
      <c r="W959" s="392"/>
      <c r="X959" s="392"/>
      <c r="Y959" s="385"/>
      <c r="Z959" s="758"/>
      <c r="AA959" s="392"/>
      <c r="AB959" s="392"/>
      <c r="AC959" s="392"/>
      <c r="AD959" s="392"/>
      <c r="AE959" s="392"/>
      <c r="AF959" s="392"/>
      <c r="AG959" s="773"/>
      <c r="AH959" s="392"/>
      <c r="AI959" s="392"/>
      <c r="AJ959" s="392"/>
      <c r="AK959" s="794"/>
      <c r="AL959" s="386"/>
      <c r="AM959" s="386"/>
      <c r="AN959" s="386"/>
      <c r="AO959" s="795"/>
      <c r="AP959" s="796"/>
      <c r="AQ959" s="797"/>
      <c r="AR959" s="798"/>
      <c r="AS959" s="780"/>
    </row>
    <row r="960" spans="1:45" ht="15.75" x14ac:dyDescent="0.25">
      <c r="A960" s="392"/>
      <c r="B960" s="392"/>
      <c r="C960" s="386"/>
      <c r="D960" s="386"/>
      <c r="E960" s="386"/>
      <c r="F960" s="386"/>
      <c r="G960" s="387"/>
      <c r="H960" s="438"/>
      <c r="I960" s="389"/>
      <c r="J960" s="390"/>
      <c r="K960" s="390"/>
      <c r="L960" s="392"/>
      <c r="M960" s="392"/>
      <c r="N960" s="1"/>
      <c r="O960" s="448"/>
      <c r="P960" s="392"/>
      <c r="Q960" s="392"/>
      <c r="R960" s="392"/>
      <c r="U960" s="392"/>
      <c r="V960" s="392"/>
      <c r="W960" s="392"/>
      <c r="X960" s="392"/>
      <c r="Y960" s="385"/>
      <c r="Z960" s="758"/>
      <c r="AA960" s="392"/>
      <c r="AB960" s="392"/>
      <c r="AC960" s="392"/>
      <c r="AD960" s="392"/>
      <c r="AE960" s="392"/>
      <c r="AF960" s="392"/>
      <c r="AG960" s="773"/>
      <c r="AH960" s="392"/>
      <c r="AI960" s="392"/>
      <c r="AJ960" s="392"/>
      <c r="AK960" s="794"/>
      <c r="AL960" s="386"/>
      <c r="AM960" s="386"/>
      <c r="AN960" s="386"/>
      <c r="AO960" s="795"/>
      <c r="AP960" s="796"/>
      <c r="AQ960" s="797"/>
      <c r="AR960" s="798"/>
      <c r="AS960" s="780"/>
    </row>
    <row r="961" spans="1:45" ht="15.75" x14ac:dyDescent="0.25">
      <c r="A961" s="392"/>
      <c r="B961" s="392"/>
      <c r="C961" s="386"/>
      <c r="D961" s="386"/>
      <c r="E961" s="386"/>
      <c r="F961" s="386"/>
      <c r="G961" s="387"/>
      <c r="H961" s="438"/>
      <c r="I961" s="389"/>
      <c r="J961" s="390"/>
      <c r="K961" s="390"/>
      <c r="L961" s="392"/>
      <c r="M961" s="392"/>
      <c r="N961" s="1"/>
      <c r="O961" s="448"/>
      <c r="P961" s="392"/>
      <c r="Q961" s="392"/>
      <c r="R961" s="392"/>
      <c r="U961" s="392"/>
      <c r="V961" s="392"/>
      <c r="W961" s="392"/>
      <c r="X961" s="392"/>
      <c r="Y961" s="385"/>
      <c r="Z961" s="758"/>
      <c r="AA961" s="392"/>
      <c r="AB961" s="392"/>
      <c r="AC961" s="392"/>
      <c r="AD961" s="392"/>
      <c r="AE961" s="392"/>
      <c r="AF961" s="392"/>
      <c r="AG961" s="773"/>
      <c r="AH961" s="392"/>
      <c r="AI961" s="392"/>
      <c r="AJ961" s="392"/>
      <c r="AK961" s="794"/>
      <c r="AL961" s="386"/>
      <c r="AM961" s="386"/>
      <c r="AN961" s="386"/>
      <c r="AO961" s="795"/>
      <c r="AP961" s="796"/>
      <c r="AQ961" s="797"/>
      <c r="AR961" s="798"/>
      <c r="AS961" s="780"/>
    </row>
    <row r="962" spans="1:45" ht="15.75" x14ac:dyDescent="0.25">
      <c r="A962" s="392"/>
      <c r="B962" s="392"/>
      <c r="C962" s="386"/>
      <c r="D962" s="386"/>
      <c r="E962" s="386"/>
      <c r="F962" s="386"/>
      <c r="G962" s="387"/>
      <c r="H962" s="438"/>
      <c r="I962" s="389"/>
      <c r="J962" s="390"/>
      <c r="K962" s="390"/>
      <c r="L962" s="392"/>
      <c r="M962" s="392"/>
      <c r="N962" s="1"/>
      <c r="O962" s="448"/>
      <c r="P962" s="392"/>
      <c r="Q962" s="392"/>
      <c r="R962" s="392"/>
      <c r="U962" s="392"/>
      <c r="V962" s="392"/>
      <c r="W962" s="392"/>
      <c r="X962" s="392"/>
      <c r="Y962" s="385"/>
      <c r="Z962" s="758"/>
      <c r="AA962" s="392"/>
      <c r="AB962" s="392"/>
      <c r="AC962" s="392"/>
      <c r="AD962" s="392"/>
      <c r="AE962" s="392"/>
      <c r="AF962" s="392"/>
      <c r="AG962" s="773"/>
      <c r="AH962" s="392"/>
      <c r="AI962" s="392"/>
      <c r="AJ962" s="392"/>
      <c r="AK962" s="794"/>
      <c r="AL962" s="386"/>
      <c r="AM962" s="386"/>
      <c r="AN962" s="386"/>
      <c r="AO962" s="795"/>
      <c r="AP962" s="796"/>
      <c r="AQ962" s="797"/>
      <c r="AR962" s="798"/>
      <c r="AS962" s="780"/>
    </row>
    <row r="963" spans="1:45" ht="15.75" x14ac:dyDescent="0.25">
      <c r="A963" s="392"/>
      <c r="B963" s="392"/>
      <c r="C963" s="386"/>
      <c r="D963" s="386"/>
      <c r="E963" s="386"/>
      <c r="F963" s="386"/>
      <c r="G963" s="387"/>
      <c r="H963" s="438"/>
      <c r="I963" s="389"/>
      <c r="J963" s="390"/>
      <c r="K963" s="390"/>
      <c r="L963" s="392"/>
      <c r="M963" s="392"/>
      <c r="N963" s="1"/>
      <c r="O963" s="448"/>
      <c r="P963" s="392"/>
      <c r="Q963" s="392"/>
      <c r="R963" s="392"/>
      <c r="U963" s="392"/>
      <c r="V963" s="392"/>
      <c r="W963" s="392"/>
      <c r="X963" s="392"/>
      <c r="Y963" s="385"/>
      <c r="Z963" s="758"/>
      <c r="AA963" s="392"/>
      <c r="AB963" s="392"/>
      <c r="AC963" s="392"/>
      <c r="AD963" s="392"/>
      <c r="AE963" s="392"/>
      <c r="AF963" s="392"/>
      <c r="AG963" s="773"/>
      <c r="AH963" s="392"/>
      <c r="AI963" s="392"/>
      <c r="AJ963" s="392"/>
      <c r="AK963" s="794"/>
      <c r="AL963" s="386"/>
      <c r="AM963" s="386"/>
      <c r="AN963" s="386"/>
      <c r="AO963" s="795"/>
      <c r="AP963" s="796"/>
      <c r="AQ963" s="797"/>
      <c r="AR963" s="798"/>
      <c r="AS963" s="780"/>
    </row>
    <row r="964" spans="1:45" ht="15.75" x14ac:dyDescent="0.25">
      <c r="A964" s="392"/>
      <c r="B964" s="392"/>
      <c r="C964" s="386"/>
      <c r="D964" s="386"/>
      <c r="E964" s="386"/>
      <c r="F964" s="386"/>
      <c r="G964" s="387"/>
      <c r="H964" s="438"/>
      <c r="I964" s="389"/>
      <c r="J964" s="390"/>
      <c r="K964" s="390"/>
      <c r="L964" s="392"/>
      <c r="M964" s="392"/>
      <c r="N964" s="1"/>
      <c r="O964" s="448"/>
      <c r="P964" s="392"/>
      <c r="Q964" s="392"/>
      <c r="R964" s="392"/>
      <c r="U964" s="392"/>
      <c r="V964" s="392"/>
      <c r="W964" s="392"/>
      <c r="X964" s="392"/>
      <c r="Y964" s="385"/>
      <c r="Z964" s="758"/>
      <c r="AA964" s="392"/>
      <c r="AB964" s="392"/>
      <c r="AC964" s="392"/>
      <c r="AD964" s="392"/>
      <c r="AE964" s="392"/>
      <c r="AF964" s="392"/>
      <c r="AG964" s="773"/>
      <c r="AH964" s="392"/>
      <c r="AI964" s="392"/>
      <c r="AJ964" s="392"/>
      <c r="AK964" s="794"/>
      <c r="AL964" s="386"/>
      <c r="AM964" s="386"/>
      <c r="AN964" s="386"/>
      <c r="AO964" s="795"/>
      <c r="AP964" s="796"/>
      <c r="AQ964" s="797"/>
      <c r="AR964" s="798"/>
      <c r="AS964" s="780"/>
    </row>
    <row r="965" spans="1:45" ht="15.75" x14ac:dyDescent="0.25">
      <c r="A965" s="392"/>
      <c r="B965" s="392"/>
      <c r="C965" s="386"/>
      <c r="D965" s="386"/>
      <c r="E965" s="386"/>
      <c r="F965" s="386"/>
      <c r="G965" s="387"/>
      <c r="H965" s="438"/>
      <c r="I965" s="389"/>
      <c r="J965" s="390"/>
      <c r="K965" s="390"/>
      <c r="L965" s="392"/>
      <c r="M965" s="392"/>
      <c r="N965" s="1"/>
      <c r="O965" s="448"/>
      <c r="P965" s="392"/>
      <c r="Q965" s="392"/>
      <c r="R965" s="392"/>
      <c r="U965" s="392"/>
      <c r="V965" s="392"/>
      <c r="W965" s="392"/>
      <c r="X965" s="392"/>
      <c r="Y965" s="385"/>
      <c r="Z965" s="758"/>
      <c r="AA965" s="392"/>
      <c r="AB965" s="392"/>
      <c r="AC965" s="392"/>
      <c r="AD965" s="392"/>
      <c r="AE965" s="392"/>
      <c r="AF965" s="392"/>
      <c r="AG965" s="773"/>
      <c r="AH965" s="392"/>
      <c r="AI965" s="392"/>
      <c r="AJ965" s="392"/>
      <c r="AK965" s="794"/>
      <c r="AL965" s="386"/>
      <c r="AM965" s="386"/>
      <c r="AN965" s="386"/>
      <c r="AO965" s="795"/>
      <c r="AP965" s="796"/>
      <c r="AQ965" s="797"/>
      <c r="AR965" s="798"/>
      <c r="AS965" s="780"/>
    </row>
    <row r="966" spans="1:45" ht="15.75" x14ac:dyDescent="0.25">
      <c r="A966" s="392"/>
      <c r="B966" s="392"/>
      <c r="C966" s="386"/>
      <c r="D966" s="386"/>
      <c r="E966" s="386"/>
      <c r="F966" s="386"/>
      <c r="G966" s="387"/>
      <c r="H966" s="438"/>
      <c r="I966" s="389"/>
      <c r="J966" s="390"/>
      <c r="K966" s="390"/>
      <c r="L966" s="392"/>
      <c r="M966" s="392"/>
      <c r="N966" s="1"/>
      <c r="O966" s="448"/>
      <c r="P966" s="392"/>
      <c r="Q966" s="392"/>
      <c r="R966" s="392"/>
      <c r="U966" s="392"/>
      <c r="V966" s="392"/>
      <c r="W966" s="392"/>
      <c r="X966" s="392"/>
      <c r="Y966" s="385"/>
      <c r="Z966" s="758"/>
      <c r="AA966" s="392"/>
      <c r="AB966" s="392"/>
      <c r="AC966" s="392"/>
      <c r="AD966" s="392"/>
      <c r="AE966" s="392"/>
      <c r="AF966" s="392"/>
      <c r="AG966" s="773"/>
      <c r="AH966" s="392"/>
      <c r="AI966" s="392"/>
      <c r="AJ966" s="392"/>
      <c r="AK966" s="794"/>
      <c r="AL966" s="386"/>
      <c r="AM966" s="386"/>
      <c r="AN966" s="386"/>
      <c r="AO966" s="795"/>
      <c r="AP966" s="796"/>
      <c r="AQ966" s="797"/>
      <c r="AR966" s="798"/>
      <c r="AS966" s="780"/>
    </row>
    <row r="967" spans="1:45" ht="15.75" x14ac:dyDescent="0.25">
      <c r="A967" s="392"/>
      <c r="B967" s="392"/>
      <c r="C967" s="386"/>
      <c r="D967" s="386"/>
      <c r="E967" s="386"/>
      <c r="F967" s="386"/>
      <c r="G967" s="387"/>
      <c r="H967" s="438"/>
      <c r="I967" s="389"/>
      <c r="J967" s="390"/>
      <c r="K967" s="390"/>
      <c r="L967" s="392"/>
      <c r="M967" s="392"/>
      <c r="N967" s="1"/>
      <c r="O967" s="448"/>
      <c r="P967" s="392"/>
      <c r="Q967" s="392"/>
      <c r="R967" s="392"/>
      <c r="U967" s="392"/>
      <c r="V967" s="392"/>
      <c r="W967" s="392"/>
      <c r="X967" s="392"/>
      <c r="Y967" s="385"/>
      <c r="Z967" s="758"/>
      <c r="AA967" s="392"/>
      <c r="AB967" s="392"/>
      <c r="AC967" s="392"/>
      <c r="AD967" s="392"/>
      <c r="AE967" s="392"/>
      <c r="AF967" s="392"/>
      <c r="AG967" s="773"/>
      <c r="AH967" s="392"/>
      <c r="AI967" s="392"/>
      <c r="AJ967" s="392"/>
      <c r="AK967" s="794"/>
      <c r="AL967" s="386"/>
      <c r="AM967" s="386"/>
      <c r="AN967" s="386"/>
      <c r="AO967" s="795"/>
      <c r="AP967" s="796"/>
      <c r="AQ967" s="797"/>
      <c r="AR967" s="798"/>
      <c r="AS967" s="780"/>
    </row>
    <row r="968" spans="1:45" ht="15.75" x14ac:dyDescent="0.25">
      <c r="A968" s="392"/>
      <c r="B968" s="392"/>
      <c r="C968" s="386"/>
      <c r="D968" s="386"/>
      <c r="E968" s="386"/>
      <c r="F968" s="386"/>
      <c r="G968" s="387"/>
      <c r="H968" s="438"/>
      <c r="I968" s="389"/>
      <c r="J968" s="390"/>
      <c r="K968" s="390"/>
      <c r="L968" s="392"/>
      <c r="M968" s="392"/>
      <c r="N968" s="1"/>
      <c r="O968" s="448"/>
      <c r="P968" s="392"/>
      <c r="Q968" s="392"/>
      <c r="R968" s="392"/>
      <c r="U968" s="392"/>
      <c r="V968" s="392"/>
      <c r="W968" s="392"/>
      <c r="X968" s="392"/>
      <c r="Y968" s="385"/>
      <c r="Z968" s="758"/>
      <c r="AA968" s="392"/>
      <c r="AB968" s="392"/>
      <c r="AC968" s="392"/>
      <c r="AD968" s="392"/>
      <c r="AE968" s="392"/>
      <c r="AF968" s="392"/>
      <c r="AG968" s="773"/>
      <c r="AH968" s="392"/>
      <c r="AI968" s="392"/>
      <c r="AJ968" s="392"/>
      <c r="AK968" s="794"/>
      <c r="AL968" s="386"/>
      <c r="AM968" s="386"/>
      <c r="AN968" s="386"/>
      <c r="AO968" s="795"/>
      <c r="AP968" s="796"/>
      <c r="AQ968" s="797"/>
      <c r="AR968" s="798"/>
      <c r="AS968" s="780"/>
    </row>
    <row r="969" spans="1:45" ht="15.75" x14ac:dyDescent="0.25">
      <c r="A969" s="392"/>
      <c r="B969" s="392"/>
      <c r="C969" s="386"/>
      <c r="D969" s="386"/>
      <c r="E969" s="386"/>
      <c r="F969" s="386"/>
      <c r="G969" s="387"/>
      <c r="H969" s="438"/>
      <c r="I969" s="389"/>
      <c r="J969" s="390"/>
      <c r="K969" s="390"/>
      <c r="L969" s="392"/>
      <c r="M969" s="392"/>
      <c r="N969" s="1"/>
      <c r="O969" s="448"/>
      <c r="P969" s="392"/>
      <c r="Q969" s="392"/>
      <c r="R969" s="392"/>
      <c r="U969" s="392"/>
      <c r="V969" s="392"/>
      <c r="W969" s="392"/>
      <c r="X969" s="392"/>
      <c r="Y969" s="385"/>
      <c r="Z969" s="758"/>
      <c r="AA969" s="392"/>
      <c r="AB969" s="392"/>
      <c r="AC969" s="392"/>
      <c r="AD969" s="392"/>
      <c r="AE969" s="392"/>
      <c r="AF969" s="392"/>
      <c r="AG969" s="773"/>
      <c r="AH969" s="392"/>
      <c r="AI969" s="392"/>
      <c r="AJ969" s="392"/>
      <c r="AK969" s="794"/>
      <c r="AL969" s="386"/>
      <c r="AM969" s="386"/>
      <c r="AN969" s="386"/>
      <c r="AO969" s="795"/>
      <c r="AP969" s="796"/>
      <c r="AQ969" s="797"/>
      <c r="AR969" s="798"/>
      <c r="AS969" s="780"/>
    </row>
    <row r="970" spans="1:45" ht="15.75" x14ac:dyDescent="0.25">
      <c r="A970" s="392"/>
      <c r="B970" s="392"/>
      <c r="C970" s="386"/>
      <c r="D970" s="386"/>
      <c r="E970" s="386"/>
      <c r="F970" s="386"/>
      <c r="G970" s="387"/>
      <c r="H970" s="438"/>
      <c r="I970" s="389"/>
      <c r="J970" s="390"/>
      <c r="K970" s="390"/>
      <c r="L970" s="392"/>
      <c r="M970" s="392"/>
      <c r="N970" s="1"/>
      <c r="O970" s="448"/>
      <c r="P970" s="392"/>
      <c r="Q970" s="392"/>
      <c r="R970" s="392"/>
      <c r="U970" s="392"/>
      <c r="V970" s="392"/>
      <c r="W970" s="392"/>
      <c r="X970" s="392"/>
      <c r="Y970" s="385"/>
      <c r="Z970" s="758"/>
      <c r="AA970" s="392"/>
      <c r="AB970" s="392"/>
      <c r="AC970" s="392"/>
      <c r="AD970" s="392"/>
      <c r="AE970" s="392"/>
      <c r="AF970" s="392"/>
      <c r="AG970" s="773"/>
      <c r="AH970" s="392"/>
      <c r="AI970" s="392"/>
      <c r="AJ970" s="392"/>
      <c r="AK970" s="794"/>
      <c r="AL970" s="386"/>
      <c r="AM970" s="386"/>
      <c r="AN970" s="386"/>
      <c r="AO970" s="795"/>
      <c r="AP970" s="796"/>
      <c r="AQ970" s="797"/>
      <c r="AR970" s="798"/>
      <c r="AS970" s="780"/>
    </row>
    <row r="971" spans="1:45" ht="15.75" x14ac:dyDescent="0.25">
      <c r="A971" s="392"/>
      <c r="B971" s="392"/>
      <c r="C971" s="386"/>
      <c r="D971" s="386"/>
      <c r="E971" s="386"/>
      <c r="F971" s="386"/>
      <c r="G971" s="387"/>
      <c r="H971" s="438"/>
      <c r="I971" s="389"/>
      <c r="J971" s="390"/>
      <c r="K971" s="390"/>
      <c r="L971" s="392"/>
      <c r="M971" s="392"/>
      <c r="N971" s="1"/>
      <c r="O971" s="448"/>
      <c r="P971" s="392"/>
      <c r="Q971" s="392"/>
      <c r="R971" s="392"/>
      <c r="U971" s="392"/>
      <c r="V971" s="392"/>
      <c r="W971" s="392"/>
      <c r="X971" s="392"/>
      <c r="Y971" s="385"/>
      <c r="Z971" s="758"/>
      <c r="AA971" s="392"/>
      <c r="AB971" s="392"/>
      <c r="AC971" s="392"/>
      <c r="AD971" s="392"/>
      <c r="AE971" s="392"/>
      <c r="AF971" s="392"/>
      <c r="AG971" s="773"/>
      <c r="AH971" s="392"/>
      <c r="AI971" s="392"/>
      <c r="AJ971" s="392"/>
      <c r="AK971" s="794"/>
      <c r="AL971" s="386"/>
      <c r="AM971" s="386"/>
      <c r="AN971" s="386"/>
      <c r="AO971" s="795"/>
      <c r="AP971" s="796"/>
      <c r="AQ971" s="797"/>
      <c r="AR971" s="798"/>
      <c r="AS971" s="780"/>
    </row>
    <row r="972" spans="1:45" ht="15.75" x14ac:dyDescent="0.25">
      <c r="A972" s="392"/>
      <c r="B972" s="392"/>
      <c r="C972" s="386"/>
      <c r="D972" s="386"/>
      <c r="E972" s="386"/>
      <c r="F972" s="386"/>
      <c r="G972" s="387"/>
      <c r="H972" s="438"/>
      <c r="I972" s="389"/>
      <c r="J972" s="390"/>
      <c r="K972" s="390"/>
      <c r="L972" s="392"/>
      <c r="M972" s="392"/>
      <c r="N972" s="1"/>
      <c r="O972" s="448"/>
      <c r="P972" s="392"/>
      <c r="Q972" s="392"/>
      <c r="R972" s="392"/>
      <c r="U972" s="392"/>
      <c r="V972" s="392"/>
      <c r="W972" s="392"/>
      <c r="X972" s="392"/>
      <c r="Y972" s="385"/>
      <c r="Z972" s="758"/>
      <c r="AA972" s="392"/>
      <c r="AB972" s="392"/>
      <c r="AC972" s="392"/>
      <c r="AD972" s="392"/>
      <c r="AE972" s="392"/>
      <c r="AF972" s="392"/>
      <c r="AG972" s="773"/>
      <c r="AH972" s="392"/>
      <c r="AI972" s="392"/>
      <c r="AJ972" s="392"/>
      <c r="AK972" s="794"/>
      <c r="AL972" s="386"/>
      <c r="AM972" s="386"/>
      <c r="AN972" s="386"/>
      <c r="AO972" s="795"/>
      <c r="AP972" s="796"/>
      <c r="AQ972" s="797"/>
      <c r="AR972" s="798"/>
      <c r="AS972" s="780"/>
    </row>
    <row r="973" spans="1:45" ht="15.75" x14ac:dyDescent="0.25">
      <c r="A973" s="392"/>
      <c r="B973" s="392"/>
      <c r="C973" s="386"/>
      <c r="D973" s="386"/>
      <c r="E973" s="386"/>
      <c r="F973" s="386"/>
      <c r="G973" s="387"/>
      <c r="H973" s="438"/>
      <c r="I973" s="389"/>
      <c r="J973" s="390"/>
      <c r="K973" s="390"/>
      <c r="L973" s="392"/>
      <c r="M973" s="392"/>
      <c r="N973" s="1"/>
      <c r="O973" s="448"/>
      <c r="P973" s="392"/>
      <c r="Q973" s="392"/>
      <c r="R973" s="392"/>
      <c r="U973" s="392"/>
      <c r="V973" s="392"/>
      <c r="W973" s="392"/>
      <c r="X973" s="392"/>
      <c r="Y973" s="385"/>
      <c r="Z973" s="758"/>
      <c r="AA973" s="392"/>
      <c r="AB973" s="392"/>
      <c r="AC973" s="392"/>
      <c r="AD973" s="392"/>
      <c r="AE973" s="392"/>
      <c r="AF973" s="392"/>
      <c r="AG973" s="773"/>
      <c r="AH973" s="392"/>
      <c r="AI973" s="392"/>
      <c r="AJ973" s="392"/>
      <c r="AK973" s="794"/>
      <c r="AL973" s="386"/>
      <c r="AM973" s="386"/>
      <c r="AN973" s="386"/>
      <c r="AO973" s="795"/>
      <c r="AP973" s="796"/>
      <c r="AQ973" s="797"/>
      <c r="AR973" s="798"/>
      <c r="AS973" s="780"/>
    </row>
    <row r="974" spans="1:45" ht="15.75" x14ac:dyDescent="0.25">
      <c r="A974" s="392"/>
      <c r="B974" s="392"/>
      <c r="C974" s="386"/>
      <c r="D974" s="386"/>
      <c r="E974" s="386"/>
      <c r="F974" s="386"/>
      <c r="G974" s="387"/>
      <c r="H974" s="438"/>
      <c r="I974" s="389"/>
      <c r="J974" s="390"/>
      <c r="K974" s="390"/>
      <c r="L974" s="392"/>
      <c r="M974" s="392"/>
      <c r="N974" s="1"/>
      <c r="O974" s="448"/>
      <c r="P974" s="392"/>
      <c r="Q974" s="392"/>
      <c r="R974" s="392"/>
      <c r="U974" s="392"/>
      <c r="V974" s="392"/>
      <c r="W974" s="392"/>
      <c r="X974" s="392"/>
      <c r="Y974" s="385"/>
      <c r="Z974" s="758"/>
      <c r="AA974" s="392"/>
      <c r="AB974" s="392"/>
      <c r="AC974" s="392"/>
      <c r="AD974" s="392"/>
      <c r="AE974" s="392"/>
      <c r="AF974" s="392"/>
      <c r="AG974" s="773"/>
      <c r="AH974" s="392"/>
      <c r="AI974" s="392"/>
      <c r="AJ974" s="392"/>
      <c r="AK974" s="794"/>
      <c r="AL974" s="386"/>
      <c r="AM974" s="386"/>
      <c r="AN974" s="386"/>
      <c r="AO974" s="795"/>
      <c r="AP974" s="796"/>
      <c r="AQ974" s="797"/>
      <c r="AR974" s="798"/>
      <c r="AS974" s="780"/>
    </row>
    <row r="975" spans="1:45" ht="15.75" x14ac:dyDescent="0.25">
      <c r="A975" s="392"/>
      <c r="B975" s="392"/>
      <c r="C975" s="386"/>
      <c r="D975" s="386"/>
      <c r="E975" s="386"/>
      <c r="F975" s="386"/>
      <c r="G975" s="387"/>
      <c r="H975" s="438"/>
      <c r="I975" s="389"/>
      <c r="J975" s="390"/>
      <c r="K975" s="390"/>
      <c r="L975" s="392"/>
      <c r="M975" s="392"/>
      <c r="N975" s="1"/>
      <c r="O975" s="448"/>
      <c r="P975" s="392"/>
      <c r="Q975" s="392"/>
      <c r="R975" s="392"/>
      <c r="U975" s="392"/>
      <c r="V975" s="392"/>
      <c r="W975" s="392"/>
      <c r="X975" s="392"/>
      <c r="Y975" s="385"/>
      <c r="Z975" s="758"/>
      <c r="AA975" s="392"/>
      <c r="AB975" s="392"/>
      <c r="AC975" s="392"/>
      <c r="AD975" s="392"/>
      <c r="AE975" s="392"/>
      <c r="AF975" s="392"/>
      <c r="AG975" s="773"/>
      <c r="AH975" s="392"/>
      <c r="AI975" s="392"/>
      <c r="AJ975" s="392"/>
      <c r="AK975" s="794"/>
      <c r="AL975" s="386"/>
      <c r="AM975" s="386"/>
      <c r="AN975" s="386"/>
      <c r="AO975" s="795"/>
      <c r="AP975" s="796"/>
      <c r="AQ975" s="797"/>
      <c r="AR975" s="798"/>
      <c r="AS975" s="780"/>
    </row>
    <row r="976" spans="1:45" ht="15.75" x14ac:dyDescent="0.25">
      <c r="A976" s="392"/>
      <c r="B976" s="392"/>
      <c r="C976" s="386"/>
      <c r="D976" s="386"/>
      <c r="E976" s="386"/>
      <c r="F976" s="386"/>
      <c r="G976" s="387"/>
      <c r="H976" s="438"/>
      <c r="I976" s="389"/>
      <c r="J976" s="390"/>
      <c r="K976" s="390"/>
      <c r="L976" s="392"/>
      <c r="M976" s="392"/>
      <c r="N976" s="1"/>
      <c r="O976" s="448"/>
      <c r="P976" s="392"/>
      <c r="Q976" s="392"/>
      <c r="R976" s="392"/>
      <c r="U976" s="392"/>
      <c r="V976" s="392"/>
      <c r="W976" s="392"/>
      <c r="X976" s="392"/>
      <c r="Y976" s="385"/>
      <c r="Z976" s="758"/>
      <c r="AA976" s="392"/>
      <c r="AB976" s="392"/>
      <c r="AC976" s="392"/>
      <c r="AD976" s="392"/>
      <c r="AE976" s="392"/>
      <c r="AF976" s="392"/>
      <c r="AG976" s="773"/>
      <c r="AH976" s="392"/>
      <c r="AI976" s="392"/>
      <c r="AJ976" s="392"/>
      <c r="AK976" s="794"/>
      <c r="AL976" s="386"/>
      <c r="AM976" s="386"/>
      <c r="AN976" s="386"/>
      <c r="AO976" s="795"/>
      <c r="AP976" s="796"/>
      <c r="AQ976" s="797"/>
      <c r="AR976" s="798"/>
      <c r="AS976" s="780"/>
    </row>
    <row r="977" spans="1:45" ht="15.75" x14ac:dyDescent="0.25">
      <c r="A977" s="392"/>
      <c r="B977" s="392"/>
      <c r="C977" s="386"/>
      <c r="D977" s="386"/>
      <c r="E977" s="386"/>
      <c r="F977" s="386"/>
      <c r="G977" s="387"/>
      <c r="H977" s="438"/>
      <c r="I977" s="389"/>
      <c r="J977" s="390"/>
      <c r="K977" s="390"/>
      <c r="L977" s="392"/>
      <c r="M977" s="392"/>
      <c r="N977" s="1"/>
      <c r="O977" s="448"/>
      <c r="P977" s="392"/>
      <c r="Q977" s="392"/>
      <c r="R977" s="392"/>
      <c r="U977" s="392"/>
      <c r="V977" s="392"/>
      <c r="W977" s="392"/>
      <c r="X977" s="392"/>
      <c r="Y977" s="385"/>
      <c r="Z977" s="758"/>
      <c r="AA977" s="392"/>
      <c r="AB977" s="392"/>
      <c r="AC977" s="392"/>
      <c r="AD977" s="392"/>
      <c r="AE977" s="392"/>
      <c r="AF977" s="392"/>
      <c r="AG977" s="773"/>
      <c r="AH977" s="392"/>
      <c r="AI977" s="392"/>
      <c r="AJ977" s="392"/>
      <c r="AK977" s="794"/>
      <c r="AL977" s="386"/>
      <c r="AM977" s="386"/>
      <c r="AN977" s="386"/>
      <c r="AO977" s="795"/>
      <c r="AP977" s="796"/>
      <c r="AQ977" s="797"/>
      <c r="AR977" s="798"/>
      <c r="AS977" s="780"/>
    </row>
    <row r="978" spans="1:45" ht="15.75" x14ac:dyDescent="0.25">
      <c r="A978" s="392"/>
      <c r="B978" s="392"/>
      <c r="C978" s="386"/>
      <c r="D978" s="386"/>
      <c r="E978" s="386"/>
      <c r="F978" s="386"/>
      <c r="G978" s="387"/>
      <c r="H978" s="438"/>
      <c r="I978" s="389"/>
      <c r="J978" s="390"/>
      <c r="K978" s="390"/>
      <c r="L978" s="392"/>
      <c r="M978" s="392"/>
      <c r="N978" s="1"/>
      <c r="O978" s="448"/>
      <c r="P978" s="392"/>
      <c r="Q978" s="392"/>
      <c r="R978" s="392"/>
      <c r="U978" s="392"/>
      <c r="V978" s="392"/>
      <c r="W978" s="392"/>
      <c r="X978" s="392"/>
      <c r="Y978" s="385"/>
      <c r="Z978" s="758"/>
      <c r="AA978" s="392"/>
      <c r="AB978" s="392"/>
      <c r="AC978" s="392"/>
      <c r="AD978" s="392"/>
      <c r="AE978" s="392"/>
      <c r="AF978" s="392"/>
      <c r="AG978" s="773"/>
      <c r="AH978" s="392"/>
      <c r="AI978" s="392"/>
      <c r="AJ978" s="392"/>
      <c r="AK978" s="794"/>
      <c r="AL978" s="386"/>
      <c r="AM978" s="386"/>
      <c r="AN978" s="386"/>
      <c r="AO978" s="795"/>
      <c r="AP978" s="796"/>
      <c r="AQ978" s="797"/>
      <c r="AR978" s="798"/>
      <c r="AS978" s="780"/>
    </row>
    <row r="979" spans="1:45" ht="15.75" x14ac:dyDescent="0.25">
      <c r="A979" s="392"/>
      <c r="B979" s="392"/>
      <c r="C979" s="386"/>
      <c r="D979" s="386"/>
      <c r="E979" s="386"/>
      <c r="F979" s="386"/>
      <c r="G979" s="387"/>
      <c r="H979" s="438"/>
      <c r="I979" s="389"/>
      <c r="J979" s="390"/>
      <c r="K979" s="390"/>
      <c r="L979" s="392"/>
      <c r="M979" s="392"/>
      <c r="N979" s="1"/>
      <c r="O979" s="448"/>
      <c r="P979" s="392"/>
      <c r="Q979" s="392"/>
      <c r="R979" s="392"/>
      <c r="U979" s="392"/>
      <c r="V979" s="392"/>
      <c r="W979" s="392"/>
      <c r="X979" s="392"/>
      <c r="Y979" s="385"/>
      <c r="Z979" s="758"/>
      <c r="AA979" s="392"/>
      <c r="AB979" s="392"/>
      <c r="AC979" s="392"/>
      <c r="AD979" s="392"/>
      <c r="AE979" s="392"/>
      <c r="AF979" s="392"/>
      <c r="AG979" s="773"/>
      <c r="AH979" s="392"/>
      <c r="AI979" s="392"/>
      <c r="AJ979" s="392"/>
      <c r="AK979" s="794"/>
      <c r="AL979" s="386"/>
      <c r="AM979" s="386"/>
      <c r="AN979" s="386"/>
      <c r="AO979" s="795"/>
      <c r="AP979" s="796"/>
      <c r="AQ979" s="797"/>
      <c r="AR979" s="798"/>
      <c r="AS979" s="780"/>
    </row>
    <row r="980" spans="1:45" ht="15.75" x14ac:dyDescent="0.25">
      <c r="A980" s="392"/>
      <c r="B980" s="392"/>
      <c r="C980" s="386"/>
      <c r="D980" s="386"/>
      <c r="E980" s="386"/>
      <c r="F980" s="386"/>
      <c r="G980" s="387"/>
      <c r="H980" s="438"/>
      <c r="I980" s="389"/>
      <c r="J980" s="390"/>
      <c r="K980" s="390"/>
      <c r="L980" s="392"/>
      <c r="M980" s="392"/>
      <c r="N980" s="1"/>
      <c r="O980" s="448"/>
      <c r="P980" s="392"/>
      <c r="Q980" s="392"/>
      <c r="R980" s="392"/>
      <c r="U980" s="392"/>
      <c r="V980" s="392"/>
      <c r="W980" s="392"/>
      <c r="X980" s="392"/>
      <c r="Y980" s="385"/>
      <c r="Z980" s="758"/>
      <c r="AA980" s="392"/>
      <c r="AB980" s="392"/>
      <c r="AC980" s="392"/>
      <c r="AD980" s="392"/>
      <c r="AE980" s="392"/>
      <c r="AF980" s="392"/>
      <c r="AG980" s="773"/>
      <c r="AH980" s="392"/>
      <c r="AI980" s="392"/>
      <c r="AJ980" s="392"/>
      <c r="AK980" s="794"/>
      <c r="AL980" s="386"/>
      <c r="AM980" s="386"/>
      <c r="AN980" s="386"/>
      <c r="AO980" s="795"/>
      <c r="AP980" s="796"/>
      <c r="AQ980" s="797"/>
      <c r="AR980" s="798"/>
      <c r="AS980" s="780"/>
    </row>
    <row r="981" spans="1:45" ht="15.75" x14ac:dyDescent="0.25">
      <c r="A981" s="392"/>
      <c r="B981" s="392"/>
      <c r="C981" s="386"/>
      <c r="D981" s="386"/>
      <c r="E981" s="386"/>
      <c r="F981" s="386"/>
      <c r="G981" s="387"/>
      <c r="H981" s="438"/>
      <c r="I981" s="389"/>
      <c r="J981" s="390"/>
      <c r="K981" s="390"/>
      <c r="L981" s="392"/>
      <c r="M981" s="392"/>
      <c r="N981" s="1"/>
      <c r="O981" s="448"/>
      <c r="P981" s="392"/>
      <c r="Q981" s="392"/>
      <c r="R981" s="392"/>
      <c r="U981" s="392"/>
      <c r="V981" s="392"/>
      <c r="W981" s="392"/>
      <c r="X981" s="392"/>
      <c r="Y981" s="385"/>
      <c r="Z981" s="758"/>
      <c r="AA981" s="392"/>
      <c r="AB981" s="392"/>
      <c r="AC981" s="392"/>
      <c r="AD981" s="392"/>
      <c r="AE981" s="392"/>
      <c r="AF981" s="392"/>
      <c r="AG981" s="773"/>
      <c r="AH981" s="392"/>
      <c r="AI981" s="392"/>
      <c r="AJ981" s="392"/>
      <c r="AK981" s="794"/>
      <c r="AL981" s="386"/>
      <c r="AM981" s="386"/>
      <c r="AN981" s="386"/>
      <c r="AO981" s="795"/>
      <c r="AP981" s="796"/>
      <c r="AQ981" s="797"/>
      <c r="AR981" s="798"/>
      <c r="AS981" s="780"/>
    </row>
    <row r="982" spans="1:45" ht="15.75" x14ac:dyDescent="0.25">
      <c r="A982" s="392"/>
      <c r="B982" s="392"/>
      <c r="C982" s="386"/>
      <c r="D982" s="386"/>
      <c r="E982" s="386"/>
      <c r="F982" s="386"/>
      <c r="G982" s="387"/>
      <c r="H982" s="438"/>
      <c r="I982" s="389"/>
      <c r="J982" s="390"/>
      <c r="K982" s="390"/>
      <c r="L982" s="392"/>
      <c r="M982" s="392"/>
      <c r="N982" s="1"/>
      <c r="O982" s="448"/>
      <c r="P982" s="392"/>
      <c r="Q982" s="392"/>
      <c r="R982" s="392"/>
      <c r="U982" s="392"/>
      <c r="V982" s="392"/>
      <c r="W982" s="392"/>
      <c r="X982" s="392"/>
      <c r="Y982" s="385"/>
      <c r="Z982" s="758"/>
      <c r="AA982" s="392"/>
      <c r="AB982" s="392"/>
      <c r="AC982" s="392"/>
      <c r="AD982" s="392"/>
      <c r="AE982" s="392"/>
      <c r="AF982" s="392"/>
      <c r="AG982" s="773"/>
      <c r="AH982" s="392"/>
      <c r="AI982" s="392"/>
      <c r="AJ982" s="392"/>
      <c r="AK982" s="794"/>
      <c r="AL982" s="386"/>
      <c r="AM982" s="386"/>
      <c r="AN982" s="386"/>
      <c r="AO982" s="795"/>
      <c r="AP982" s="796"/>
      <c r="AQ982" s="797"/>
      <c r="AR982" s="798"/>
      <c r="AS982" s="780"/>
    </row>
    <row r="983" spans="1:45" ht="15.75" x14ac:dyDescent="0.25">
      <c r="A983" s="392"/>
      <c r="B983" s="392"/>
      <c r="C983" s="386"/>
      <c r="D983" s="386"/>
      <c r="E983" s="386"/>
      <c r="F983" s="386"/>
      <c r="G983" s="387"/>
      <c r="H983" s="438"/>
      <c r="I983" s="389"/>
      <c r="J983" s="390"/>
      <c r="K983" s="390"/>
      <c r="L983" s="392"/>
      <c r="M983" s="392"/>
      <c r="N983" s="1"/>
      <c r="O983" s="448"/>
      <c r="P983" s="392"/>
      <c r="Q983" s="392"/>
      <c r="R983" s="392"/>
      <c r="U983" s="392"/>
      <c r="V983" s="392"/>
      <c r="W983" s="392"/>
      <c r="X983" s="392"/>
      <c r="Y983" s="385"/>
      <c r="Z983" s="758"/>
      <c r="AA983" s="392"/>
      <c r="AB983" s="392"/>
      <c r="AC983" s="392"/>
      <c r="AD983" s="392"/>
      <c r="AE983" s="392"/>
      <c r="AF983" s="392"/>
      <c r="AG983" s="773"/>
      <c r="AH983" s="392"/>
      <c r="AI983" s="392"/>
      <c r="AJ983" s="392"/>
      <c r="AK983" s="794"/>
      <c r="AL983" s="386"/>
      <c r="AM983" s="386"/>
      <c r="AN983" s="386"/>
      <c r="AO983" s="795"/>
      <c r="AP983" s="796"/>
      <c r="AQ983" s="797"/>
      <c r="AR983" s="798"/>
      <c r="AS983" s="780"/>
    </row>
    <row r="984" spans="1:45" ht="15.75" x14ac:dyDescent="0.25">
      <c r="A984" s="392"/>
      <c r="B984" s="392"/>
      <c r="C984" s="386"/>
      <c r="D984" s="386"/>
      <c r="E984" s="386"/>
      <c r="F984" s="386"/>
      <c r="G984" s="387"/>
      <c r="H984" s="438"/>
      <c r="I984" s="389"/>
      <c r="J984" s="390"/>
      <c r="K984" s="390"/>
      <c r="L984" s="392"/>
      <c r="M984" s="392"/>
      <c r="N984" s="1"/>
      <c r="O984" s="448"/>
      <c r="P984" s="392"/>
      <c r="Q984" s="392"/>
      <c r="R984" s="392"/>
      <c r="U984" s="392"/>
      <c r="V984" s="392"/>
      <c r="W984" s="392"/>
      <c r="X984" s="392"/>
      <c r="Y984" s="385"/>
      <c r="Z984" s="758"/>
      <c r="AA984" s="392"/>
      <c r="AB984" s="392"/>
      <c r="AC984" s="392"/>
      <c r="AD984" s="392"/>
      <c r="AE984" s="392"/>
      <c r="AF984" s="392"/>
      <c r="AG984" s="773"/>
      <c r="AH984" s="392"/>
      <c r="AI984" s="392"/>
      <c r="AJ984" s="392"/>
      <c r="AK984" s="794"/>
      <c r="AL984" s="386"/>
      <c r="AM984" s="386"/>
      <c r="AN984" s="386"/>
      <c r="AO984" s="795"/>
      <c r="AP984" s="796"/>
      <c r="AQ984" s="797"/>
      <c r="AR984" s="798"/>
      <c r="AS984" s="780"/>
    </row>
    <row r="985" spans="1:45" ht="15.75" x14ac:dyDescent="0.25">
      <c r="A985" s="392"/>
      <c r="B985" s="392"/>
      <c r="C985" s="386"/>
      <c r="D985" s="386"/>
      <c r="E985" s="386"/>
      <c r="F985" s="386"/>
      <c r="G985" s="387"/>
      <c r="H985" s="438"/>
      <c r="I985" s="389"/>
      <c r="J985" s="390"/>
      <c r="K985" s="390"/>
      <c r="L985" s="392"/>
      <c r="M985" s="392"/>
      <c r="N985" s="1"/>
      <c r="O985" s="448"/>
      <c r="P985" s="392"/>
      <c r="Q985" s="392"/>
      <c r="R985" s="392"/>
      <c r="U985" s="392"/>
      <c r="V985" s="392"/>
      <c r="W985" s="392"/>
      <c r="X985" s="392"/>
      <c r="Y985" s="385"/>
      <c r="Z985" s="758"/>
      <c r="AA985" s="392"/>
      <c r="AB985" s="392"/>
      <c r="AC985" s="392"/>
      <c r="AD985" s="392"/>
      <c r="AE985" s="392"/>
      <c r="AF985" s="392"/>
      <c r="AG985" s="773"/>
      <c r="AH985" s="392"/>
      <c r="AI985" s="392"/>
      <c r="AJ985" s="392"/>
      <c r="AK985" s="794"/>
      <c r="AL985" s="386"/>
      <c r="AM985" s="386"/>
      <c r="AN985" s="386"/>
      <c r="AO985" s="795"/>
      <c r="AP985" s="796"/>
      <c r="AQ985" s="799"/>
      <c r="AR985" s="800"/>
      <c r="AS985" s="801"/>
    </row>
    <row r="986" spans="1:45" ht="15.75" x14ac:dyDescent="0.25">
      <c r="A986" s="392"/>
      <c r="B986" s="392"/>
      <c r="C986" s="386"/>
      <c r="D986" s="386"/>
      <c r="E986" s="386"/>
      <c r="F986" s="386"/>
      <c r="G986" s="387"/>
      <c r="H986" s="438"/>
      <c r="I986" s="389"/>
      <c r="J986" s="390"/>
      <c r="K986" s="390"/>
      <c r="L986" s="392"/>
      <c r="M986" s="392"/>
      <c r="N986" s="1"/>
      <c r="O986" s="448"/>
      <c r="P986" s="392"/>
      <c r="Q986" s="392"/>
      <c r="R986" s="392"/>
      <c r="U986" s="392"/>
      <c r="V986" s="392"/>
      <c r="W986" s="392"/>
      <c r="X986" s="392"/>
      <c r="Y986" s="385"/>
      <c r="Z986" s="758"/>
      <c r="AA986" s="392"/>
      <c r="AB986" s="392"/>
      <c r="AC986" s="392"/>
      <c r="AD986" s="392"/>
      <c r="AE986" s="392"/>
      <c r="AF986" s="392"/>
      <c r="AG986" s="773"/>
      <c r="AH986" s="392"/>
      <c r="AI986" s="392"/>
      <c r="AJ986" s="392"/>
      <c r="AK986" s="794"/>
      <c r="AL986" s="386"/>
      <c r="AM986" s="386"/>
      <c r="AN986" s="386"/>
      <c r="AO986" s="795"/>
      <c r="AP986" s="796"/>
      <c r="AQ986" s="799"/>
      <c r="AR986" s="800"/>
      <c r="AS986" s="801"/>
    </row>
    <row r="987" spans="1:45" ht="15.75" x14ac:dyDescent="0.25">
      <c r="A987" s="392"/>
      <c r="B987" s="392"/>
      <c r="C987" s="386"/>
      <c r="D987" s="386"/>
      <c r="E987" s="386"/>
      <c r="F987" s="386"/>
      <c r="G987" s="387"/>
      <c r="H987" s="438"/>
      <c r="I987" s="389"/>
      <c r="J987" s="390"/>
      <c r="K987" s="390"/>
      <c r="L987" s="392"/>
      <c r="M987" s="392"/>
      <c r="N987" s="1"/>
      <c r="O987" s="448"/>
      <c r="P987" s="392"/>
      <c r="Q987" s="392"/>
      <c r="R987" s="392"/>
      <c r="U987" s="392"/>
      <c r="V987" s="392"/>
      <c r="W987" s="392"/>
      <c r="X987" s="392"/>
      <c r="Y987" s="385"/>
      <c r="Z987" s="758"/>
      <c r="AA987" s="392"/>
      <c r="AB987" s="392"/>
      <c r="AC987" s="392"/>
      <c r="AD987" s="392"/>
      <c r="AE987" s="392"/>
      <c r="AF987" s="392"/>
      <c r="AG987" s="773"/>
      <c r="AH987" s="392"/>
      <c r="AI987" s="392"/>
      <c r="AJ987" s="392"/>
      <c r="AK987" s="794"/>
      <c r="AL987" s="386"/>
      <c r="AM987" s="386"/>
      <c r="AN987" s="386"/>
      <c r="AO987" s="795"/>
      <c r="AP987" s="796"/>
      <c r="AQ987" s="799"/>
      <c r="AR987" s="800"/>
      <c r="AS987" s="801"/>
    </row>
    <row r="988" spans="1:45" ht="15.75" x14ac:dyDescent="0.25">
      <c r="A988" s="392"/>
      <c r="B988" s="392"/>
      <c r="C988" s="386"/>
      <c r="D988" s="386"/>
      <c r="E988" s="386"/>
      <c r="F988" s="386"/>
      <c r="G988" s="387"/>
      <c r="H988" s="438"/>
      <c r="I988" s="389"/>
      <c r="J988" s="390"/>
      <c r="K988" s="390"/>
      <c r="L988" s="392"/>
      <c r="M988" s="392"/>
      <c r="N988" s="1"/>
      <c r="O988" s="448"/>
      <c r="P988" s="392"/>
      <c r="Q988" s="392"/>
      <c r="R988" s="392"/>
      <c r="U988" s="392"/>
      <c r="V988" s="392"/>
      <c r="W988" s="392"/>
      <c r="X988" s="392"/>
      <c r="Y988" s="385"/>
      <c r="Z988" s="758"/>
      <c r="AA988" s="392"/>
      <c r="AB988" s="392"/>
      <c r="AC988" s="392"/>
      <c r="AD988" s="392"/>
      <c r="AE988" s="392"/>
      <c r="AF988" s="392"/>
      <c r="AG988" s="773"/>
      <c r="AH988" s="392"/>
      <c r="AI988" s="392"/>
      <c r="AJ988" s="392"/>
      <c r="AK988" s="794"/>
      <c r="AL988" s="386"/>
      <c r="AM988" s="386"/>
      <c r="AN988" s="386"/>
      <c r="AO988" s="795"/>
      <c r="AP988" s="796"/>
      <c r="AQ988" s="799"/>
      <c r="AR988" s="800"/>
      <c r="AS988" s="801"/>
    </row>
    <row r="989" spans="1:45" ht="15.75" x14ac:dyDescent="0.25">
      <c r="A989" s="392"/>
      <c r="B989" s="392"/>
      <c r="C989" s="386"/>
      <c r="D989" s="386"/>
      <c r="E989" s="386"/>
      <c r="F989" s="386"/>
      <c r="G989" s="387"/>
      <c r="H989" s="438"/>
      <c r="I989" s="389"/>
      <c r="J989" s="390"/>
      <c r="K989" s="390"/>
      <c r="L989" s="392"/>
      <c r="M989" s="392"/>
      <c r="N989" s="1"/>
      <c r="O989" s="448"/>
      <c r="P989" s="392"/>
      <c r="Q989" s="392"/>
      <c r="R989" s="392"/>
      <c r="U989" s="392"/>
      <c r="V989" s="392"/>
      <c r="W989" s="392"/>
      <c r="X989" s="392"/>
      <c r="Y989" s="385"/>
      <c r="Z989" s="758"/>
      <c r="AA989" s="392"/>
      <c r="AB989" s="392"/>
      <c r="AC989" s="392"/>
      <c r="AD989" s="392"/>
      <c r="AE989" s="392"/>
      <c r="AF989" s="392"/>
      <c r="AG989" s="773"/>
      <c r="AH989" s="392"/>
      <c r="AI989" s="392"/>
      <c r="AJ989" s="392"/>
      <c r="AK989" s="794"/>
      <c r="AL989" s="386"/>
      <c r="AM989" s="386"/>
      <c r="AN989" s="386"/>
      <c r="AO989" s="795"/>
      <c r="AP989" s="796"/>
      <c r="AQ989" s="799"/>
      <c r="AR989" s="800"/>
      <c r="AS989" s="801"/>
    </row>
    <row r="990" spans="1:45" ht="15.75" x14ac:dyDescent="0.25">
      <c r="A990" s="392"/>
      <c r="B990" s="392"/>
      <c r="C990" s="386"/>
      <c r="D990" s="386"/>
      <c r="E990" s="386"/>
      <c r="F990" s="386"/>
      <c r="G990" s="387"/>
      <c r="H990" s="438"/>
      <c r="I990" s="389"/>
      <c r="J990" s="390"/>
      <c r="K990" s="390"/>
      <c r="L990" s="392"/>
      <c r="M990" s="392"/>
      <c r="N990" s="1"/>
      <c r="O990" s="448"/>
      <c r="P990" s="392"/>
      <c r="Q990" s="392"/>
      <c r="R990" s="392"/>
      <c r="U990" s="392"/>
      <c r="V990" s="392"/>
      <c r="W990" s="392"/>
      <c r="X990" s="392"/>
      <c r="Y990" s="385"/>
      <c r="Z990" s="758"/>
      <c r="AA990" s="392"/>
      <c r="AB990" s="392"/>
      <c r="AC990" s="392"/>
      <c r="AD990" s="392"/>
      <c r="AE990" s="392"/>
      <c r="AF990" s="392"/>
      <c r="AG990" s="773"/>
      <c r="AH990" s="392"/>
      <c r="AI990" s="392"/>
      <c r="AJ990" s="392"/>
      <c r="AK990" s="794"/>
      <c r="AL990" s="386"/>
      <c r="AM990" s="386"/>
      <c r="AN990" s="386"/>
      <c r="AO990" s="795"/>
      <c r="AP990" s="796"/>
      <c r="AQ990" s="799"/>
      <c r="AR990" s="800"/>
      <c r="AS990" s="801"/>
    </row>
    <row r="991" spans="1:45" ht="15.75" x14ac:dyDescent="0.25">
      <c r="A991" s="392"/>
      <c r="B991" s="392"/>
      <c r="C991" s="386"/>
      <c r="D991" s="386"/>
      <c r="E991" s="386"/>
      <c r="F991" s="386"/>
      <c r="G991" s="387"/>
      <c r="H991" s="438"/>
      <c r="I991" s="389"/>
      <c r="J991" s="390"/>
      <c r="K991" s="390"/>
      <c r="L991" s="392"/>
      <c r="M991" s="392"/>
      <c r="N991" s="1"/>
      <c r="O991" s="448"/>
      <c r="P991" s="392"/>
      <c r="Q991" s="392"/>
      <c r="R991" s="392"/>
      <c r="U991" s="392"/>
      <c r="V991" s="392"/>
      <c r="W991" s="392"/>
      <c r="X991" s="392"/>
      <c r="Y991" s="385"/>
      <c r="Z991" s="758"/>
      <c r="AA991" s="392"/>
      <c r="AB991" s="392"/>
      <c r="AC991" s="392"/>
      <c r="AD991" s="392"/>
      <c r="AE991" s="392"/>
      <c r="AF991" s="392"/>
      <c r="AG991" s="773"/>
      <c r="AH991" s="392"/>
      <c r="AI991" s="392"/>
      <c r="AJ991" s="392"/>
      <c r="AK991" s="794"/>
      <c r="AL991" s="386"/>
      <c r="AM991" s="386"/>
      <c r="AN991" s="386"/>
      <c r="AO991" s="795"/>
      <c r="AP991" s="796"/>
      <c r="AQ991" s="799"/>
      <c r="AR991" s="800"/>
      <c r="AS991" s="801"/>
    </row>
    <row r="992" spans="1:45" ht="15.75" x14ac:dyDescent="0.25">
      <c r="A992" s="392"/>
      <c r="B992" s="392"/>
      <c r="C992" s="386"/>
      <c r="D992" s="386"/>
      <c r="E992" s="386"/>
      <c r="F992" s="386"/>
      <c r="G992" s="387"/>
      <c r="H992" s="438"/>
      <c r="I992" s="389"/>
      <c r="J992" s="390"/>
      <c r="K992" s="390"/>
      <c r="L992" s="392"/>
      <c r="M992" s="392"/>
      <c r="N992" s="1"/>
      <c r="O992" s="448"/>
      <c r="P992" s="392"/>
      <c r="Q992" s="392"/>
      <c r="R992" s="392"/>
      <c r="U992" s="392"/>
      <c r="V992" s="392"/>
      <c r="W992" s="392"/>
      <c r="X992" s="392"/>
      <c r="Y992" s="385"/>
      <c r="Z992" s="758"/>
      <c r="AA992" s="392"/>
      <c r="AB992" s="392"/>
      <c r="AC992" s="392"/>
      <c r="AD992" s="392"/>
      <c r="AE992" s="392"/>
      <c r="AF992" s="392"/>
      <c r="AG992" s="773"/>
      <c r="AH992" s="392"/>
      <c r="AI992" s="392"/>
      <c r="AJ992" s="392"/>
      <c r="AK992" s="794"/>
      <c r="AL992" s="386"/>
      <c r="AM992" s="386"/>
      <c r="AN992" s="386"/>
      <c r="AO992" s="795"/>
      <c r="AP992" s="796"/>
      <c r="AQ992" s="799"/>
      <c r="AR992" s="800"/>
      <c r="AS992" s="801"/>
    </row>
    <row r="993" spans="1:45" ht="15.75" x14ac:dyDescent="0.25">
      <c r="A993" s="392"/>
      <c r="B993" s="392"/>
      <c r="C993" s="386"/>
      <c r="D993" s="386"/>
      <c r="E993" s="386"/>
      <c r="F993" s="386"/>
      <c r="G993" s="387"/>
      <c r="H993" s="438"/>
      <c r="I993" s="389"/>
      <c r="J993" s="390"/>
      <c r="K993" s="390"/>
      <c r="L993" s="392"/>
      <c r="M993" s="392"/>
      <c r="N993" s="1"/>
      <c r="O993" s="448"/>
      <c r="P993" s="392"/>
      <c r="Q993" s="392"/>
      <c r="R993" s="392"/>
      <c r="U993" s="392"/>
      <c r="V993" s="392"/>
      <c r="W993" s="392"/>
      <c r="X993" s="392"/>
      <c r="Y993" s="385"/>
      <c r="Z993" s="758"/>
      <c r="AA993" s="392"/>
      <c r="AB993" s="392"/>
      <c r="AC993" s="392"/>
      <c r="AD993" s="392"/>
      <c r="AE993" s="392"/>
      <c r="AF993" s="392"/>
      <c r="AG993" s="773"/>
      <c r="AH993" s="392"/>
      <c r="AI993" s="392"/>
      <c r="AJ993" s="392"/>
      <c r="AK993" s="794"/>
      <c r="AL993" s="386"/>
      <c r="AM993" s="386"/>
      <c r="AN993" s="386"/>
      <c r="AO993" s="795"/>
      <c r="AP993" s="796"/>
      <c r="AQ993" s="799"/>
      <c r="AR993" s="800"/>
      <c r="AS993" s="801"/>
    </row>
    <row r="994" spans="1:45" ht="15.75" x14ac:dyDescent="0.25">
      <c r="A994" s="392"/>
      <c r="B994" s="392"/>
      <c r="C994" s="386"/>
      <c r="D994" s="386"/>
      <c r="E994" s="386"/>
      <c r="F994" s="386"/>
      <c r="G994" s="387"/>
      <c r="H994" s="438"/>
      <c r="I994" s="389"/>
      <c r="J994" s="390"/>
      <c r="K994" s="390"/>
      <c r="L994" s="392"/>
      <c r="M994" s="392"/>
      <c r="N994" s="1"/>
      <c r="O994" s="448"/>
      <c r="P994" s="392"/>
      <c r="Q994" s="392"/>
      <c r="R994" s="392"/>
      <c r="U994" s="392"/>
      <c r="V994" s="392"/>
      <c r="W994" s="392"/>
      <c r="X994" s="392"/>
      <c r="Y994" s="385"/>
      <c r="Z994" s="758"/>
      <c r="AA994" s="392"/>
      <c r="AB994" s="392"/>
      <c r="AC994" s="392"/>
      <c r="AD994" s="392"/>
      <c r="AE994" s="392"/>
      <c r="AF994" s="392"/>
      <c r="AG994" s="773"/>
      <c r="AH994" s="392"/>
      <c r="AI994" s="392"/>
      <c r="AJ994" s="392"/>
      <c r="AK994" s="794"/>
      <c r="AL994" s="386"/>
      <c r="AM994" s="386"/>
      <c r="AN994" s="386"/>
      <c r="AO994" s="795"/>
      <c r="AP994" s="796"/>
      <c r="AQ994" s="799"/>
      <c r="AR994" s="800"/>
      <c r="AS994" s="801"/>
    </row>
    <row r="995" spans="1:45" ht="15.75" x14ac:dyDescent="0.25">
      <c r="A995" s="392"/>
      <c r="B995" s="392"/>
      <c r="C995" s="386"/>
      <c r="D995" s="386"/>
      <c r="E995" s="386"/>
      <c r="F995" s="386"/>
      <c r="G995" s="387"/>
      <c r="H995" s="438"/>
      <c r="I995" s="389"/>
      <c r="J995" s="390"/>
      <c r="K995" s="390"/>
      <c r="L995" s="392"/>
      <c r="M995" s="392"/>
      <c r="N995" s="1"/>
      <c r="O995" s="448"/>
      <c r="P995" s="392"/>
      <c r="Q995" s="392"/>
      <c r="R995" s="392"/>
      <c r="U995" s="392"/>
      <c r="V995" s="392"/>
      <c r="W995" s="392"/>
      <c r="X995" s="392"/>
      <c r="Y995" s="385"/>
      <c r="Z995" s="758"/>
      <c r="AA995" s="392"/>
      <c r="AB995" s="392"/>
      <c r="AC995" s="392"/>
      <c r="AD995" s="392"/>
      <c r="AE995" s="392"/>
      <c r="AF995" s="392"/>
      <c r="AG995" s="773"/>
      <c r="AH995" s="392"/>
      <c r="AI995" s="392"/>
      <c r="AJ995" s="392"/>
      <c r="AK995" s="794"/>
      <c r="AL995" s="386"/>
      <c r="AM995" s="386"/>
      <c r="AN995" s="386"/>
      <c r="AO995" s="795"/>
      <c r="AP995" s="796"/>
      <c r="AQ995" s="799"/>
      <c r="AR995" s="800"/>
      <c r="AS995" s="801"/>
    </row>
    <row r="996" spans="1:45" ht="15.75" x14ac:dyDescent="0.25">
      <c r="A996" s="392"/>
      <c r="B996" s="392"/>
      <c r="C996" s="386"/>
      <c r="D996" s="386"/>
      <c r="E996" s="386"/>
      <c r="F996" s="386"/>
      <c r="G996" s="387"/>
      <c r="H996" s="438"/>
      <c r="I996" s="389"/>
      <c r="J996" s="390"/>
      <c r="K996" s="390"/>
      <c r="L996" s="392"/>
      <c r="M996" s="392"/>
      <c r="N996" s="1"/>
      <c r="O996" s="448"/>
      <c r="P996" s="392"/>
      <c r="Q996" s="392"/>
      <c r="R996" s="392"/>
      <c r="U996" s="392"/>
      <c r="V996" s="392"/>
      <c r="W996" s="392"/>
      <c r="X996" s="392"/>
      <c r="Y996" s="385"/>
      <c r="Z996" s="758"/>
      <c r="AA996" s="392"/>
      <c r="AB996" s="392"/>
      <c r="AC996" s="392"/>
      <c r="AD996" s="392"/>
      <c r="AE996" s="392"/>
      <c r="AF996" s="392"/>
      <c r="AG996" s="773"/>
      <c r="AH996" s="392"/>
      <c r="AI996" s="392"/>
      <c r="AJ996" s="392"/>
      <c r="AK996" s="794"/>
      <c r="AL996" s="386"/>
      <c r="AM996" s="386"/>
      <c r="AN996" s="386"/>
      <c r="AO996" s="795"/>
      <c r="AP996" s="796"/>
      <c r="AQ996" s="799"/>
      <c r="AR996" s="800"/>
      <c r="AS996" s="801"/>
    </row>
    <row r="997" spans="1:45" ht="15.75" x14ac:dyDescent="0.25">
      <c r="A997" s="392"/>
      <c r="B997" s="392"/>
      <c r="C997" s="386"/>
      <c r="D997" s="386"/>
      <c r="E997" s="386"/>
      <c r="F997" s="386"/>
      <c r="G997" s="387"/>
      <c r="H997" s="438"/>
      <c r="I997" s="389"/>
      <c r="J997" s="390"/>
      <c r="K997" s="390"/>
      <c r="L997" s="392"/>
      <c r="M997" s="392"/>
      <c r="N997" s="1"/>
      <c r="O997" s="448"/>
      <c r="P997" s="392"/>
      <c r="Q997" s="392"/>
      <c r="R997" s="392"/>
      <c r="U997" s="392"/>
      <c r="V997" s="392"/>
      <c r="W997" s="392"/>
      <c r="X997" s="392"/>
      <c r="Y997" s="385"/>
      <c r="Z997" s="758"/>
      <c r="AA997" s="392"/>
      <c r="AB997" s="392"/>
      <c r="AC997" s="392"/>
      <c r="AD997" s="392"/>
      <c r="AE997" s="392"/>
      <c r="AF997" s="392"/>
      <c r="AG997" s="773"/>
      <c r="AH997" s="392"/>
      <c r="AI997" s="392"/>
      <c r="AJ997" s="392"/>
      <c r="AK997" s="794"/>
      <c r="AL997" s="386"/>
      <c r="AM997" s="386"/>
      <c r="AN997" s="386"/>
      <c r="AO997" s="795"/>
      <c r="AP997" s="796"/>
      <c r="AQ997" s="799"/>
      <c r="AR997" s="800"/>
      <c r="AS997" s="801"/>
    </row>
    <row r="998" spans="1:45" ht="15.75" x14ac:dyDescent="0.25">
      <c r="A998" s="392"/>
      <c r="B998" s="392"/>
      <c r="C998" s="386"/>
      <c r="D998" s="386"/>
      <c r="E998" s="386"/>
      <c r="F998" s="386"/>
      <c r="G998" s="387"/>
      <c r="H998" s="438"/>
      <c r="I998" s="389"/>
      <c r="J998" s="390"/>
      <c r="K998" s="390"/>
      <c r="L998" s="392"/>
      <c r="M998" s="392"/>
      <c r="N998" s="1"/>
      <c r="O998" s="448"/>
      <c r="P998" s="392"/>
      <c r="Q998" s="392"/>
      <c r="R998" s="392"/>
      <c r="U998" s="392"/>
      <c r="V998" s="392"/>
      <c r="W998" s="392"/>
      <c r="X998" s="392"/>
      <c r="Y998" s="385"/>
      <c r="Z998" s="758"/>
      <c r="AA998" s="392"/>
      <c r="AB998" s="392"/>
      <c r="AC998" s="392"/>
      <c r="AD998" s="392"/>
      <c r="AE998" s="392"/>
      <c r="AF998" s="392"/>
      <c r="AG998" s="773"/>
      <c r="AH998" s="392"/>
      <c r="AI998" s="392"/>
      <c r="AJ998" s="392"/>
      <c r="AK998" s="794"/>
      <c r="AL998" s="386"/>
      <c r="AM998" s="386"/>
      <c r="AN998" s="386"/>
      <c r="AO998" s="795"/>
      <c r="AP998" s="796"/>
      <c r="AQ998" s="799"/>
      <c r="AR998" s="800"/>
      <c r="AS998" s="801"/>
    </row>
    <row r="999" spans="1:45" ht="15.75" x14ac:dyDescent="0.25">
      <c r="A999" s="392"/>
      <c r="B999" s="392"/>
      <c r="C999" s="386"/>
      <c r="D999" s="386"/>
      <c r="E999" s="386"/>
      <c r="F999" s="386"/>
      <c r="G999" s="387"/>
      <c r="H999" s="438"/>
      <c r="I999" s="389"/>
      <c r="J999" s="390"/>
      <c r="K999" s="390"/>
      <c r="L999" s="392"/>
      <c r="M999" s="392"/>
      <c r="N999" s="1"/>
      <c r="O999" s="448"/>
      <c r="P999" s="392"/>
      <c r="Q999" s="392"/>
      <c r="R999" s="392"/>
      <c r="U999" s="392"/>
      <c r="V999" s="392"/>
      <c r="W999" s="392"/>
      <c r="X999" s="392"/>
      <c r="Y999" s="385"/>
      <c r="Z999" s="758"/>
      <c r="AA999" s="392"/>
      <c r="AB999" s="392"/>
      <c r="AC999" s="392"/>
      <c r="AD999" s="392"/>
      <c r="AE999" s="392"/>
      <c r="AF999" s="392"/>
      <c r="AG999" s="773"/>
      <c r="AH999" s="392"/>
      <c r="AI999" s="392"/>
      <c r="AJ999" s="392"/>
      <c r="AK999" s="794"/>
      <c r="AL999" s="386"/>
      <c r="AM999" s="386"/>
      <c r="AN999" s="386"/>
      <c r="AO999" s="795"/>
      <c r="AP999" s="796"/>
      <c r="AQ999" s="799"/>
      <c r="AR999" s="800"/>
      <c r="AS999" s="801"/>
    </row>
    <row r="1000" spans="1:45" ht="15.75" x14ac:dyDescent="0.25">
      <c r="A1000" s="392"/>
      <c r="B1000" s="392"/>
      <c r="C1000" s="386"/>
      <c r="D1000" s="386"/>
      <c r="E1000" s="386"/>
      <c r="F1000" s="386"/>
      <c r="G1000" s="387"/>
      <c r="H1000" s="438"/>
      <c r="I1000" s="389"/>
      <c r="J1000" s="390"/>
      <c r="K1000" s="390"/>
      <c r="L1000" s="392"/>
      <c r="M1000" s="392"/>
      <c r="N1000" s="1"/>
      <c r="O1000" s="448"/>
      <c r="P1000" s="392"/>
      <c r="Q1000" s="392"/>
      <c r="R1000" s="392"/>
      <c r="U1000" s="392"/>
      <c r="V1000" s="392"/>
      <c r="W1000" s="392"/>
      <c r="X1000" s="392"/>
      <c r="Y1000" s="385"/>
      <c r="Z1000" s="758"/>
      <c r="AA1000" s="392"/>
      <c r="AB1000" s="392"/>
      <c r="AC1000" s="392"/>
      <c r="AD1000" s="392"/>
      <c r="AE1000" s="392"/>
      <c r="AF1000" s="392"/>
      <c r="AG1000" s="773"/>
      <c r="AH1000" s="392"/>
      <c r="AI1000" s="392"/>
      <c r="AJ1000" s="392"/>
      <c r="AK1000" s="794"/>
      <c r="AL1000" s="386"/>
      <c r="AM1000" s="386"/>
      <c r="AN1000" s="386"/>
      <c r="AO1000" s="795"/>
      <c r="AP1000" s="796"/>
      <c r="AQ1000" s="799"/>
      <c r="AR1000" s="800"/>
      <c r="AS1000" s="801"/>
    </row>
    <row r="1001" spans="1:45" ht="15.75" x14ac:dyDescent="0.25">
      <c r="A1001" s="392"/>
      <c r="B1001" s="392"/>
      <c r="C1001" s="386"/>
      <c r="D1001" s="386"/>
      <c r="E1001" s="386"/>
      <c r="F1001" s="386"/>
      <c r="G1001" s="387"/>
      <c r="H1001" s="438"/>
      <c r="I1001" s="389"/>
      <c r="J1001" s="390"/>
      <c r="K1001" s="390"/>
      <c r="L1001" s="392"/>
      <c r="M1001" s="392"/>
      <c r="N1001" s="1"/>
      <c r="O1001" s="448"/>
      <c r="P1001" s="392"/>
      <c r="Q1001" s="392"/>
      <c r="R1001" s="392"/>
      <c r="U1001" s="392"/>
      <c r="V1001" s="392"/>
      <c r="W1001" s="392"/>
      <c r="X1001" s="392"/>
      <c r="Y1001" s="385"/>
      <c r="Z1001" s="758"/>
      <c r="AA1001" s="392"/>
      <c r="AB1001" s="392"/>
      <c r="AC1001" s="392"/>
      <c r="AD1001" s="392"/>
      <c r="AE1001" s="392"/>
      <c r="AF1001" s="392"/>
      <c r="AG1001" s="773"/>
      <c r="AH1001" s="392"/>
      <c r="AI1001" s="392"/>
      <c r="AJ1001" s="392"/>
      <c r="AK1001" s="794"/>
      <c r="AL1001" s="386"/>
      <c r="AM1001" s="386"/>
      <c r="AN1001" s="386"/>
      <c r="AO1001" s="795"/>
      <c r="AP1001" s="796"/>
      <c r="AQ1001" s="799"/>
      <c r="AR1001" s="800"/>
      <c r="AS1001" s="801"/>
    </row>
    <row r="1002" spans="1:45" ht="18" x14ac:dyDescent="0.25">
      <c r="R1002" s="392"/>
      <c r="U1002" s="392"/>
      <c r="V1002" s="392"/>
      <c r="W1002" s="392"/>
      <c r="Y1002" s="4"/>
      <c r="AQ1002" s="694"/>
      <c r="AR1002" s="698"/>
      <c r="AS1002" s="362"/>
    </row>
    <row r="1003" spans="1:45" ht="18" x14ac:dyDescent="0.25">
      <c r="R1003" s="392"/>
      <c r="U1003" s="392"/>
      <c r="V1003" s="392"/>
      <c r="W1003" s="392"/>
      <c r="Y1003" s="4"/>
      <c r="AQ1003" s="694"/>
      <c r="AR1003" s="698"/>
      <c r="AS1003" s="362"/>
    </row>
    <row r="1004" spans="1:45" ht="18" x14ac:dyDescent="0.25">
      <c r="R1004" s="392"/>
      <c r="U1004" s="392"/>
      <c r="V1004" s="392"/>
      <c r="W1004" s="392"/>
      <c r="Y1004" s="4"/>
      <c r="AQ1004" s="694"/>
      <c r="AR1004" s="698"/>
      <c r="AS1004" s="362"/>
    </row>
    <row r="1005" spans="1:45" ht="18" x14ac:dyDescent="0.25">
      <c r="R1005" s="392"/>
      <c r="U1005" s="392"/>
      <c r="V1005" s="392"/>
      <c r="W1005" s="392"/>
      <c r="Y1005" s="4"/>
      <c r="AQ1005" s="694"/>
      <c r="AR1005" s="698"/>
      <c r="AS1005" s="362"/>
    </row>
    <row r="1006" spans="1:45" ht="18" x14ac:dyDescent="0.25">
      <c r="R1006" s="392"/>
      <c r="U1006" s="392"/>
      <c r="V1006" s="392"/>
      <c r="W1006" s="392"/>
      <c r="Y1006" s="4"/>
      <c r="AQ1006" s="694"/>
      <c r="AR1006" s="698"/>
      <c r="AS1006" s="362"/>
    </row>
    <row r="1007" spans="1:45" ht="18" x14ac:dyDescent="0.25">
      <c r="R1007" s="392"/>
      <c r="U1007" s="392"/>
      <c r="V1007" s="392"/>
      <c r="W1007" s="392"/>
      <c r="Y1007" s="4"/>
      <c r="AQ1007" s="694"/>
      <c r="AR1007" s="698"/>
      <c r="AS1007" s="362"/>
    </row>
    <row r="1008" spans="1:45" ht="18" x14ac:dyDescent="0.25">
      <c r="R1008" s="392"/>
      <c r="U1008" s="392"/>
      <c r="V1008" s="392"/>
      <c r="W1008" s="392"/>
      <c r="Y1008" s="4"/>
      <c r="AQ1008" s="694"/>
      <c r="AR1008" s="698"/>
      <c r="AS1008" s="362"/>
    </row>
    <row r="1009" spans="18:45" ht="18" x14ac:dyDescent="0.25">
      <c r="R1009" s="392"/>
      <c r="U1009" s="392"/>
      <c r="V1009" s="392"/>
      <c r="W1009" s="392"/>
      <c r="Y1009" s="4"/>
      <c r="AQ1009" s="694"/>
      <c r="AR1009" s="698"/>
      <c r="AS1009" s="362"/>
    </row>
    <row r="1010" spans="18:45" ht="18" x14ac:dyDescent="0.25">
      <c r="R1010" s="392"/>
      <c r="U1010" s="392"/>
      <c r="V1010" s="392"/>
      <c r="W1010" s="392"/>
      <c r="Y1010" s="4"/>
      <c r="AQ1010" s="694"/>
      <c r="AR1010" s="698"/>
      <c r="AS1010" s="362"/>
    </row>
    <row r="1011" spans="18:45" ht="18" x14ac:dyDescent="0.25">
      <c r="R1011" s="392"/>
      <c r="U1011" s="392"/>
      <c r="V1011" s="392"/>
      <c r="W1011" s="392"/>
      <c r="Y1011" s="4"/>
      <c r="AQ1011" s="694"/>
      <c r="AR1011" s="698"/>
      <c r="AS1011" s="362"/>
    </row>
    <row r="1012" spans="18:45" ht="18" x14ac:dyDescent="0.25">
      <c r="R1012" s="392"/>
      <c r="U1012" s="392"/>
      <c r="V1012" s="392"/>
      <c r="W1012" s="392"/>
      <c r="Y1012" s="4"/>
      <c r="AQ1012" s="694"/>
      <c r="AR1012" s="698"/>
      <c r="AS1012" s="362"/>
    </row>
    <row r="1013" spans="18:45" ht="18" x14ac:dyDescent="0.25">
      <c r="R1013" s="392"/>
      <c r="U1013" s="392"/>
      <c r="V1013" s="392"/>
      <c r="W1013" s="392"/>
      <c r="Y1013" s="4"/>
      <c r="AQ1013" s="694"/>
      <c r="AR1013" s="698"/>
      <c r="AS1013" s="362"/>
    </row>
    <row r="1014" spans="18:45" ht="18" x14ac:dyDescent="0.25">
      <c r="R1014" s="392"/>
      <c r="U1014" s="392"/>
      <c r="V1014" s="392"/>
      <c r="W1014" s="392"/>
      <c r="Y1014" s="4"/>
      <c r="AQ1014" s="694"/>
      <c r="AR1014" s="698"/>
      <c r="AS1014" s="362"/>
    </row>
    <row r="1015" spans="18:45" ht="18" x14ac:dyDescent="0.25">
      <c r="R1015" s="392"/>
      <c r="U1015" s="392"/>
      <c r="V1015" s="392"/>
      <c r="W1015" s="392"/>
      <c r="Y1015" s="4"/>
      <c r="AQ1015" s="694"/>
      <c r="AR1015" s="698"/>
      <c r="AS1015" s="362"/>
    </row>
    <row r="1016" spans="18:45" ht="18" x14ac:dyDescent="0.25">
      <c r="R1016" s="392"/>
      <c r="U1016" s="392"/>
      <c r="V1016" s="392"/>
      <c r="W1016" s="392"/>
      <c r="Y1016" s="4"/>
      <c r="AQ1016" s="694"/>
      <c r="AR1016" s="698"/>
      <c r="AS1016" s="362"/>
    </row>
    <row r="1017" spans="18:45" ht="18" x14ac:dyDescent="0.25">
      <c r="R1017" s="392"/>
      <c r="U1017" s="392"/>
      <c r="V1017" s="392"/>
      <c r="W1017" s="392"/>
      <c r="Y1017" s="4"/>
      <c r="AQ1017" s="694"/>
      <c r="AR1017" s="698"/>
      <c r="AS1017" s="362"/>
    </row>
    <row r="1018" spans="18:45" ht="18" x14ac:dyDescent="0.25">
      <c r="R1018" s="392"/>
      <c r="U1018" s="392"/>
      <c r="V1018" s="392"/>
      <c r="W1018" s="392"/>
      <c r="Y1018" s="4"/>
      <c r="AQ1018" s="694"/>
      <c r="AR1018" s="698"/>
      <c r="AS1018" s="362"/>
    </row>
    <row r="1019" spans="18:45" ht="18" x14ac:dyDescent="0.25">
      <c r="R1019" s="392"/>
      <c r="U1019" s="392"/>
      <c r="V1019" s="392"/>
      <c r="W1019" s="392"/>
      <c r="Y1019" s="4"/>
      <c r="AQ1019" s="694"/>
      <c r="AR1019" s="698"/>
      <c r="AS1019" s="362"/>
    </row>
    <row r="1020" spans="18:45" ht="18" x14ac:dyDescent="0.25">
      <c r="R1020" s="392"/>
      <c r="U1020" s="392"/>
      <c r="V1020" s="392"/>
      <c r="W1020" s="392"/>
      <c r="Y1020" s="4"/>
      <c r="AQ1020" s="694"/>
      <c r="AR1020" s="698"/>
      <c r="AS1020" s="362"/>
    </row>
    <row r="1021" spans="18:45" ht="18" x14ac:dyDescent="0.25">
      <c r="R1021" s="392"/>
      <c r="U1021" s="392"/>
      <c r="V1021" s="392"/>
      <c r="W1021" s="392"/>
      <c r="Y1021" s="4"/>
      <c r="AQ1021" s="694"/>
      <c r="AR1021" s="698"/>
      <c r="AS1021" s="362"/>
    </row>
    <row r="1022" spans="18:45" ht="18" x14ac:dyDescent="0.25">
      <c r="R1022" s="392"/>
      <c r="U1022" s="392"/>
      <c r="V1022" s="392"/>
      <c r="W1022" s="392"/>
      <c r="Y1022" s="4"/>
      <c r="AQ1022" s="694"/>
      <c r="AR1022" s="698"/>
      <c r="AS1022" s="362"/>
    </row>
    <row r="1023" spans="18:45" ht="18" x14ac:dyDescent="0.25">
      <c r="R1023" s="392"/>
      <c r="U1023" s="392"/>
      <c r="V1023" s="392"/>
      <c r="W1023" s="392"/>
      <c r="Y1023" s="4"/>
      <c r="AQ1023" s="694"/>
      <c r="AR1023" s="698"/>
      <c r="AS1023" s="362"/>
    </row>
    <row r="1024" spans="18:45" ht="18" x14ac:dyDescent="0.25">
      <c r="R1024" s="392"/>
      <c r="U1024" s="392"/>
      <c r="V1024" s="392"/>
      <c r="W1024" s="392"/>
      <c r="Y1024" s="4"/>
      <c r="AQ1024" s="694"/>
      <c r="AR1024" s="698"/>
      <c r="AS1024" s="362"/>
    </row>
    <row r="1025" spans="25:45" ht="18" x14ac:dyDescent="0.25">
      <c r="Y1025" s="4"/>
      <c r="AQ1025" s="694"/>
      <c r="AR1025" s="698"/>
      <c r="AS1025" s="362"/>
    </row>
    <row r="1026" spans="25:45" ht="18" x14ac:dyDescent="0.25">
      <c r="Y1026" s="4"/>
      <c r="AQ1026" s="694"/>
      <c r="AR1026" s="698"/>
      <c r="AS1026" s="362"/>
    </row>
    <row r="1027" spans="25:45" ht="18" x14ac:dyDescent="0.25">
      <c r="AQ1027" s="694"/>
      <c r="AR1027" s="698"/>
      <c r="AS1027" s="362"/>
    </row>
    <row r="1028" spans="25:45" ht="18" x14ac:dyDescent="0.25">
      <c r="AQ1028" s="694"/>
      <c r="AR1028" s="698"/>
      <c r="AS1028" s="362"/>
    </row>
    <row r="1029" spans="25:45" ht="18" x14ac:dyDescent="0.25">
      <c r="AQ1029" s="694"/>
      <c r="AR1029" s="698"/>
      <c r="AS1029" s="362"/>
    </row>
    <row r="1030" spans="25:45" ht="18" x14ac:dyDescent="0.25">
      <c r="AQ1030" s="694"/>
      <c r="AR1030" s="698"/>
      <c r="AS1030" s="362"/>
    </row>
    <row r="1031" spans="25:45" ht="18" x14ac:dyDescent="0.25">
      <c r="AQ1031" s="694"/>
      <c r="AR1031" s="698"/>
      <c r="AS1031" s="362"/>
    </row>
    <row r="1032" spans="25:45" ht="18" x14ac:dyDescent="0.25">
      <c r="AQ1032" s="694"/>
      <c r="AR1032" s="698"/>
      <c r="AS1032" s="362"/>
    </row>
  </sheetData>
  <protectedRanges>
    <protectedRange sqref="H34:H35 H182:H345 H37:H178" name="Amount"/>
    <protectedRange sqref="H833:H855 H485:H532 H410 H346:H402 H179:H181 H452:H464 H437:H438 H416:H435 H536:H546 H440:H450 H639:H831 H551:H636" name="Amount_1"/>
    <protectedRange sqref="H465:H484" name="Amount_1_1"/>
    <protectedRange sqref="L14 H13:H33" name="Amount_2"/>
    <protectedRange sqref="H411:H415" name="Amount_1_2"/>
    <protectedRange sqref="H439" name="Amount_1_3"/>
    <protectedRange sqref="H547:H550" name="Amount_1_4"/>
    <protectedRange sqref="H637:H638" name="Amount_1_5"/>
  </protectedRanges>
  <mergeCells count="3">
    <mergeCell ref="Z1:AF4"/>
    <mergeCell ref="A5:A12"/>
    <mergeCell ref="A37:J37"/>
  </mergeCells>
  <pageMargins left="0.7" right="0.7" top="0.75" bottom="0.75" header="0.3" footer="0.3"/>
  <pageSetup paperSize="9" scale="5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31"/>
  <sheetViews>
    <sheetView tabSelected="1" topLeftCell="A7" zoomScale="68" zoomScaleNormal="68" workbookViewId="0">
      <selection activeCell="A25" sqref="A25"/>
    </sheetView>
  </sheetViews>
  <sheetFormatPr defaultRowHeight="18.75" x14ac:dyDescent="0.3"/>
  <cols>
    <col min="1" max="1" width="142.7109375" style="6" customWidth="1"/>
    <col min="2" max="2" width="38.7109375" style="6" hidden="1" customWidth="1"/>
    <col min="3" max="3" width="38.7109375" style="5" hidden="1" customWidth="1"/>
    <col min="4" max="4" width="38" style="5" hidden="1" customWidth="1"/>
    <col min="5" max="5" width="25.28515625" style="5" hidden="1" customWidth="1"/>
    <col min="6" max="6" width="37.28515625" style="5" hidden="1" customWidth="1"/>
    <col min="7" max="7" width="37.28515625" style="226" hidden="1" customWidth="1"/>
    <col min="8" max="8" width="38" style="209" hidden="1" customWidth="1"/>
    <col min="9" max="9" width="25.28515625" style="122" hidden="1" customWidth="1"/>
    <col min="10" max="10" width="37.28515625" style="169" hidden="1" customWidth="1"/>
    <col min="11" max="11" width="37.85546875" style="169" hidden="1" customWidth="1"/>
    <col min="12" max="12" width="33.140625" style="6" hidden="1" customWidth="1"/>
    <col min="13" max="13" width="25.28515625" style="6" hidden="1" customWidth="1"/>
    <col min="14" max="14" width="25.28515625" style="143" hidden="1" customWidth="1"/>
    <col min="15" max="15" width="33.140625" style="396" hidden="1" customWidth="1"/>
    <col min="16" max="17" width="25.28515625" style="6" hidden="1" customWidth="1"/>
    <col min="18" max="18" width="33.140625" style="6" hidden="1" customWidth="1"/>
    <col min="19" max="20" width="25.28515625" style="392" hidden="1" customWidth="1"/>
    <col min="21" max="21" width="33.140625" style="6" hidden="1" customWidth="1"/>
    <col min="22" max="23" width="25.28515625" style="6" hidden="1" customWidth="1"/>
    <col min="24" max="24" width="15.28515625" style="6" hidden="1" customWidth="1"/>
    <col min="25" max="25" width="8.28515625" style="6" hidden="1" customWidth="1"/>
    <col min="26" max="26" width="15.28515625" style="437" hidden="1" customWidth="1"/>
    <col min="27" max="27" width="11.5703125" style="6" hidden="1" customWidth="1"/>
    <col min="28" max="28" width="24.85546875" style="6" hidden="1" customWidth="1"/>
    <col min="29" max="29" width="14.85546875" style="6" hidden="1" customWidth="1"/>
    <col min="30" max="30" width="15.7109375" style="6" hidden="1" customWidth="1"/>
    <col min="31" max="31" width="19.140625" style="6" hidden="1" customWidth="1"/>
    <col min="32" max="32" width="17" style="6" hidden="1" customWidth="1"/>
    <col min="33" max="33" width="17" style="361" hidden="1" customWidth="1"/>
    <col min="34" max="34" width="18.140625" style="6" hidden="1" customWidth="1"/>
    <col min="35" max="35" width="26.5703125" style="6" hidden="1" customWidth="1"/>
    <col min="36" max="36" width="30.7109375" style="6" hidden="1" customWidth="1"/>
    <col min="37" max="37" width="28.140625" style="382" hidden="1" customWidth="1"/>
    <col min="38" max="38" width="26.28515625" style="5" hidden="1" customWidth="1"/>
    <col min="39" max="39" width="25.28515625" style="5" hidden="1" customWidth="1"/>
    <col min="40" max="40" width="21.42578125" style="5" hidden="1" customWidth="1"/>
    <col min="41" max="41" width="18.5703125" style="166" hidden="1" customWidth="1"/>
    <col min="42" max="42" width="20.28515625" style="383" hidden="1" customWidth="1"/>
    <col min="43" max="43" width="24.42578125" style="809" customWidth="1"/>
    <col min="44" max="44" width="6.7109375" style="695" hidden="1" customWidth="1"/>
    <col min="45" max="45" width="31.140625" style="695" customWidth="1"/>
    <col min="46" max="46" width="27.42578125" style="695" customWidth="1"/>
    <col min="47" max="47" width="15.140625" style="668" customWidth="1"/>
    <col min="48" max="53" width="9.140625" style="843"/>
  </cols>
  <sheetData>
    <row r="1" spans="1:47" ht="36.75" x14ac:dyDescent="0.3">
      <c r="A1" s="365" t="s">
        <v>857</v>
      </c>
      <c r="B1" s="366"/>
      <c r="C1" s="367"/>
      <c r="D1" s="367"/>
      <c r="E1" s="367"/>
      <c r="F1" s="367"/>
      <c r="G1" s="368"/>
      <c r="H1" s="369"/>
      <c r="I1" s="370"/>
      <c r="J1" s="371"/>
      <c r="K1" s="371"/>
      <c r="L1" s="372"/>
      <c r="M1" s="372"/>
      <c r="N1" s="373"/>
      <c r="O1" s="374">
        <v>0.1</v>
      </c>
      <c r="P1" s="372"/>
      <c r="Q1" s="372" t="s">
        <v>777</v>
      </c>
      <c r="R1" s="375">
        <v>6.4000000000000001E-2</v>
      </c>
      <c r="S1" s="372" t="s">
        <v>807</v>
      </c>
      <c r="T1" s="372" t="s">
        <v>609</v>
      </c>
      <c r="U1" s="376"/>
      <c r="V1" s="377"/>
      <c r="W1" s="376"/>
      <c r="X1" s="378" t="s">
        <v>15</v>
      </c>
      <c r="Y1" s="379">
        <v>0.15</v>
      </c>
      <c r="Z1" s="907"/>
      <c r="AA1" s="907"/>
      <c r="AB1" s="907"/>
      <c r="AC1" s="907"/>
      <c r="AD1" s="907"/>
      <c r="AE1" s="907"/>
      <c r="AF1" s="907"/>
      <c r="AG1" s="380"/>
      <c r="AH1" s="381"/>
    </row>
    <row r="2" spans="1:47" ht="37.5" thickBot="1" x14ac:dyDescent="0.75">
      <c r="A2" s="384" t="s">
        <v>1012</v>
      </c>
      <c r="B2" s="385"/>
      <c r="C2" s="386"/>
      <c r="D2" s="386"/>
      <c r="E2" s="386"/>
      <c r="F2" s="386"/>
      <c r="G2" s="387"/>
      <c r="H2" s="388">
        <v>0.14000000000000001</v>
      </c>
      <c r="I2" s="389"/>
      <c r="J2" s="390"/>
      <c r="K2" s="390"/>
      <c r="L2" s="391">
        <v>0.14000000000000001</v>
      </c>
      <c r="M2" s="392"/>
      <c r="N2" s="393">
        <v>0.1183</v>
      </c>
      <c r="O2" s="394">
        <v>0.122</v>
      </c>
      <c r="P2" s="392"/>
      <c r="Q2" s="392" t="s">
        <v>778</v>
      </c>
      <c r="R2" s="395">
        <v>0.1</v>
      </c>
      <c r="S2" s="391" t="s">
        <v>609</v>
      </c>
      <c r="T2" s="391">
        <v>0.05</v>
      </c>
      <c r="V2" s="396"/>
      <c r="X2" s="397" t="s">
        <v>858</v>
      </c>
      <c r="Y2" s="398">
        <v>6.8400000000000002E-2</v>
      </c>
      <c r="Z2" s="908"/>
      <c r="AA2" s="908"/>
      <c r="AB2" s="908"/>
      <c r="AC2" s="908"/>
      <c r="AD2" s="908"/>
      <c r="AE2" s="908"/>
      <c r="AF2" s="908"/>
      <c r="AG2" s="380"/>
      <c r="AH2" s="381"/>
      <c r="AU2"/>
    </row>
    <row r="3" spans="1:47" ht="47.25" x14ac:dyDescent="0.3">
      <c r="A3" s="910" t="s">
        <v>12</v>
      </c>
      <c r="B3" s="428" t="s">
        <v>715</v>
      </c>
      <c r="C3" s="429" t="s">
        <v>715</v>
      </c>
      <c r="D3" s="430" t="s">
        <v>667</v>
      </c>
      <c r="E3" s="430" t="s">
        <v>15</v>
      </c>
      <c r="F3" s="430" t="s">
        <v>668</v>
      </c>
      <c r="G3" s="430" t="s">
        <v>714</v>
      </c>
      <c r="H3" s="429" t="s">
        <v>712</v>
      </c>
      <c r="I3" s="431" t="s">
        <v>15</v>
      </c>
      <c r="J3" s="431" t="s">
        <v>713</v>
      </c>
      <c r="K3" s="431" t="s">
        <v>746</v>
      </c>
      <c r="L3" s="432" t="s">
        <v>718</v>
      </c>
      <c r="M3" s="432" t="s">
        <v>719</v>
      </c>
      <c r="N3" s="432" t="s">
        <v>720</v>
      </c>
      <c r="O3" s="432" t="s">
        <v>740</v>
      </c>
      <c r="P3" s="432" t="s">
        <v>719</v>
      </c>
      <c r="Q3" s="432" t="s">
        <v>741</v>
      </c>
      <c r="R3" s="432" t="s">
        <v>775</v>
      </c>
      <c r="S3" s="432" t="s">
        <v>719</v>
      </c>
      <c r="T3" s="432" t="s">
        <v>776</v>
      </c>
      <c r="U3" s="432" t="s">
        <v>784</v>
      </c>
      <c r="V3" s="432" t="s">
        <v>719</v>
      </c>
      <c r="W3" s="432" t="s">
        <v>785</v>
      </c>
      <c r="X3" s="432" t="s">
        <v>859</v>
      </c>
      <c r="Y3" s="432" t="s">
        <v>860</v>
      </c>
      <c r="Z3" s="433" t="s">
        <v>861</v>
      </c>
      <c r="AA3" s="434"/>
      <c r="AB3" s="434"/>
      <c r="AC3" s="434"/>
      <c r="AD3" s="434"/>
      <c r="AE3" s="434"/>
      <c r="AF3" s="434"/>
      <c r="AG3" s="435"/>
      <c r="AH3" s="155"/>
      <c r="AI3" s="155"/>
      <c r="AJ3" s="155"/>
      <c r="AU3"/>
    </row>
    <row r="4" spans="1:47" x14ac:dyDescent="0.3">
      <c r="A4" s="911"/>
      <c r="AU4"/>
    </row>
    <row r="5" spans="1:47" x14ac:dyDescent="0.3">
      <c r="A5" s="911"/>
      <c r="B5" s="385"/>
      <c r="C5" s="386"/>
      <c r="D5" s="386"/>
      <c r="E5" s="386"/>
      <c r="F5" s="386"/>
      <c r="G5" s="387"/>
      <c r="H5" s="438"/>
      <c r="I5" s="389"/>
      <c r="J5" s="390"/>
      <c r="K5" s="390"/>
      <c r="L5" s="392"/>
      <c r="M5" s="392"/>
      <c r="N5" s="1"/>
      <c r="O5" s="406">
        <v>0.1</v>
      </c>
      <c r="P5" s="392"/>
      <c r="Q5" s="392" t="s">
        <v>777</v>
      </c>
      <c r="R5" s="407">
        <v>6.4000000000000001E-2</v>
      </c>
      <c r="S5" s="392" t="s">
        <v>807</v>
      </c>
      <c r="T5" s="392" t="s">
        <v>609</v>
      </c>
      <c r="V5" s="396"/>
      <c r="Y5" s="439">
        <v>0.15</v>
      </c>
      <c r="AD5" s="439">
        <v>1.1000000000000001</v>
      </c>
      <c r="AE5" s="6" t="s">
        <v>889</v>
      </c>
      <c r="AF5" s="440"/>
      <c r="AG5" s="441"/>
      <c r="AH5" s="396">
        <v>1.07</v>
      </c>
      <c r="AI5" s="6" t="s">
        <v>889</v>
      </c>
      <c r="AJ5" s="440"/>
      <c r="AK5" s="670"/>
      <c r="AU5"/>
    </row>
    <row r="6" spans="1:47" ht="18" x14ac:dyDescent="0.25">
      <c r="A6" s="911"/>
      <c r="B6" s="385"/>
      <c r="C6" s="386"/>
      <c r="D6" s="386"/>
      <c r="E6" s="386"/>
      <c r="F6" s="386"/>
      <c r="G6" s="387"/>
      <c r="H6" s="388">
        <v>0.14000000000000001</v>
      </c>
      <c r="I6" s="389"/>
      <c r="J6" s="390"/>
      <c r="K6" s="390"/>
      <c r="L6" s="391">
        <v>0.14000000000000001</v>
      </c>
      <c r="M6" s="392"/>
      <c r="N6" s="393">
        <v>0.1183</v>
      </c>
      <c r="O6" s="394">
        <v>0.122</v>
      </c>
      <c r="P6" s="392"/>
      <c r="Q6" s="392" t="s">
        <v>778</v>
      </c>
      <c r="R6" s="395">
        <v>0.1</v>
      </c>
      <c r="S6" s="391" t="s">
        <v>609</v>
      </c>
      <c r="T6" s="391">
        <v>0.05</v>
      </c>
      <c r="V6" s="396"/>
      <c r="X6" s="143" t="s">
        <v>832</v>
      </c>
      <c r="Y6" s="396">
        <v>6.8400000000000002E-2</v>
      </c>
      <c r="AA6" s="396">
        <v>0.13070000000000001</v>
      </c>
      <c r="AB6" s="442" t="s">
        <v>710</v>
      </c>
      <c r="AD6" s="396">
        <v>1.0622</v>
      </c>
      <c r="AE6" s="6" t="s">
        <v>710</v>
      </c>
      <c r="AF6" s="440"/>
      <c r="AG6" s="441"/>
      <c r="AH6" s="443">
        <v>1.0747E-2</v>
      </c>
      <c r="AI6" s="6" t="s">
        <v>710</v>
      </c>
      <c r="AJ6" s="440"/>
      <c r="AK6" s="670"/>
      <c r="AL6" s="650" t="s">
        <v>918</v>
      </c>
      <c r="AM6" s="650" t="s">
        <v>939</v>
      </c>
      <c r="AN6" s="650" t="s">
        <v>942</v>
      </c>
      <c r="AO6" s="650" t="s">
        <v>943</v>
      </c>
      <c r="AP6" s="650" t="s">
        <v>944</v>
      </c>
      <c r="AQ6" s="691" t="s">
        <v>945</v>
      </c>
      <c r="AR6" s="696" t="s">
        <v>945</v>
      </c>
      <c r="AS6" s="691" t="s">
        <v>1009</v>
      </c>
      <c r="AT6" s="691" t="s">
        <v>1009</v>
      </c>
      <c r="AU6" s="669" t="s">
        <v>940</v>
      </c>
    </row>
    <row r="7" spans="1:47" ht="18" x14ac:dyDescent="0.25">
      <c r="A7" s="911"/>
      <c r="B7" s="400"/>
      <c r="C7" s="401" t="s">
        <v>669</v>
      </c>
      <c r="D7" s="402">
        <v>0.06</v>
      </c>
      <c r="E7" s="403"/>
      <c r="F7" s="404"/>
      <c r="G7" s="405" t="s">
        <v>3</v>
      </c>
      <c r="H7" s="388">
        <v>0.06</v>
      </c>
      <c r="I7" s="389"/>
      <c r="J7" s="390"/>
      <c r="K7" s="390"/>
      <c r="L7" s="391">
        <v>0.06</v>
      </c>
      <c r="M7" s="392"/>
      <c r="N7" s="393">
        <v>7.2400000000000006E-2</v>
      </c>
      <c r="O7" s="406">
        <v>0.06</v>
      </c>
      <c r="P7" s="391">
        <v>0.14000000000000001</v>
      </c>
      <c r="Q7" s="392" t="s">
        <v>779</v>
      </c>
      <c r="R7" s="407">
        <v>6.4000000000000001E-2</v>
      </c>
      <c r="S7" s="391">
        <v>0.14000000000000001</v>
      </c>
      <c r="T7" s="392" t="s">
        <v>15</v>
      </c>
      <c r="V7" s="4">
        <v>0.15</v>
      </c>
      <c r="X7" s="143" t="s">
        <v>833</v>
      </c>
      <c r="Y7" s="439">
        <v>0.1</v>
      </c>
      <c r="AA7" s="439">
        <v>0.06</v>
      </c>
      <c r="AB7" s="442" t="s">
        <v>711</v>
      </c>
      <c r="AD7" s="439">
        <v>1.05</v>
      </c>
      <c r="AE7" s="6" t="s">
        <v>711</v>
      </c>
      <c r="AF7" s="444">
        <v>0.15</v>
      </c>
      <c r="AG7" s="445"/>
      <c r="AH7" s="396">
        <v>1.05</v>
      </c>
      <c r="AI7" s="6" t="s">
        <v>711</v>
      </c>
      <c r="AJ7" s="444">
        <v>0.15</v>
      </c>
      <c r="AK7" s="670"/>
      <c r="AL7" s="651" t="s">
        <v>937</v>
      </c>
      <c r="AM7" s="651" t="s">
        <v>937</v>
      </c>
      <c r="AN7" s="651" t="s">
        <v>937</v>
      </c>
      <c r="AO7" s="651" t="s">
        <v>937</v>
      </c>
      <c r="AP7" s="651" t="s">
        <v>937</v>
      </c>
      <c r="AQ7" s="692" t="s">
        <v>1011</v>
      </c>
      <c r="AR7" s="697" t="s">
        <v>1003</v>
      </c>
      <c r="AS7" s="692" t="s">
        <v>1011</v>
      </c>
      <c r="AT7" s="692" t="s">
        <v>1011</v>
      </c>
      <c r="AU7" s="669" t="s">
        <v>941</v>
      </c>
    </row>
    <row r="8" spans="1:47" x14ac:dyDescent="0.3">
      <c r="A8" s="911"/>
      <c r="B8" s="400"/>
      <c r="C8" s="401"/>
      <c r="D8" s="402"/>
      <c r="E8" s="403"/>
      <c r="F8" s="404"/>
      <c r="G8" s="405"/>
      <c r="H8" s="388"/>
      <c r="I8" s="389"/>
      <c r="J8" s="390"/>
      <c r="K8" s="390"/>
      <c r="L8" s="391"/>
      <c r="M8" s="392"/>
      <c r="N8" s="393"/>
      <c r="O8" s="406"/>
      <c r="P8" s="391"/>
      <c r="Q8" s="392"/>
      <c r="R8" s="407"/>
      <c r="S8" s="391"/>
      <c r="V8" s="4"/>
      <c r="X8" s="143"/>
      <c r="Y8" s="439"/>
      <c r="AA8" s="439"/>
      <c r="AB8" s="442"/>
      <c r="AD8" s="439"/>
      <c r="AF8" s="444"/>
      <c r="AG8" s="445"/>
      <c r="AH8" s="396">
        <v>1.044</v>
      </c>
      <c r="AI8" s="6" t="s">
        <v>936</v>
      </c>
      <c r="AJ8" s="446"/>
      <c r="AK8" s="670"/>
      <c r="AU8"/>
    </row>
    <row r="9" spans="1:47" x14ac:dyDescent="0.3">
      <c r="A9" s="911"/>
      <c r="B9" s="400"/>
      <c r="C9" s="401" t="s">
        <v>670</v>
      </c>
      <c r="D9" s="402">
        <v>0.1103</v>
      </c>
      <c r="E9" s="447">
        <v>0.14000000000000001</v>
      </c>
      <c r="F9" s="404"/>
      <c r="G9" s="405" t="s">
        <v>4</v>
      </c>
      <c r="H9" s="388">
        <v>0.08</v>
      </c>
      <c r="I9" s="389"/>
      <c r="J9" s="390"/>
      <c r="K9" s="390"/>
      <c r="L9" s="448">
        <v>7.3899999999999993E-2</v>
      </c>
      <c r="M9" s="392"/>
      <c r="N9" s="393">
        <v>6.6799999999999998E-2</v>
      </c>
      <c r="O9" s="394">
        <v>0.12089999999999999</v>
      </c>
      <c r="P9" s="392"/>
      <c r="Q9" s="392" t="s">
        <v>780</v>
      </c>
      <c r="R9" s="449">
        <v>1.8800000000000001E-2</v>
      </c>
      <c r="V9" s="396"/>
      <c r="X9" s="143" t="s">
        <v>786</v>
      </c>
      <c r="Y9" s="439">
        <v>0.06</v>
      </c>
      <c r="Z9" s="450">
        <v>0.08</v>
      </c>
      <c r="AA9" s="451" t="s">
        <v>850</v>
      </c>
      <c r="AB9" s="451" t="s">
        <v>15</v>
      </c>
      <c r="AC9" s="452" t="s">
        <v>850</v>
      </c>
      <c r="AD9" s="452" t="s">
        <v>888</v>
      </c>
      <c r="AE9" s="452" t="s">
        <v>15</v>
      </c>
      <c r="AF9" s="453" t="s">
        <v>888</v>
      </c>
      <c r="AG9" s="454" t="s">
        <v>903</v>
      </c>
      <c r="AH9" s="452" t="s">
        <v>908</v>
      </c>
      <c r="AI9" s="452" t="s">
        <v>15</v>
      </c>
      <c r="AJ9" s="452" t="s">
        <v>908</v>
      </c>
      <c r="AK9" s="671" t="s">
        <v>903</v>
      </c>
      <c r="AL9" s="387"/>
      <c r="AM9" s="387"/>
      <c r="AN9" s="673" t="s">
        <v>15</v>
      </c>
      <c r="AO9" s="456" t="s">
        <v>919</v>
      </c>
      <c r="AP9" s="364" t="s">
        <v>903</v>
      </c>
      <c r="AU9"/>
    </row>
    <row r="10" spans="1:47" ht="15.75" x14ac:dyDescent="0.25">
      <c r="A10" s="520" t="s">
        <v>18</v>
      </c>
      <c r="B10" s="470"/>
      <c r="C10" s="471"/>
      <c r="D10" s="471"/>
      <c r="E10" s="471"/>
      <c r="F10" s="471"/>
      <c r="G10" s="472"/>
      <c r="H10" s="473"/>
      <c r="I10" s="474"/>
      <c r="J10" s="475"/>
      <c r="K10" s="390"/>
      <c r="L10" s="476"/>
      <c r="M10" s="476"/>
      <c r="N10" s="477"/>
      <c r="O10" s="478"/>
      <c r="P10" s="476"/>
      <c r="Q10" s="476"/>
      <c r="R10" s="476"/>
      <c r="S10" s="476"/>
      <c r="T10" s="476"/>
      <c r="U10" s="476"/>
      <c r="V10" s="476"/>
      <c r="W10" s="701"/>
      <c r="X10" s="476"/>
      <c r="Y10" s="476"/>
      <c r="Z10" s="702"/>
      <c r="AA10" s="703"/>
      <c r="AB10" s="703"/>
      <c r="AC10" s="704"/>
      <c r="AD10" s="704"/>
      <c r="AE10" s="704"/>
      <c r="AF10" s="705"/>
      <c r="AG10" s="706"/>
      <c r="AH10" s="705"/>
      <c r="AI10" s="483"/>
      <c r="AJ10" s="483"/>
      <c r="AK10" s="707"/>
      <c r="AL10" s="472"/>
      <c r="AM10" s="472"/>
      <c r="AN10" s="455"/>
      <c r="AO10" s="456"/>
      <c r="AP10" s="364"/>
      <c r="AQ10" s="810"/>
      <c r="AR10" s="709"/>
      <c r="AS10" s="709"/>
      <c r="AT10" s="709"/>
      <c r="AU10" s="710"/>
    </row>
    <row r="11" spans="1:47" ht="15.75" x14ac:dyDescent="0.25">
      <c r="A11" s="479" t="s">
        <v>19</v>
      </c>
      <c r="B11" s="480"/>
      <c r="C11" s="481"/>
      <c r="D11" s="455" t="s">
        <v>20</v>
      </c>
      <c r="E11" s="455"/>
      <c r="F11" s="455" t="s">
        <v>20</v>
      </c>
      <c r="G11" s="455" t="s">
        <v>20</v>
      </c>
      <c r="H11" s="468" t="s">
        <v>20</v>
      </c>
      <c r="I11" s="468"/>
      <c r="J11" s="468" t="s">
        <v>20</v>
      </c>
      <c r="K11" s="482" t="str">
        <f>+J11</f>
        <v>(Zero Rated)</v>
      </c>
      <c r="L11" s="468" t="s">
        <v>20</v>
      </c>
      <c r="M11" s="483"/>
      <c r="N11" s="455" t="str">
        <f>+L11</f>
        <v>(Zero Rated)</v>
      </c>
      <c r="O11" s="394"/>
      <c r="P11" s="483"/>
      <c r="Q11" s="483"/>
      <c r="R11" s="483"/>
      <c r="S11" s="483"/>
      <c r="T11" s="483"/>
      <c r="U11" s="483"/>
      <c r="V11" s="483"/>
      <c r="W11" s="502"/>
      <c r="X11" s="483"/>
      <c r="Y11" s="483"/>
      <c r="Z11" s="711"/>
      <c r="AA11" s="712"/>
      <c r="AB11" s="712"/>
      <c r="AC11" s="713"/>
      <c r="AD11" s="713"/>
      <c r="AE11" s="713"/>
      <c r="AF11" s="714"/>
      <c r="AG11" s="715"/>
      <c r="AH11" s="714"/>
      <c r="AI11" s="483"/>
      <c r="AJ11" s="483"/>
      <c r="AK11" s="707"/>
      <c r="AL11" s="455"/>
      <c r="AM11" s="455"/>
      <c r="AN11" s="455"/>
      <c r="AO11" s="456"/>
      <c r="AP11" s="364"/>
      <c r="AQ11" s="810"/>
      <c r="AR11" s="709"/>
      <c r="AS11" s="709"/>
      <c r="AT11" s="709"/>
      <c r="AU11" s="710"/>
    </row>
    <row r="12" spans="1:47" ht="15.75" x14ac:dyDescent="0.25">
      <c r="A12" s="484"/>
      <c r="B12" s="480"/>
      <c r="C12" s="481"/>
      <c r="D12" s="481"/>
      <c r="E12" s="481"/>
      <c r="F12" s="481"/>
      <c r="G12" s="455"/>
      <c r="H12" s="485"/>
      <c r="I12" s="486"/>
      <c r="J12" s="487"/>
      <c r="K12" s="482"/>
      <c r="L12" s="483"/>
      <c r="M12" s="483"/>
      <c r="N12" s="488"/>
      <c r="O12" s="394"/>
      <c r="P12" s="483"/>
      <c r="Q12" s="483"/>
      <c r="R12" s="483"/>
      <c r="S12" s="483"/>
      <c r="T12" s="483"/>
      <c r="U12" s="483"/>
      <c r="V12" s="483"/>
      <c r="W12" s="502"/>
      <c r="X12" s="483"/>
      <c r="Y12" s="483"/>
      <c r="Z12" s="711"/>
      <c r="AA12" s="712"/>
      <c r="AB12" s="712"/>
      <c r="AC12" s="713"/>
      <c r="AD12" s="713"/>
      <c r="AE12" s="713"/>
      <c r="AF12" s="714"/>
      <c r="AG12" s="715"/>
      <c r="AH12" s="714"/>
      <c r="AI12" s="483"/>
      <c r="AJ12" s="483"/>
      <c r="AK12" s="707"/>
      <c r="AL12" s="455"/>
      <c r="AM12" s="455"/>
      <c r="AN12" s="455"/>
      <c r="AO12" s="456"/>
      <c r="AP12" s="364"/>
      <c r="AQ12" s="810"/>
      <c r="AR12" s="709"/>
      <c r="AS12" s="709"/>
      <c r="AT12" s="709"/>
      <c r="AU12" s="710"/>
    </row>
    <row r="13" spans="1:47" ht="15.75" x14ac:dyDescent="0.25">
      <c r="A13" s="489" t="s">
        <v>828</v>
      </c>
      <c r="B13" s="490">
        <v>6.9999999999999999E-4</v>
      </c>
      <c r="C13" s="483" t="e">
        <f>+B13+B13*$G$7</f>
        <v>#VALUE!</v>
      </c>
      <c r="D13" s="490">
        <v>4.2000000000000002E-4</v>
      </c>
      <c r="E13" s="490"/>
      <c r="F13" s="490">
        <v>4.2000000000000002E-4</v>
      </c>
      <c r="G13" s="491">
        <f>F13</f>
        <v>4.2000000000000002E-4</v>
      </c>
      <c r="H13" s="492">
        <f>+D13+D13*H7</f>
        <v>4.4520000000000003E-4</v>
      </c>
      <c r="I13" s="493" t="s">
        <v>23</v>
      </c>
      <c r="J13" s="494">
        <f>SUM(H13:I13)</f>
        <v>4.4520000000000003E-4</v>
      </c>
      <c r="K13" s="495">
        <f>+J13</f>
        <v>4.4520000000000003E-4</v>
      </c>
      <c r="L13" s="496">
        <f>0.00045+0.00045*L7</f>
        <v>4.7699999999999999E-4</v>
      </c>
      <c r="M13" s="483"/>
      <c r="N13" s="491">
        <f>SUM(L13:M13)</f>
        <v>4.7699999999999999E-4</v>
      </c>
      <c r="O13" s="483">
        <v>5.2999999999999998E-4</v>
      </c>
      <c r="P13" s="394"/>
      <c r="Q13" s="483">
        <f>O13</f>
        <v>5.2999999999999998E-4</v>
      </c>
      <c r="R13" s="497" t="e">
        <f>O13+(O13*$S$6)</f>
        <v>#VALUE!</v>
      </c>
      <c r="S13" s="483"/>
      <c r="T13" s="490" t="e">
        <f>R13+S13</f>
        <v>#VALUE!</v>
      </c>
      <c r="U13" s="496" t="e">
        <f>R13+(R13*R6)</f>
        <v>#VALUE!</v>
      </c>
      <c r="V13" s="483"/>
      <c r="W13" s="498" t="e">
        <f>U13+V13</f>
        <v>#VALUE!</v>
      </c>
      <c r="X13" s="490">
        <v>7.1000000000000002E-4</v>
      </c>
      <c r="Y13" s="483"/>
      <c r="Z13" s="716">
        <f>X13+Y13</f>
        <v>7.1000000000000002E-4</v>
      </c>
      <c r="AA13" s="717">
        <v>5.0000000000000001E-4</v>
      </c>
      <c r="AB13" s="717" t="s">
        <v>609</v>
      </c>
      <c r="AC13" s="717">
        <v>5.0000000000000001E-4</v>
      </c>
      <c r="AD13" s="718">
        <f>AA13*AD7</f>
        <v>5.2500000000000008E-4</v>
      </c>
      <c r="AE13" s="718"/>
      <c r="AF13" s="719">
        <f>AD13</f>
        <v>5.2500000000000008E-4</v>
      </c>
      <c r="AG13" s="720"/>
      <c r="AH13" s="719">
        <f>AD13*AH7</f>
        <v>5.5125000000000009E-4</v>
      </c>
      <c r="AI13" s="483"/>
      <c r="AJ13" s="721">
        <f>AH13</f>
        <v>5.5125000000000009E-4</v>
      </c>
      <c r="AK13" s="707"/>
      <c r="AL13" s="648">
        <f>AJ13*AH8</f>
        <v>5.7550500000000014E-4</v>
      </c>
      <c r="AM13" s="648">
        <f>AL13*1.1</f>
        <v>6.3305550000000016E-4</v>
      </c>
      <c r="AN13" s="648"/>
      <c r="AO13" s="649">
        <f>AL13</f>
        <v>5.7550500000000014E-4</v>
      </c>
      <c r="AP13" s="364"/>
      <c r="AQ13" s="811">
        <f>AM13*1.1</f>
        <v>6.9636105000000028E-4</v>
      </c>
      <c r="AR13" s="693">
        <f>AQ13</f>
        <v>6.9636105000000028E-4</v>
      </c>
      <c r="AS13" s="539">
        <f>AQ13*1</f>
        <v>6.9636105000000028E-4</v>
      </c>
      <c r="AT13" s="811">
        <v>6.9999999999999999E-4</v>
      </c>
      <c r="AU13" s="722">
        <f>SUM(AQ13-AS13)/AM13</f>
        <v>0</v>
      </c>
    </row>
    <row r="14" spans="1:47" ht="15.75" x14ac:dyDescent="0.25">
      <c r="A14" s="479"/>
      <c r="B14" s="490"/>
      <c r="C14" s="483"/>
      <c r="D14" s="490"/>
      <c r="E14" s="490"/>
      <c r="F14" s="490"/>
      <c r="G14" s="491"/>
      <c r="H14" s="492"/>
      <c r="I14" s="493"/>
      <c r="J14" s="494"/>
      <c r="K14" s="495"/>
      <c r="L14" s="496"/>
      <c r="M14" s="483"/>
      <c r="N14" s="491"/>
      <c r="O14" s="483"/>
      <c r="P14" s="394"/>
      <c r="Q14" s="483"/>
      <c r="R14" s="497"/>
      <c r="S14" s="483"/>
      <c r="T14" s="490"/>
      <c r="U14" s="496"/>
      <c r="V14" s="483"/>
      <c r="W14" s="498"/>
      <c r="X14" s="483"/>
      <c r="Y14" s="483"/>
      <c r="Z14" s="716"/>
      <c r="AA14" s="717"/>
      <c r="AB14" s="717"/>
      <c r="AC14" s="717"/>
      <c r="AD14" s="718"/>
      <c r="AE14" s="718"/>
      <c r="AF14" s="719"/>
      <c r="AG14" s="720"/>
      <c r="AH14" s="719"/>
      <c r="AI14" s="483"/>
      <c r="AJ14" s="483"/>
      <c r="AK14" s="707"/>
      <c r="AL14" s="648"/>
      <c r="AM14" s="648"/>
      <c r="AN14" s="648"/>
      <c r="AO14" s="649"/>
      <c r="AP14" s="364"/>
      <c r="AQ14" s="810"/>
      <c r="AR14" s="708"/>
      <c r="AS14" s="708"/>
      <c r="AT14" s="708"/>
      <c r="AU14" s="710"/>
    </row>
    <row r="15" spans="1:47" ht="15.75" x14ac:dyDescent="0.25">
      <c r="A15" s="499" t="s">
        <v>831</v>
      </c>
      <c r="B15" s="490"/>
      <c r="C15" s="481"/>
      <c r="D15" s="490"/>
      <c r="E15" s="490"/>
      <c r="F15" s="490"/>
      <c r="G15" s="491"/>
      <c r="H15" s="492"/>
      <c r="I15" s="493"/>
      <c r="J15" s="494"/>
      <c r="K15" s="495"/>
      <c r="L15" s="483"/>
      <c r="M15" s="483"/>
      <c r="N15" s="488"/>
      <c r="O15" s="394"/>
      <c r="P15" s="483"/>
      <c r="Q15" s="483"/>
      <c r="R15" s="500"/>
      <c r="S15" s="483"/>
      <c r="T15" s="483"/>
      <c r="U15" s="496">
        <v>1.0240000000000001E-2</v>
      </c>
      <c r="V15" s="483"/>
      <c r="W15" s="498">
        <f>U15+V15</f>
        <v>1.0240000000000001E-2</v>
      </c>
      <c r="X15" s="490">
        <v>1.1264E-2</v>
      </c>
      <c r="Y15" s="483"/>
      <c r="Z15" s="716">
        <f>X15</f>
        <v>1.1264E-2</v>
      </c>
      <c r="AA15" s="717">
        <v>8.3610000000000004E-3</v>
      </c>
      <c r="AB15" s="717"/>
      <c r="AC15" s="717">
        <v>8.3610000000000004E-3</v>
      </c>
      <c r="AD15" s="718">
        <f>AA15*AD7</f>
        <v>8.77905E-3</v>
      </c>
      <c r="AE15" s="718"/>
      <c r="AF15" s="719">
        <f>AD15</f>
        <v>8.77905E-3</v>
      </c>
      <c r="AG15" s="720"/>
      <c r="AH15" s="719">
        <f>AD15*AH7</f>
        <v>9.2180025000000009E-3</v>
      </c>
      <c r="AI15" s="483"/>
      <c r="AJ15" s="721">
        <f>AH15</f>
        <v>9.2180025000000009E-3</v>
      </c>
      <c r="AK15" s="707"/>
      <c r="AL15" s="648">
        <f>AJ15*AH8</f>
        <v>9.6235946100000011E-3</v>
      </c>
      <c r="AM15" s="648">
        <f>AL15*1.1</f>
        <v>1.0585954071000003E-2</v>
      </c>
      <c r="AN15" s="648"/>
      <c r="AO15" s="649">
        <f>AL15</f>
        <v>9.6235946100000011E-3</v>
      </c>
      <c r="AP15" s="364"/>
      <c r="AQ15" s="811">
        <f>AM15*1.1</f>
        <v>1.1644549478100005E-2</v>
      </c>
      <c r="AR15" s="693">
        <f>AQ15</f>
        <v>1.1644549478100005E-2</v>
      </c>
      <c r="AS15" s="539">
        <f>AQ15*1</f>
        <v>1.1644549478100005E-2</v>
      </c>
      <c r="AT15" s="811">
        <v>1.1599999999999999E-2</v>
      </c>
      <c r="AU15" s="722">
        <f>SUM(AQ15-AS15)/AM15</f>
        <v>0</v>
      </c>
    </row>
    <row r="16" spans="1:47" ht="15.75" x14ac:dyDescent="0.25">
      <c r="A16" s="479"/>
      <c r="B16" s="480"/>
      <c r="C16" s="481"/>
      <c r="D16" s="490"/>
      <c r="E16" s="490"/>
      <c r="F16" s="490"/>
      <c r="G16" s="491"/>
      <c r="H16" s="492"/>
      <c r="I16" s="493"/>
      <c r="J16" s="494"/>
      <c r="K16" s="495"/>
      <c r="L16" s="483"/>
      <c r="M16" s="483"/>
      <c r="N16" s="488"/>
      <c r="O16" s="394"/>
      <c r="P16" s="483"/>
      <c r="Q16" s="483"/>
      <c r="R16" s="501"/>
      <c r="S16" s="483"/>
      <c r="T16" s="483"/>
      <c r="U16" s="483"/>
      <c r="V16" s="483"/>
      <c r="W16" s="502"/>
      <c r="X16" s="483"/>
      <c r="Y16" s="483"/>
      <c r="Z16" s="716"/>
      <c r="AA16" s="717"/>
      <c r="AB16" s="717"/>
      <c r="AC16" s="717"/>
      <c r="AD16" s="718"/>
      <c r="AE16" s="718"/>
      <c r="AF16" s="719"/>
      <c r="AG16" s="720"/>
      <c r="AH16" s="719"/>
      <c r="AI16" s="483"/>
      <c r="AJ16" s="483"/>
      <c r="AK16" s="707"/>
      <c r="AL16" s="648"/>
      <c r="AM16" s="648"/>
      <c r="AN16" s="648"/>
      <c r="AO16" s="649"/>
      <c r="AP16" s="364"/>
      <c r="AQ16" s="811"/>
      <c r="AR16" s="693"/>
      <c r="AS16" s="539"/>
      <c r="AT16" s="539"/>
      <c r="AU16" s="710"/>
    </row>
    <row r="17" spans="1:47" ht="15.75" x14ac:dyDescent="0.25">
      <c r="A17" s="499" t="s">
        <v>25</v>
      </c>
      <c r="B17" s="480"/>
      <c r="C17" s="481"/>
      <c r="D17" s="490"/>
      <c r="E17" s="490"/>
      <c r="F17" s="490"/>
      <c r="G17" s="491"/>
      <c r="H17" s="492"/>
      <c r="I17" s="493"/>
      <c r="J17" s="494"/>
      <c r="K17" s="495"/>
      <c r="L17" s="483"/>
      <c r="M17" s="483"/>
      <c r="N17" s="488"/>
      <c r="O17" s="394"/>
      <c r="P17" s="483"/>
      <c r="Q17" s="483"/>
      <c r="R17" s="501"/>
      <c r="S17" s="483"/>
      <c r="T17" s="483"/>
      <c r="U17" s="490">
        <v>8.7500000000000008E-3</v>
      </c>
      <c r="V17" s="483"/>
      <c r="W17" s="498">
        <f>U17+V17</f>
        <v>8.7500000000000008E-3</v>
      </c>
      <c r="X17" s="490">
        <v>9.6249999999999999E-3</v>
      </c>
      <c r="Y17" s="483"/>
      <c r="Z17" s="716">
        <f>X17</f>
        <v>9.6249999999999999E-3</v>
      </c>
      <c r="AA17" s="717"/>
      <c r="AB17" s="717"/>
      <c r="AC17" s="717"/>
      <c r="AD17" s="392"/>
      <c r="AE17" s="392"/>
      <c r="AF17" s="483"/>
      <c r="AG17" s="554"/>
      <c r="AH17" s="483"/>
      <c r="AI17" s="483"/>
      <c r="AJ17" s="483"/>
      <c r="AK17" s="707"/>
      <c r="AL17" s="648"/>
      <c r="AM17" s="648"/>
      <c r="AN17" s="648"/>
      <c r="AO17" s="649"/>
      <c r="AP17" s="364"/>
      <c r="AQ17" s="811"/>
      <c r="AR17" s="693"/>
      <c r="AS17" s="539"/>
      <c r="AT17" s="539"/>
      <c r="AU17" s="710"/>
    </row>
    <row r="18" spans="1:47" ht="15.75" x14ac:dyDescent="0.25">
      <c r="A18" s="479" t="s">
        <v>26</v>
      </c>
      <c r="B18" s="480"/>
      <c r="C18" s="481"/>
      <c r="D18" s="490"/>
      <c r="E18" s="490"/>
      <c r="F18" s="490"/>
      <c r="G18" s="491"/>
      <c r="H18" s="492"/>
      <c r="I18" s="493"/>
      <c r="J18" s="494"/>
      <c r="K18" s="495"/>
      <c r="L18" s="483"/>
      <c r="M18" s="483"/>
      <c r="N18" s="488"/>
      <c r="O18" s="394"/>
      <c r="P18" s="483"/>
      <c r="Q18" s="483"/>
      <c r="R18" s="501"/>
      <c r="S18" s="483"/>
      <c r="T18" s="483"/>
      <c r="U18" s="483"/>
      <c r="V18" s="483"/>
      <c r="W18" s="483"/>
      <c r="X18" s="483"/>
      <c r="Y18" s="483"/>
      <c r="Z18" s="716"/>
      <c r="AA18" s="717">
        <v>7.1459999999999996E-3</v>
      </c>
      <c r="AB18" s="717"/>
      <c r="AC18" s="717">
        <v>7.1459999999999996E-3</v>
      </c>
      <c r="AD18" s="718">
        <f>AA18*AD7</f>
        <v>7.5033000000000001E-3</v>
      </c>
      <c r="AE18" s="718"/>
      <c r="AF18" s="719">
        <f>AD18</f>
        <v>7.5033000000000001E-3</v>
      </c>
      <c r="AG18" s="720"/>
      <c r="AH18" s="719">
        <f>AD18*AH7</f>
        <v>7.8784650000000012E-3</v>
      </c>
      <c r="AI18" s="483"/>
      <c r="AJ18" s="721">
        <f>AH18</f>
        <v>7.8784650000000012E-3</v>
      </c>
      <c r="AK18" s="707"/>
      <c r="AL18" s="648">
        <f>AJ18*AH8</f>
        <v>8.2251174600000022E-3</v>
      </c>
      <c r="AM18" s="648">
        <f>AL18*1.1</f>
        <v>9.0476292060000033E-3</v>
      </c>
      <c r="AN18" s="648"/>
      <c r="AO18" s="649">
        <f>AL18</f>
        <v>8.2251174600000022E-3</v>
      </c>
      <c r="AP18" s="364"/>
      <c r="AQ18" s="811">
        <f>AM18*1.1</f>
        <v>9.9523921266000039E-3</v>
      </c>
      <c r="AR18" s="693">
        <f>AQ18</f>
        <v>9.9523921266000039E-3</v>
      </c>
      <c r="AS18" s="539">
        <f>AQ18*1</f>
        <v>9.9523921266000039E-3</v>
      </c>
      <c r="AT18" s="811">
        <v>0.01</v>
      </c>
      <c r="AU18" s="722">
        <f>SUM(AQ18-AS18)/AM18</f>
        <v>0</v>
      </c>
    </row>
    <row r="19" spans="1:47" ht="15.75" x14ac:dyDescent="0.25">
      <c r="A19" s="479"/>
      <c r="B19" s="490">
        <v>7.4999999999999997E-3</v>
      </c>
      <c r="C19" s="483" t="e">
        <f>+B19+B19*$G$7</f>
        <v>#VALUE!</v>
      </c>
      <c r="D19" s="490">
        <v>5.8500000000000002E-3</v>
      </c>
      <c r="E19" s="490"/>
      <c r="F19" s="490">
        <v>5.8500000000000002E-3</v>
      </c>
      <c r="G19" s="491">
        <f>F19</f>
        <v>5.8500000000000002E-3</v>
      </c>
      <c r="H19" s="492">
        <f>+D19+D19*H7</f>
        <v>6.2009999999999999E-3</v>
      </c>
      <c r="I19" s="493" t="s">
        <v>23</v>
      </c>
      <c r="J19" s="494">
        <f>SUM(H19:I19)</f>
        <v>6.2009999999999999E-3</v>
      </c>
      <c r="K19" s="495">
        <f>+J19</f>
        <v>6.2009999999999999E-3</v>
      </c>
      <c r="L19" s="490">
        <f>0.0062+0.0062*L7</f>
        <v>6.5719999999999997E-3</v>
      </c>
      <c r="M19" s="483"/>
      <c r="N19" s="491">
        <f>SUM(L19:M19)</f>
        <v>6.5719999999999997E-3</v>
      </c>
      <c r="O19" s="490">
        <f>L19+L19*O5</f>
        <v>7.2291999999999999E-3</v>
      </c>
      <c r="P19" s="483"/>
      <c r="Q19" s="490">
        <f>O19</f>
        <v>7.2291999999999999E-3</v>
      </c>
      <c r="R19" s="497" t="e">
        <f>O19+(O19*$S$6)</f>
        <v>#VALUE!</v>
      </c>
      <c r="S19" s="483"/>
      <c r="T19" s="490" t="e">
        <f>R19+S19</f>
        <v>#VALUE!</v>
      </c>
      <c r="U19" s="483"/>
      <c r="V19" s="483"/>
      <c r="W19" s="483"/>
      <c r="X19" s="483"/>
      <c r="Y19" s="483"/>
      <c r="Z19" s="716"/>
      <c r="AA19" s="717"/>
      <c r="AB19" s="717"/>
      <c r="AC19" s="717"/>
      <c r="AD19" s="723"/>
      <c r="AE19" s="723"/>
      <c r="AF19" s="724"/>
      <c r="AG19" s="725"/>
      <c r="AH19" s="724"/>
      <c r="AI19" s="594"/>
      <c r="AJ19" s="594"/>
      <c r="AK19" s="726"/>
      <c r="AL19" s="648"/>
      <c r="AM19" s="648"/>
      <c r="AN19" s="648"/>
      <c r="AO19" s="649"/>
      <c r="AP19" s="364"/>
      <c r="AQ19" s="811"/>
      <c r="AR19" s="693"/>
      <c r="AS19" s="539"/>
      <c r="AT19" s="539"/>
      <c r="AU19" s="710"/>
    </row>
    <row r="20" spans="1:47" ht="15.75" x14ac:dyDescent="0.25">
      <c r="A20" s="479"/>
      <c r="B20" s="490"/>
      <c r="C20" s="481"/>
      <c r="D20" s="490"/>
      <c r="E20" s="490"/>
      <c r="F20" s="490"/>
      <c r="G20" s="491"/>
      <c r="H20" s="492"/>
      <c r="I20" s="493"/>
      <c r="J20" s="494"/>
      <c r="K20" s="495"/>
      <c r="L20" s="483"/>
      <c r="M20" s="483"/>
      <c r="N20" s="488"/>
      <c r="O20" s="394"/>
      <c r="P20" s="483"/>
      <c r="Q20" s="483"/>
      <c r="R20" s="501"/>
      <c r="S20" s="483"/>
      <c r="T20" s="483"/>
      <c r="U20" s="483"/>
      <c r="V20" s="483"/>
      <c r="W20" s="502"/>
      <c r="X20" s="483"/>
      <c r="Y20" s="483"/>
      <c r="Z20" s="716"/>
      <c r="AA20" s="717"/>
      <c r="AB20" s="717"/>
      <c r="AC20" s="717"/>
      <c r="AD20" s="727"/>
      <c r="AE20" s="727"/>
      <c r="AF20" s="719"/>
      <c r="AG20" s="728"/>
      <c r="AH20" s="719"/>
      <c r="AI20" s="483"/>
      <c r="AJ20" s="483"/>
      <c r="AK20" s="707"/>
      <c r="AL20" s="648"/>
      <c r="AM20" s="648"/>
      <c r="AN20" s="648"/>
      <c r="AO20" s="649"/>
      <c r="AP20" s="364"/>
      <c r="AQ20" s="811"/>
      <c r="AR20" s="693"/>
      <c r="AS20" s="539"/>
      <c r="AT20" s="539"/>
      <c r="AU20" s="710"/>
    </row>
    <row r="21" spans="1:47" ht="15.75" x14ac:dyDescent="0.25">
      <c r="A21" s="499" t="s">
        <v>909</v>
      </c>
      <c r="B21" s="503"/>
      <c r="C21" s="504"/>
      <c r="D21" s="490"/>
      <c r="E21" s="490"/>
      <c r="F21" s="490"/>
      <c r="G21" s="491"/>
      <c r="H21" s="492"/>
      <c r="I21" s="493"/>
      <c r="J21" s="494"/>
      <c r="K21" s="495"/>
      <c r="L21" s="483"/>
      <c r="M21" s="483"/>
      <c r="N21" s="488"/>
      <c r="O21" s="394"/>
      <c r="P21" s="483"/>
      <c r="Q21" s="483"/>
      <c r="R21" s="501"/>
      <c r="S21" s="483"/>
      <c r="T21" s="483"/>
      <c r="U21" s="490">
        <v>1.6420000000000001E-2</v>
      </c>
      <c r="V21" s="483"/>
      <c r="W21" s="498">
        <f>U21+V21</f>
        <v>1.6420000000000001E-2</v>
      </c>
      <c r="X21" s="483">
        <v>1.7239999999999998E-2</v>
      </c>
      <c r="Y21" s="483"/>
      <c r="Z21" s="716">
        <f>X21+Y21</f>
        <v>1.7239999999999998E-2</v>
      </c>
      <c r="AA21" s="717">
        <v>8.3610000000000004E-3</v>
      </c>
      <c r="AB21" s="717"/>
      <c r="AC21" s="717">
        <v>8.3610000000000004E-3</v>
      </c>
      <c r="AD21" s="483"/>
      <c r="AE21" s="483"/>
      <c r="AF21" s="483"/>
      <c r="AG21" s="483"/>
      <c r="AH21" s="483"/>
      <c r="AI21" s="483"/>
      <c r="AJ21" s="483"/>
      <c r="AK21" s="707"/>
      <c r="AL21" s="648"/>
      <c r="AM21" s="648"/>
      <c r="AN21" s="648"/>
      <c r="AO21" s="649"/>
      <c r="AP21" s="364"/>
      <c r="AQ21" s="811">
        <v>1.1599999999999999E-2</v>
      </c>
      <c r="AR21" s="693">
        <f>AQ21</f>
        <v>1.1599999999999999E-2</v>
      </c>
      <c r="AS21" s="539">
        <f>AQ21*1</f>
        <v>1.1599999999999999E-2</v>
      </c>
      <c r="AT21" s="811">
        <v>1.1599999999999999E-2</v>
      </c>
      <c r="AU21" s="722">
        <f>(AQ21-AS21)/AQ21</f>
        <v>0</v>
      </c>
    </row>
    <row r="22" spans="1:47" ht="15.75" x14ac:dyDescent="0.25">
      <c r="A22" s="505"/>
      <c r="B22" s="503"/>
      <c r="C22" s="504"/>
      <c r="D22" s="490"/>
      <c r="E22" s="490"/>
      <c r="F22" s="490"/>
      <c r="G22" s="490"/>
      <c r="H22" s="492"/>
      <c r="I22" s="493"/>
      <c r="J22" s="492"/>
      <c r="K22" s="506"/>
      <c r="L22" s="483"/>
      <c r="M22" s="483"/>
      <c r="N22" s="483"/>
      <c r="O22" s="394"/>
      <c r="P22" s="483"/>
      <c r="Q22" s="483"/>
      <c r="R22" s="507"/>
      <c r="S22" s="483"/>
      <c r="T22" s="483"/>
      <c r="U22" s="508"/>
      <c r="V22" s="392"/>
      <c r="W22" s="509"/>
      <c r="X22" s="483"/>
      <c r="Y22" s="483"/>
      <c r="Z22" s="716"/>
      <c r="AA22" s="717"/>
      <c r="AB22" s="717"/>
      <c r="AC22" s="717"/>
      <c r="AD22" s="729">
        <f>AA21*AD7</f>
        <v>8.77905E-3</v>
      </c>
      <c r="AE22" s="729"/>
      <c r="AF22" s="730">
        <f>AD22</f>
        <v>8.77905E-3</v>
      </c>
      <c r="AG22" s="731"/>
      <c r="AH22" s="730">
        <f>AD22*AH7</f>
        <v>9.2180025000000009E-3</v>
      </c>
      <c r="AI22" s="476"/>
      <c r="AJ22" s="732">
        <f>AH22</f>
        <v>9.2180025000000009E-3</v>
      </c>
      <c r="AK22" s="733"/>
      <c r="AL22" s="648">
        <f>AJ22*AH8</f>
        <v>9.6235946100000011E-3</v>
      </c>
      <c r="AM22" s="648">
        <f>AL22*1.1</f>
        <v>1.0585954071000003E-2</v>
      </c>
      <c r="AN22" s="648"/>
      <c r="AO22" s="649">
        <f>AL22</f>
        <v>9.6235946100000011E-3</v>
      </c>
      <c r="AP22" s="364"/>
      <c r="AQ22" s="811"/>
      <c r="AR22" s="693"/>
      <c r="AS22" s="539"/>
      <c r="AT22" s="811"/>
      <c r="AU22" s="722"/>
    </row>
    <row r="23" spans="1:47" ht="15.75" x14ac:dyDescent="0.25">
      <c r="A23" s="479"/>
      <c r="B23" s="490">
        <v>1.8759999999999999E-2</v>
      </c>
      <c r="C23" s="483" t="e">
        <f>+B23+B23*$G$7</f>
        <v>#VALUE!</v>
      </c>
      <c r="D23" s="490">
        <v>1.15E-2</v>
      </c>
      <c r="E23" s="490"/>
      <c r="F23" s="490">
        <v>1.15E-2</v>
      </c>
      <c r="G23" s="491">
        <f>F23</f>
        <v>1.15E-2</v>
      </c>
      <c r="H23" s="492">
        <f>+D23+D23*H7</f>
        <v>1.2189999999999999E-2</v>
      </c>
      <c r="I23" s="493" t="s">
        <v>23</v>
      </c>
      <c r="J23" s="494">
        <f>SUM(H23:I23)</f>
        <v>1.2189999999999999E-2</v>
      </c>
      <c r="K23" s="495">
        <f>+J23</f>
        <v>1.2189999999999999E-2</v>
      </c>
      <c r="L23" s="490">
        <f>0.01219+0.01219*L7</f>
        <v>1.29214E-2</v>
      </c>
      <c r="M23" s="483"/>
      <c r="N23" s="491">
        <f>SUM(L23:M23)</f>
        <v>1.29214E-2</v>
      </c>
      <c r="O23" s="490">
        <f>L23+L23*O5</f>
        <v>1.421354E-2</v>
      </c>
      <c r="P23" s="483"/>
      <c r="Q23" s="490">
        <f>O23</f>
        <v>1.421354E-2</v>
      </c>
      <c r="R23" s="497" t="e">
        <f>O23+(O23*$S$6)</f>
        <v>#VALUE!</v>
      </c>
      <c r="S23" s="483"/>
      <c r="T23" s="490" t="e">
        <f>R23+S23</f>
        <v>#VALUE!</v>
      </c>
      <c r="U23" s="392"/>
      <c r="V23" s="392"/>
      <c r="W23" s="392"/>
      <c r="X23" s="483"/>
      <c r="Y23" s="483"/>
      <c r="Z23" s="716"/>
      <c r="AA23" s="717"/>
      <c r="AB23" s="717"/>
      <c r="AC23" s="717"/>
      <c r="AD23" s="718"/>
      <c r="AE23" s="718"/>
      <c r="AF23" s="719">
        <v>7.5030000000000001E-3</v>
      </c>
      <c r="AG23" s="720"/>
      <c r="AH23" s="721"/>
      <c r="AI23" s="483"/>
      <c r="AJ23" s="721"/>
      <c r="AK23" s="707"/>
      <c r="AL23" s="648"/>
      <c r="AM23" s="648"/>
      <c r="AN23" s="648"/>
      <c r="AO23" s="649"/>
      <c r="AP23" s="364"/>
      <c r="AQ23" s="811"/>
      <c r="AR23" s="693"/>
      <c r="AS23" s="539"/>
      <c r="AT23" s="539"/>
      <c r="AU23" s="710"/>
    </row>
    <row r="24" spans="1:47" ht="15.75" x14ac:dyDescent="0.25">
      <c r="A24" s="734"/>
      <c r="B24" s="490"/>
      <c r="C24" s="481"/>
      <c r="D24" s="483"/>
      <c r="E24" s="483"/>
      <c r="F24" s="483"/>
      <c r="G24" s="488"/>
      <c r="H24" s="492"/>
      <c r="I24" s="493"/>
      <c r="J24" s="494"/>
      <c r="K24" s="495"/>
      <c r="L24" s="483"/>
      <c r="M24" s="483"/>
      <c r="N24" s="488"/>
      <c r="O24" s="394"/>
      <c r="P24" s="483"/>
      <c r="Q24" s="483"/>
      <c r="R24" s="500"/>
      <c r="S24" s="483"/>
      <c r="T24" s="483"/>
      <c r="U24" s="483"/>
      <c r="V24" s="483"/>
      <c r="W24" s="502"/>
      <c r="X24" s="483"/>
      <c r="Y24" s="483"/>
      <c r="Z24" s="716"/>
      <c r="AA24" s="717"/>
      <c r="AB24" s="717"/>
      <c r="AC24" s="717"/>
      <c r="AD24" s="718"/>
      <c r="AE24" s="718"/>
      <c r="AF24" s="719"/>
      <c r="AG24" s="720"/>
      <c r="AH24" s="483" t="s">
        <v>609</v>
      </c>
      <c r="AI24" s="483"/>
      <c r="AJ24" s="483"/>
      <c r="AK24" s="707"/>
      <c r="AL24" s="648"/>
      <c r="AM24" s="648"/>
      <c r="AN24" s="648"/>
      <c r="AO24" s="649"/>
      <c r="AP24" s="364"/>
      <c r="AQ24" s="811"/>
      <c r="AR24" s="693"/>
      <c r="AS24" s="539"/>
      <c r="AT24" s="539"/>
      <c r="AU24" s="710"/>
    </row>
    <row r="25" spans="1:47" ht="15.75" x14ac:dyDescent="0.25">
      <c r="A25" s="499" t="s">
        <v>862</v>
      </c>
      <c r="B25" s="490"/>
      <c r="C25" s="481"/>
      <c r="D25" s="483"/>
      <c r="E25" s="483"/>
      <c r="F25" s="483"/>
      <c r="G25" s="488"/>
      <c r="H25" s="492"/>
      <c r="I25" s="493"/>
      <c r="J25" s="494"/>
      <c r="K25" s="495"/>
      <c r="L25" s="483"/>
      <c r="M25" s="483"/>
      <c r="N25" s="488"/>
      <c r="O25" s="394"/>
      <c r="P25" s="483"/>
      <c r="Q25" s="483"/>
      <c r="R25" s="510"/>
      <c r="S25" s="483"/>
      <c r="T25" s="490"/>
      <c r="U25" s="496">
        <v>1.0240000000000001E-2</v>
      </c>
      <c r="V25" s="483"/>
      <c r="W25" s="498">
        <f>U25+V25</f>
        <v>1.0240000000000001E-2</v>
      </c>
      <c r="X25" s="483">
        <v>1.1259999999999999E-2</v>
      </c>
      <c r="Y25" s="483"/>
      <c r="Z25" s="716">
        <f>X25+Y25</f>
        <v>1.1259999999999999E-2</v>
      </c>
      <c r="AA25" s="717">
        <v>8.3610000000000004E-3</v>
      </c>
      <c r="AB25" s="717"/>
      <c r="AC25" s="717">
        <v>8.3610000000000004E-3</v>
      </c>
      <c r="AD25" s="718">
        <f>AA25*AD7</f>
        <v>8.77905E-3</v>
      </c>
      <c r="AE25" s="718"/>
      <c r="AF25" s="719">
        <f>AD25</f>
        <v>8.77905E-3</v>
      </c>
      <c r="AG25" s="720"/>
      <c r="AH25" s="719">
        <f>AF25*AH7</f>
        <v>9.2180025000000009E-3</v>
      </c>
      <c r="AI25" s="483"/>
      <c r="AJ25" s="721">
        <f>AH25</f>
        <v>9.2180025000000009E-3</v>
      </c>
      <c r="AK25" s="707"/>
      <c r="AL25" s="648">
        <v>9.6235946100000011E-3</v>
      </c>
      <c r="AM25" s="648">
        <f>AL25*1.1</f>
        <v>1.0585954071000003E-2</v>
      </c>
      <c r="AN25" s="648"/>
      <c r="AO25" s="649">
        <f>AL25</f>
        <v>9.6235946100000011E-3</v>
      </c>
      <c r="AP25" s="364"/>
      <c r="AQ25" s="811">
        <v>6.9999999999999999E-4</v>
      </c>
      <c r="AR25" s="693">
        <f>AQ25</f>
        <v>6.9999999999999999E-4</v>
      </c>
      <c r="AS25" s="539">
        <f>AQ25*1</f>
        <v>6.9999999999999999E-4</v>
      </c>
      <c r="AT25" s="539">
        <v>6.9999999999999999E-4</v>
      </c>
      <c r="AU25" s="722">
        <f>SUM(AQ25-AS25)/AM25</f>
        <v>0</v>
      </c>
    </row>
    <row r="26" spans="1:47" ht="15.75" x14ac:dyDescent="0.25">
      <c r="A26" s="479"/>
      <c r="B26" s="490"/>
      <c r="C26" s="481"/>
      <c r="D26" s="483"/>
      <c r="E26" s="483"/>
      <c r="F26" s="483"/>
      <c r="G26" s="488"/>
      <c r="H26" s="492"/>
      <c r="I26" s="493"/>
      <c r="J26" s="494"/>
      <c r="K26" s="495"/>
      <c r="L26" s="483"/>
      <c r="M26" s="483"/>
      <c r="N26" s="488"/>
      <c r="O26" s="394"/>
      <c r="P26" s="483"/>
      <c r="Q26" s="483"/>
      <c r="R26" s="500"/>
      <c r="S26" s="483"/>
      <c r="T26" s="483"/>
      <c r="U26" s="483"/>
      <c r="V26" s="483"/>
      <c r="W26" s="502"/>
      <c r="X26" s="483"/>
      <c r="Y26" s="483"/>
      <c r="Z26" s="735"/>
      <c r="AA26" s="712"/>
      <c r="AB26" s="712"/>
      <c r="AC26" s="713"/>
      <c r="AD26" s="713"/>
      <c r="AE26" s="713"/>
      <c r="AF26" s="714"/>
      <c r="AG26" s="715"/>
      <c r="AH26" s="714"/>
      <c r="AI26" s="483"/>
      <c r="AJ26" s="483"/>
      <c r="AK26" s="707"/>
      <c r="AL26" s="455"/>
      <c r="AM26" s="455"/>
      <c r="AN26" s="455"/>
      <c r="AO26" s="456"/>
      <c r="AP26" s="364"/>
      <c r="AQ26" s="811"/>
      <c r="AR26" s="363"/>
      <c r="AS26" s="363"/>
      <c r="AT26" s="363"/>
      <c r="AU26" s="710"/>
    </row>
    <row r="27" spans="1:47" ht="15.75" x14ac:dyDescent="0.25">
      <c r="A27" s="511"/>
      <c r="B27" s="512"/>
      <c r="C27" s="504"/>
      <c r="D27" s="504"/>
      <c r="E27" s="504"/>
      <c r="F27" s="504"/>
      <c r="G27" s="456"/>
      <c r="H27" s="485"/>
      <c r="I27" s="513"/>
      <c r="J27" s="514"/>
      <c r="K27" s="515"/>
      <c r="L27" s="483"/>
      <c r="M27" s="483"/>
      <c r="N27" s="488"/>
      <c r="O27" s="394"/>
      <c r="P27" s="483"/>
      <c r="Q27" s="483"/>
      <c r="R27" s="483"/>
      <c r="S27" s="483"/>
      <c r="T27" s="483"/>
      <c r="U27" s="483"/>
      <c r="V27" s="483"/>
      <c r="W27" s="502"/>
      <c r="X27" s="483"/>
      <c r="Y27" s="483"/>
      <c r="Z27" s="711"/>
      <c r="AA27" s="712"/>
      <c r="AB27" s="712"/>
      <c r="AC27" s="713"/>
      <c r="AD27" s="713"/>
      <c r="AE27" s="713"/>
      <c r="AF27" s="714"/>
      <c r="AG27" s="715"/>
      <c r="AH27" s="714"/>
      <c r="AI27" s="483"/>
      <c r="AJ27" s="483"/>
      <c r="AK27" s="707"/>
      <c r="AL27" s="455"/>
      <c r="AM27" s="455"/>
      <c r="AN27" s="455"/>
      <c r="AO27" s="456"/>
      <c r="AP27" s="364"/>
      <c r="AQ27" s="811"/>
      <c r="AR27" s="363"/>
      <c r="AS27" s="363"/>
      <c r="AT27" s="363"/>
      <c r="AU27" s="710"/>
    </row>
    <row r="28" spans="1:47" ht="31.5" x14ac:dyDescent="0.25">
      <c r="A28" s="516" t="s">
        <v>716</v>
      </c>
      <c r="B28" s="487"/>
      <c r="C28" s="487"/>
      <c r="D28" s="487"/>
      <c r="E28" s="487"/>
      <c r="F28" s="487"/>
      <c r="G28" s="487"/>
      <c r="H28" s="485"/>
      <c r="I28" s="513"/>
      <c r="J28" s="514"/>
      <c r="K28" s="515"/>
      <c r="L28" s="483"/>
      <c r="M28" s="483"/>
      <c r="N28" s="488"/>
      <c r="O28" s="394"/>
      <c r="P28" s="483"/>
      <c r="Q28" s="483"/>
      <c r="R28" s="483"/>
      <c r="S28" s="483"/>
      <c r="T28" s="483"/>
      <c r="U28" s="483"/>
      <c r="V28" s="483"/>
      <c r="W28" s="502"/>
      <c r="X28" s="483"/>
      <c r="Y28" s="483"/>
      <c r="Z28" s="711"/>
      <c r="AA28" s="712"/>
      <c r="AB28" s="712"/>
      <c r="AC28" s="713"/>
      <c r="AD28" s="713"/>
      <c r="AE28" s="713"/>
      <c r="AF28" s="714"/>
      <c r="AG28" s="715"/>
      <c r="AH28" s="714"/>
      <c r="AI28" s="483"/>
      <c r="AJ28" s="483"/>
      <c r="AK28" s="707"/>
      <c r="AL28" s="455"/>
      <c r="AM28" s="455"/>
      <c r="AN28" s="455"/>
      <c r="AO28" s="456"/>
      <c r="AP28" s="364"/>
      <c r="AQ28" s="810"/>
      <c r="AR28" s="709"/>
      <c r="AS28" s="709"/>
      <c r="AT28" s="709"/>
      <c r="AU28" s="710"/>
    </row>
    <row r="29" spans="1:47" ht="15.75" x14ac:dyDescent="0.25">
      <c r="A29" s="489"/>
      <c r="B29" s="517"/>
      <c r="C29" s="481"/>
      <c r="D29" s="481"/>
      <c r="E29" s="481"/>
      <c r="F29" s="481"/>
      <c r="G29" s="455"/>
      <c r="H29" s="485"/>
      <c r="I29" s="513"/>
      <c r="J29" s="486"/>
      <c r="K29" s="389"/>
      <c r="L29" s="483"/>
      <c r="M29" s="483"/>
      <c r="N29" s="488"/>
      <c r="O29" s="394"/>
      <c r="P29" s="483"/>
      <c r="Q29" s="483"/>
      <c r="R29" s="483"/>
      <c r="S29" s="483"/>
      <c r="T29" s="483"/>
      <c r="U29" s="480"/>
      <c r="V29" s="480"/>
      <c r="W29" s="538"/>
      <c r="X29" s="483"/>
      <c r="Y29" s="483"/>
      <c r="Z29" s="711"/>
      <c r="AA29" s="712"/>
      <c r="AB29" s="712"/>
      <c r="AC29" s="713"/>
      <c r="AD29" s="713"/>
      <c r="AE29" s="713"/>
      <c r="AF29" s="714"/>
      <c r="AG29" s="715"/>
      <c r="AH29" s="714"/>
      <c r="AI29" s="483"/>
      <c r="AJ29" s="483"/>
      <c r="AK29" s="707"/>
      <c r="AL29" s="455"/>
      <c r="AM29" s="455"/>
      <c r="AN29" s="455"/>
      <c r="AO29" s="456"/>
      <c r="AP29" s="364"/>
      <c r="AQ29" s="810"/>
      <c r="AR29" s="709"/>
      <c r="AS29" s="709"/>
      <c r="AT29" s="709"/>
      <c r="AU29" s="710"/>
    </row>
    <row r="30" spans="1:47" ht="15.75" x14ac:dyDescent="0.25">
      <c r="A30" s="516" t="s">
        <v>717</v>
      </c>
      <c r="B30" s="487"/>
      <c r="C30" s="487"/>
      <c r="D30" s="481"/>
      <c r="E30" s="481"/>
      <c r="F30" s="481"/>
      <c r="G30" s="455"/>
      <c r="H30" s="485"/>
      <c r="I30" s="513"/>
      <c r="J30" s="514"/>
      <c r="K30" s="515"/>
      <c r="L30" s="483"/>
      <c r="M30" s="483"/>
      <c r="N30" s="488"/>
      <c r="O30" s="394"/>
      <c r="P30" s="483"/>
      <c r="Q30" s="483"/>
      <c r="R30" s="483"/>
      <c r="S30" s="483"/>
      <c r="T30" s="483"/>
      <c r="U30" s="483"/>
      <c r="V30" s="483"/>
      <c r="W30" s="502"/>
      <c r="X30" s="483"/>
      <c r="Y30" s="483"/>
      <c r="Z30" s="711"/>
      <c r="AA30" s="712"/>
      <c r="AB30" s="712"/>
      <c r="AC30" s="713"/>
      <c r="AD30" s="713"/>
      <c r="AE30" s="713"/>
      <c r="AF30" s="714"/>
      <c r="AG30" s="715"/>
      <c r="AH30" s="714"/>
      <c r="AI30" s="483"/>
      <c r="AJ30" s="483"/>
      <c r="AK30" s="707"/>
      <c r="AL30" s="455"/>
      <c r="AM30" s="455"/>
      <c r="AN30" s="455"/>
      <c r="AO30" s="456"/>
      <c r="AP30" s="364"/>
      <c r="AQ30" s="810"/>
      <c r="AR30" s="709"/>
      <c r="AS30" s="709"/>
      <c r="AT30" s="709"/>
      <c r="AU30" s="710"/>
    </row>
    <row r="31" spans="1:47" ht="18" x14ac:dyDescent="0.25">
      <c r="A31" s="516"/>
      <c r="B31" s="487"/>
      <c r="C31" s="487"/>
      <c r="D31" s="481"/>
      <c r="E31" s="481"/>
      <c r="F31" s="481"/>
      <c r="G31" s="455"/>
      <c r="H31" s="485"/>
      <c r="I31" s="513"/>
      <c r="J31" s="514"/>
      <c r="K31" s="515"/>
      <c r="L31" s="483"/>
      <c r="M31" s="483"/>
      <c r="N31" s="488"/>
      <c r="O31" s="394"/>
      <c r="P31" s="483"/>
      <c r="Q31" s="483"/>
      <c r="R31" s="483"/>
      <c r="S31" s="483"/>
      <c r="T31" s="483"/>
      <c r="U31" s="483"/>
      <c r="V31" s="483"/>
      <c r="W31" s="502"/>
      <c r="X31" s="483"/>
      <c r="Y31" s="483"/>
      <c r="Z31" s="711"/>
      <c r="AA31" s="712"/>
      <c r="AB31" s="712"/>
      <c r="AC31" s="713"/>
      <c r="AD31" s="713"/>
      <c r="AE31" s="713"/>
      <c r="AF31" s="714"/>
      <c r="AG31" s="715"/>
      <c r="AH31" s="714"/>
      <c r="AI31" s="483"/>
      <c r="AJ31" s="483"/>
      <c r="AK31" s="707"/>
      <c r="AL31" s="455"/>
      <c r="AM31" s="455"/>
      <c r="AN31" s="455"/>
      <c r="AO31" s="456"/>
      <c r="AP31" s="364"/>
      <c r="AQ31" s="691" t="s">
        <v>945</v>
      </c>
      <c r="AR31" s="696" t="s">
        <v>945</v>
      </c>
      <c r="AS31" s="691" t="s">
        <v>1009</v>
      </c>
      <c r="AT31" s="691" t="s">
        <v>1009</v>
      </c>
      <c r="AU31" s="669" t="s">
        <v>940</v>
      </c>
    </row>
    <row r="32" spans="1:47" ht="18" x14ac:dyDescent="0.25">
      <c r="A32" s="516"/>
      <c r="B32" s="487"/>
      <c r="C32" s="487"/>
      <c r="D32" s="481"/>
      <c r="E32" s="481"/>
      <c r="F32" s="481"/>
      <c r="G32" s="455"/>
      <c r="H32" s="485"/>
      <c r="I32" s="513"/>
      <c r="J32" s="514"/>
      <c r="K32" s="515"/>
      <c r="L32" s="483"/>
      <c r="M32" s="483"/>
      <c r="N32" s="488"/>
      <c r="O32" s="394"/>
      <c r="P32" s="483"/>
      <c r="Q32" s="483"/>
      <c r="R32" s="483"/>
      <c r="S32" s="483"/>
      <c r="T32" s="483"/>
      <c r="U32" s="483"/>
      <c r="V32" s="483"/>
      <c r="W32" s="502"/>
      <c r="X32" s="483"/>
      <c r="Y32" s="483"/>
      <c r="Z32" s="711"/>
      <c r="AA32" s="712"/>
      <c r="AB32" s="712"/>
      <c r="AC32" s="713"/>
      <c r="AD32" s="713"/>
      <c r="AE32" s="713"/>
      <c r="AF32" s="714"/>
      <c r="AG32" s="715"/>
      <c r="AH32" s="714"/>
      <c r="AI32" s="483"/>
      <c r="AJ32" s="483"/>
      <c r="AK32" s="707"/>
      <c r="AL32" s="455"/>
      <c r="AM32" s="455"/>
      <c r="AN32" s="455"/>
      <c r="AO32" s="456"/>
      <c r="AP32" s="364"/>
      <c r="AQ32" s="692" t="s">
        <v>937</v>
      </c>
      <c r="AR32" s="697" t="s">
        <v>1003</v>
      </c>
      <c r="AS32" s="692" t="s">
        <v>937</v>
      </c>
      <c r="AT32" s="692" t="s">
        <v>1003</v>
      </c>
      <c r="AU32" s="669" t="s">
        <v>941</v>
      </c>
    </row>
    <row r="33" spans="1:50" ht="15.75" x14ac:dyDescent="0.25">
      <c r="A33" s="489"/>
      <c r="B33" s="517"/>
      <c r="C33" s="481"/>
      <c r="D33" s="481"/>
      <c r="E33" s="481"/>
      <c r="F33" s="481"/>
      <c r="G33" s="455"/>
      <c r="H33" s="485"/>
      <c r="I33" s="513"/>
      <c r="J33" s="514"/>
      <c r="K33" s="515"/>
      <c r="L33" s="483"/>
      <c r="M33" s="483"/>
      <c r="N33" s="488"/>
      <c r="O33" s="394"/>
      <c r="P33" s="483"/>
      <c r="Q33" s="483"/>
      <c r="R33" s="483"/>
      <c r="S33" s="483"/>
      <c r="T33" s="483"/>
      <c r="U33" s="483"/>
      <c r="V33" s="483"/>
      <c r="W33" s="502"/>
      <c r="X33" s="483"/>
      <c r="Y33" s="483"/>
      <c r="Z33" s="711"/>
      <c r="AA33" s="712"/>
      <c r="AB33" s="712"/>
      <c r="AC33" s="713"/>
      <c r="AD33" s="713"/>
      <c r="AE33" s="713"/>
      <c r="AF33" s="714"/>
      <c r="AG33" s="715"/>
      <c r="AH33" s="714"/>
      <c r="AI33" s="483"/>
      <c r="AJ33" s="483"/>
      <c r="AK33" s="707"/>
      <c r="AL33" s="455"/>
      <c r="AM33" s="455"/>
      <c r="AN33" s="455"/>
      <c r="AO33" s="456"/>
      <c r="AP33" s="364"/>
      <c r="AQ33" s="810"/>
      <c r="AR33" s="709"/>
      <c r="AS33" s="709"/>
      <c r="AT33" s="709"/>
      <c r="AU33" s="710"/>
    </row>
    <row r="34" spans="1:50" ht="15.75" x14ac:dyDescent="0.25">
      <c r="A34" s="479"/>
      <c r="B34" s="517"/>
      <c r="C34" s="517"/>
      <c r="D34" s="517"/>
      <c r="E34" s="517"/>
      <c r="F34" s="517"/>
      <c r="G34" s="518"/>
      <c r="H34" s="455"/>
      <c r="I34" s="518"/>
      <c r="J34" s="518"/>
      <c r="K34" s="519"/>
      <c r="L34" s="483"/>
      <c r="M34" s="483"/>
      <c r="N34" s="488"/>
      <c r="O34" s="394"/>
      <c r="P34" s="483"/>
      <c r="Q34" s="483"/>
      <c r="R34" s="483"/>
      <c r="S34" s="483"/>
      <c r="T34" s="483"/>
      <c r="U34" s="483"/>
      <c r="V34" s="483"/>
      <c r="W34" s="502"/>
      <c r="X34" s="483"/>
      <c r="Y34" s="483"/>
      <c r="Z34" s="711"/>
      <c r="AA34" s="712"/>
      <c r="AB34" s="712"/>
      <c r="AC34" s="713"/>
      <c r="AD34" s="713"/>
      <c r="AE34" s="713"/>
      <c r="AF34" s="714"/>
      <c r="AG34" s="715"/>
      <c r="AH34" s="714"/>
      <c r="AI34" s="483"/>
      <c r="AJ34" s="483"/>
      <c r="AK34" s="707"/>
      <c r="AL34" s="455"/>
      <c r="AM34" s="455"/>
      <c r="AN34" s="455"/>
      <c r="AO34" s="456"/>
      <c r="AP34" s="364"/>
      <c r="AQ34" s="810"/>
      <c r="AR34" s="709"/>
      <c r="AS34" s="709"/>
      <c r="AT34" s="709"/>
      <c r="AU34" s="710"/>
    </row>
    <row r="35" spans="1:50" ht="15.75" x14ac:dyDescent="0.25">
      <c r="A35" s="499" t="s">
        <v>33</v>
      </c>
      <c r="B35" s="520" t="s">
        <v>33</v>
      </c>
      <c r="C35" s="520" t="s">
        <v>33</v>
      </c>
      <c r="D35" s="520" t="s">
        <v>33</v>
      </c>
      <c r="E35" s="520" t="s">
        <v>33</v>
      </c>
      <c r="F35" s="520" t="s">
        <v>33</v>
      </c>
      <c r="G35" s="520" t="s">
        <v>33</v>
      </c>
      <c r="H35" s="520" t="s">
        <v>33</v>
      </c>
      <c r="I35" s="520" t="s">
        <v>33</v>
      </c>
      <c r="J35" s="520" t="s">
        <v>33</v>
      </c>
      <c r="K35" s="520" t="s">
        <v>33</v>
      </c>
      <c r="L35" s="520" t="s">
        <v>33</v>
      </c>
      <c r="M35" s="520" t="s">
        <v>33</v>
      </c>
      <c r="N35" s="520" t="s">
        <v>33</v>
      </c>
      <c r="O35" s="520" t="s">
        <v>33</v>
      </c>
      <c r="P35" s="520" t="s">
        <v>33</v>
      </c>
      <c r="Q35" s="520" t="s">
        <v>33</v>
      </c>
      <c r="R35" s="520" t="s">
        <v>33</v>
      </c>
      <c r="S35" s="520" t="s">
        <v>33</v>
      </c>
      <c r="T35" s="520" t="s">
        <v>33</v>
      </c>
      <c r="U35" s="520" t="s">
        <v>33</v>
      </c>
      <c r="V35" s="520" t="s">
        <v>33</v>
      </c>
      <c r="W35" s="520" t="s">
        <v>33</v>
      </c>
      <c r="X35" s="520"/>
      <c r="Y35" s="520"/>
      <c r="Z35" s="520"/>
      <c r="AA35" s="520"/>
      <c r="AB35" s="520"/>
      <c r="AC35" s="520"/>
      <c r="AD35" s="520"/>
      <c r="AE35" s="521"/>
      <c r="AF35" s="520"/>
      <c r="AG35" s="522"/>
      <c r="AH35" s="520"/>
      <c r="AI35" s="483"/>
      <c r="AJ35" s="483"/>
      <c r="AK35" s="707"/>
      <c r="AL35" s="455"/>
      <c r="AM35" s="455"/>
      <c r="AN35" s="455"/>
      <c r="AO35" s="456"/>
      <c r="AP35" s="364"/>
      <c r="AQ35" s="810"/>
      <c r="AR35" s="709"/>
      <c r="AS35" s="709"/>
      <c r="AT35" s="709"/>
      <c r="AU35" s="710"/>
    </row>
    <row r="36" spans="1:50" ht="15.75" x14ac:dyDescent="0.25">
      <c r="A36" s="912" t="s">
        <v>938</v>
      </c>
      <c r="B36" s="913"/>
      <c r="C36" s="913"/>
      <c r="D36" s="913"/>
      <c r="E36" s="913"/>
      <c r="F36" s="913"/>
      <c r="G36" s="913"/>
      <c r="H36" s="913"/>
      <c r="I36" s="913"/>
      <c r="J36" s="913"/>
      <c r="K36" s="523"/>
      <c r="L36" s="483"/>
      <c r="M36" s="483"/>
      <c r="N36" s="488"/>
      <c r="O36" s="394"/>
      <c r="P36" s="483"/>
      <c r="Q36" s="483"/>
      <c r="R36" s="483"/>
      <c r="S36" s="483"/>
      <c r="T36" s="483"/>
      <c r="U36" s="483"/>
      <c r="V36" s="483"/>
      <c r="W36" s="502"/>
      <c r="X36" s="483"/>
      <c r="Y36" s="483"/>
      <c r="Z36" s="711"/>
      <c r="AA36" s="712"/>
      <c r="AB36" s="712"/>
      <c r="AC36" s="713"/>
      <c r="AD36" s="713"/>
      <c r="AE36" s="713"/>
      <c r="AF36" s="714"/>
      <c r="AG36" s="715"/>
      <c r="AH36" s="714"/>
      <c r="AI36" s="483"/>
      <c r="AJ36" s="483"/>
      <c r="AK36" s="707"/>
      <c r="AL36" s="455"/>
      <c r="AM36" s="455"/>
      <c r="AN36" s="455"/>
      <c r="AO36" s="456"/>
      <c r="AP36" s="364"/>
      <c r="AQ36" s="810"/>
      <c r="AR36" s="709"/>
      <c r="AS36" s="709"/>
      <c r="AT36" s="709"/>
      <c r="AU36" s="710"/>
    </row>
    <row r="37" spans="1:50" ht="15.75" x14ac:dyDescent="0.25">
      <c r="A37" s="660" t="s">
        <v>0</v>
      </c>
      <c r="B37" s="663"/>
      <c r="C37" s="664"/>
      <c r="D37" s="664"/>
      <c r="E37" s="664"/>
      <c r="F37" s="664"/>
      <c r="G37" s="653"/>
      <c r="H37" s="665"/>
      <c r="I37" s="666"/>
      <c r="J37" s="667"/>
      <c r="K37" s="515"/>
      <c r="L37" s="483"/>
      <c r="M37" s="483"/>
      <c r="N37" s="488"/>
      <c r="O37" s="394"/>
      <c r="P37" s="483"/>
      <c r="Q37" s="483"/>
      <c r="R37" s="483"/>
      <c r="S37" s="483"/>
      <c r="T37" s="483"/>
      <c r="U37" s="483"/>
      <c r="V37" s="483"/>
      <c r="W37" s="502"/>
      <c r="X37" s="483"/>
      <c r="Y37" s="483"/>
      <c r="Z37" s="711"/>
      <c r="AA37" s="712"/>
      <c r="AB37" s="712"/>
      <c r="AC37" s="713"/>
      <c r="AD37" s="713"/>
      <c r="AE37" s="713"/>
      <c r="AF37" s="714"/>
      <c r="AG37" s="715"/>
      <c r="AH37" s="714"/>
      <c r="AI37" s="483"/>
      <c r="AJ37" s="483"/>
      <c r="AK37" s="707"/>
      <c r="AL37" s="455"/>
      <c r="AM37" s="455"/>
      <c r="AN37" s="455"/>
      <c r="AO37" s="456"/>
      <c r="AP37" s="364"/>
      <c r="AQ37" s="810"/>
      <c r="AR37" s="709"/>
      <c r="AS37" s="709"/>
      <c r="AT37" s="709"/>
      <c r="AU37" s="710"/>
    </row>
    <row r="38" spans="1:50" ht="15.75" x14ac:dyDescent="0.25">
      <c r="A38" s="479"/>
      <c r="B38" s="517"/>
      <c r="C38" s="481"/>
      <c r="D38" s="481"/>
      <c r="E38" s="481"/>
      <c r="F38" s="481"/>
      <c r="G38" s="455"/>
      <c r="H38" s="485"/>
      <c r="I38" s="513"/>
      <c r="J38" s="514"/>
      <c r="K38" s="515"/>
      <c r="L38" s="483"/>
      <c r="M38" s="483"/>
      <c r="N38" s="488"/>
      <c r="O38" s="394"/>
      <c r="P38" s="483"/>
      <c r="Q38" s="483"/>
      <c r="R38" s="483"/>
      <c r="S38" s="483"/>
      <c r="T38" s="483"/>
      <c r="U38" s="483"/>
      <c r="V38" s="483"/>
      <c r="W38" s="502"/>
      <c r="X38" s="483"/>
      <c r="Y38" s="483"/>
      <c r="Z38" s="711"/>
      <c r="AA38" s="712"/>
      <c r="AB38" s="712"/>
      <c r="AC38" s="713"/>
      <c r="AD38" s="713"/>
      <c r="AE38" s="713"/>
      <c r="AF38" s="714"/>
      <c r="AG38" s="715"/>
      <c r="AH38" s="714"/>
      <c r="AI38" s="483"/>
      <c r="AJ38" s="483"/>
      <c r="AK38" s="707"/>
      <c r="AL38" s="455"/>
      <c r="AM38" s="455"/>
      <c r="AN38" s="455"/>
      <c r="AO38" s="456"/>
      <c r="AP38" s="364"/>
      <c r="AQ38" s="810"/>
      <c r="AR38" s="709"/>
      <c r="AS38" s="709"/>
      <c r="AT38" s="709"/>
      <c r="AU38" s="710"/>
    </row>
    <row r="39" spans="1:50" ht="15.75" x14ac:dyDescent="0.25">
      <c r="A39" s="657" t="s">
        <v>34</v>
      </c>
      <c r="B39" s="526"/>
      <c r="C39" s="527"/>
      <c r="D39" s="527"/>
      <c r="E39" s="527"/>
      <c r="F39" s="527"/>
      <c r="G39" s="528"/>
      <c r="H39" s="529"/>
      <c r="I39" s="530"/>
      <c r="J39" s="531"/>
      <c r="K39" s="532"/>
      <c r="L39" s="533"/>
      <c r="M39" s="533"/>
      <c r="N39" s="534"/>
      <c r="O39" s="535"/>
      <c r="P39" s="533"/>
      <c r="Q39" s="533"/>
      <c r="R39" s="533"/>
      <c r="S39" s="533"/>
      <c r="T39" s="533"/>
      <c r="U39" s="533"/>
      <c r="V39" s="533"/>
      <c r="W39" s="554"/>
      <c r="X39" s="533"/>
      <c r="Y39" s="533"/>
      <c r="Z39" s="736"/>
      <c r="AA39" s="737"/>
      <c r="AB39" s="737"/>
      <c r="AC39" s="738"/>
      <c r="AD39" s="738"/>
      <c r="AE39" s="738"/>
      <c r="AF39" s="739"/>
      <c r="AG39" s="740"/>
      <c r="AH39" s="739"/>
      <c r="AI39" s="533"/>
      <c r="AJ39" s="533"/>
      <c r="AK39" s="707"/>
      <c r="AL39" s="528"/>
      <c r="AM39" s="528"/>
      <c r="AN39" s="528"/>
      <c r="AO39" s="536"/>
      <c r="AP39" s="364"/>
      <c r="AQ39" s="812"/>
      <c r="AR39" s="542"/>
      <c r="AS39" s="542"/>
      <c r="AT39" s="542"/>
      <c r="AU39" s="533"/>
    </row>
    <row r="40" spans="1:50" ht="15.75" x14ac:dyDescent="0.25">
      <c r="A40" s="511" t="s">
        <v>35</v>
      </c>
      <c r="B40" s="537">
        <v>110</v>
      </c>
      <c r="C40" s="481">
        <v>100</v>
      </c>
      <c r="D40" s="481">
        <v>100</v>
      </c>
      <c r="E40" s="481">
        <f t="shared" ref="E40:E49" si="0">+D40*$F$9</f>
        <v>0</v>
      </c>
      <c r="F40" s="481">
        <f t="shared" ref="F40:F49" si="1">SUM(D40:E40)</f>
        <v>100</v>
      </c>
      <c r="G40" s="455">
        <f>F40</f>
        <v>100</v>
      </c>
      <c r="H40" s="485">
        <f>+D40+D40*$I$9</f>
        <v>100</v>
      </c>
      <c r="I40" s="513">
        <f t="shared" ref="I40:I49" si="2">+H40*$I$6</f>
        <v>0</v>
      </c>
      <c r="J40" s="514">
        <f t="shared" ref="J40:J80" si="3">SUM(H40:I40)</f>
        <v>100</v>
      </c>
      <c r="K40" s="515">
        <f>+J40</f>
        <v>100</v>
      </c>
      <c r="L40" s="480">
        <v>116.3</v>
      </c>
      <c r="M40" s="480">
        <f>L40*L6</f>
        <v>16.282</v>
      </c>
      <c r="N40" s="363">
        <f t="shared" ref="N40:N49" si="4">SUM(L40:M40)</f>
        <v>132.58199999999999</v>
      </c>
      <c r="O40" s="513">
        <f>L40+L40*$P$6</f>
        <v>116.3</v>
      </c>
      <c r="P40" s="480" t="e">
        <f>O40*$Q$7</f>
        <v>#VALUE!</v>
      </c>
      <c r="Q40" s="480" t="e">
        <f>O40+P40</f>
        <v>#VALUE!</v>
      </c>
      <c r="R40" s="480">
        <v>140.46</v>
      </c>
      <c r="S40" s="480">
        <f>R40*S7</f>
        <v>19.664400000000004</v>
      </c>
      <c r="T40" s="480">
        <f>R40+S40</f>
        <v>160.12440000000001</v>
      </c>
      <c r="U40" s="480">
        <f>R40+(R40*R9)</f>
        <v>143.10064800000001</v>
      </c>
      <c r="V40" s="480">
        <f>U40*V7</f>
        <v>21.465097199999999</v>
      </c>
      <c r="W40" s="538">
        <f>SUM(U40:V40)-0.03</f>
        <v>164.53574520000001</v>
      </c>
      <c r="X40" s="480">
        <f t="shared" ref="X40:X49" si="5">U40*$Z$6+U40</f>
        <v>143.10064800000001</v>
      </c>
      <c r="Y40" s="480">
        <f>X40*Y5</f>
        <v>21.465097199999999</v>
      </c>
      <c r="Z40" s="711">
        <f>SUM(X40:Y40)</f>
        <v>164.56574520000001</v>
      </c>
      <c r="AA40" s="712">
        <f>X40+(X40*AA$6)</f>
        <v>161.80390269360001</v>
      </c>
      <c r="AB40" s="712" t="e">
        <f>AA40*#REF!</f>
        <v>#REF!</v>
      </c>
      <c r="AC40" s="713" t="e">
        <f>AA40+AB40</f>
        <v>#REF!</v>
      </c>
      <c r="AD40" s="713">
        <f>AA40*AD6</f>
        <v>171.86810544114192</v>
      </c>
      <c r="AE40" s="713">
        <f>AD40*15%</f>
        <v>25.780215816171289</v>
      </c>
      <c r="AF40" s="714">
        <f t="shared" ref="AF40:AF45" si="6">AD40+AE40</f>
        <v>197.6483212573132</v>
      </c>
      <c r="AG40" s="740"/>
      <c r="AH40" s="714">
        <v>210.41</v>
      </c>
      <c r="AI40" s="742">
        <f>AH40*AJ7</f>
        <v>31.561499999999999</v>
      </c>
      <c r="AJ40" s="481">
        <f>SUM(AH40:AI40)</f>
        <v>241.97149999999999</v>
      </c>
      <c r="AK40" s="707"/>
      <c r="AL40" s="675">
        <v>226.12762699999996</v>
      </c>
      <c r="AM40" s="455">
        <v>260.27999999999997</v>
      </c>
      <c r="AN40" s="455" t="e">
        <f>AL$40*#REF!</f>
        <v>#REF!</v>
      </c>
      <c r="AO40" s="456" t="e">
        <f>SUM(AL40:AN40)</f>
        <v>#REF!</v>
      </c>
      <c r="AP40" s="364">
        <v>226.12779680259999</v>
      </c>
      <c r="AQ40" s="813">
        <f>AM40*1.1152</f>
        <v>290.26425599999999</v>
      </c>
      <c r="AR40" s="743">
        <f t="shared" ref="AR40:AR45" si="7">AQ40*1.15</f>
        <v>333.80389439999993</v>
      </c>
      <c r="AS40" s="743">
        <f t="shared" ref="AS40:AS45" si="8">AQ40*1.14</f>
        <v>330.90125183999999</v>
      </c>
      <c r="AT40" s="743">
        <f>AS40*1.15</f>
        <v>380.53643961599994</v>
      </c>
      <c r="AU40" s="805">
        <f>SUM(AS40-AQ40)/AQ40</f>
        <v>0.13999999999999999</v>
      </c>
      <c r="AV40" s="842"/>
      <c r="AW40" s="842"/>
      <c r="AX40" s="842"/>
    </row>
    <row r="41" spans="1:50" ht="15.75" x14ac:dyDescent="0.25">
      <c r="A41" s="511" t="s">
        <v>36</v>
      </c>
      <c r="B41" s="480">
        <v>0.63</v>
      </c>
      <c r="C41" s="481">
        <v>0.63</v>
      </c>
      <c r="D41" s="481">
        <v>0.66</v>
      </c>
      <c r="E41" s="481">
        <f t="shared" si="0"/>
        <v>0</v>
      </c>
      <c r="F41" s="481">
        <f t="shared" si="1"/>
        <v>0.66</v>
      </c>
      <c r="G41" s="455">
        <f t="shared" ref="G41:G49" si="9">F41</f>
        <v>0.66</v>
      </c>
      <c r="H41" s="485">
        <f t="shared" ref="H41:H49" si="10">+D41+D41*$I$9</f>
        <v>0.66</v>
      </c>
      <c r="I41" s="513">
        <f t="shared" si="2"/>
        <v>0</v>
      </c>
      <c r="J41" s="514">
        <f t="shared" si="3"/>
        <v>0.66</v>
      </c>
      <c r="K41" s="515">
        <f t="shared" ref="K41:K49" si="11">+J41</f>
        <v>0.66</v>
      </c>
      <c r="L41" s="539">
        <v>0.74050000000000005</v>
      </c>
      <c r="M41" s="480">
        <f>L41*L6</f>
        <v>0.10367000000000001</v>
      </c>
      <c r="N41" s="491">
        <f t="shared" si="4"/>
        <v>0.84417000000000009</v>
      </c>
      <c r="O41" s="490">
        <v>0.79</v>
      </c>
      <c r="P41" s="480" t="e">
        <f t="shared" ref="P41:P49" si="12">O41*$Q$7</f>
        <v>#VALUE!</v>
      </c>
      <c r="Q41" s="490" t="e">
        <f t="shared" ref="Q41:Q49" si="13">O41+P41</f>
        <v>#VALUE!</v>
      </c>
      <c r="R41" s="539">
        <v>0.84</v>
      </c>
      <c r="S41" s="480">
        <f>R41*S7</f>
        <v>0.11760000000000001</v>
      </c>
      <c r="T41" s="490">
        <f t="shared" ref="T41:T49" si="14">R41+S41</f>
        <v>0.95760000000000001</v>
      </c>
      <c r="U41" s="539">
        <f>R41+(R41*R9)</f>
        <v>0.855792</v>
      </c>
      <c r="V41" s="480">
        <f>U41*V7</f>
        <v>0.12836880000000001</v>
      </c>
      <c r="W41" s="540">
        <f t="shared" ref="W41:W49" si="15">SUM(U41:V41)</f>
        <v>0.98416079999999995</v>
      </c>
      <c r="X41" s="539">
        <v>0.9143</v>
      </c>
      <c r="Y41" s="480">
        <f>X41*Y5</f>
        <v>0.13714499999999999</v>
      </c>
      <c r="Z41" s="744">
        <f t="shared" ref="Z41:Z49" si="16">SUM(X41:Y41)</f>
        <v>1.051445</v>
      </c>
      <c r="AA41" s="745">
        <v>1.0339</v>
      </c>
      <c r="AB41" s="712" t="e">
        <f>AA41*#REF!</f>
        <v>#REF!</v>
      </c>
      <c r="AC41" s="746" t="e">
        <f t="shared" ref="AC41:AC49" si="17">AA41+AB41</f>
        <v>#REF!</v>
      </c>
      <c r="AD41" s="746">
        <f>AA41*AD6</f>
        <v>1.0982085800000001</v>
      </c>
      <c r="AE41" s="713">
        <f t="shared" ref="AE41:AE49" si="18">AD41*15%</f>
        <v>0.164731287</v>
      </c>
      <c r="AF41" s="747">
        <f t="shared" si="6"/>
        <v>1.262939867</v>
      </c>
      <c r="AG41" s="740"/>
      <c r="AH41" s="747">
        <v>1.2583</v>
      </c>
      <c r="AI41" s="742">
        <f>AH41*AJ7</f>
        <v>0.188745</v>
      </c>
      <c r="AJ41" s="700">
        <f>SUM(AH41:AI41)</f>
        <v>1.4470449999999999</v>
      </c>
      <c r="AK41" s="707"/>
      <c r="AL41" s="676">
        <v>1.3522950099999997</v>
      </c>
      <c r="AM41" s="655">
        <v>1.5565</v>
      </c>
      <c r="AN41" s="655" t="e">
        <f>AL41*#REF!</f>
        <v>#REF!</v>
      </c>
      <c r="AO41" s="656" t="e">
        <f t="shared" ref="AO41:AO49" si="19">SUM(AL41:AN41)</f>
        <v>#REF!</v>
      </c>
      <c r="AP41" s="364">
        <v>135.23244352859999</v>
      </c>
      <c r="AQ41" s="814">
        <f t="shared" ref="AQ41:AQ49" si="20">AM41*1.1152</f>
        <v>1.7358088</v>
      </c>
      <c r="AR41" s="708">
        <f t="shared" si="7"/>
        <v>1.99618012</v>
      </c>
      <c r="AS41" s="803">
        <f t="shared" si="8"/>
        <v>1.9788220319999998</v>
      </c>
      <c r="AT41" s="803">
        <f t="shared" ref="AT41:AT49" si="21">AS41*1.15</f>
        <v>2.2756453367999998</v>
      </c>
      <c r="AU41" s="805">
        <f t="shared" ref="AU41:AU49" si="22">SUM(AS41-AQ41)/AQ41</f>
        <v>0.13999999999999987</v>
      </c>
      <c r="AV41" s="842"/>
      <c r="AW41" s="842"/>
      <c r="AX41" s="842"/>
    </row>
    <row r="42" spans="1:50" ht="15.75" x14ac:dyDescent="0.25">
      <c r="A42" s="511" t="s">
        <v>37</v>
      </c>
      <c r="B42" s="480">
        <v>0.64</v>
      </c>
      <c r="C42" s="481">
        <v>0.72</v>
      </c>
      <c r="D42" s="481">
        <v>0.82</v>
      </c>
      <c r="E42" s="481">
        <f t="shared" si="0"/>
        <v>0</v>
      </c>
      <c r="F42" s="481">
        <f t="shared" si="1"/>
        <v>0.82</v>
      </c>
      <c r="G42" s="455">
        <f t="shared" si="9"/>
        <v>0.82</v>
      </c>
      <c r="H42" s="485">
        <f t="shared" si="10"/>
        <v>0.82</v>
      </c>
      <c r="I42" s="513">
        <f t="shared" si="2"/>
        <v>0</v>
      </c>
      <c r="J42" s="514">
        <f t="shared" si="3"/>
        <v>0.82</v>
      </c>
      <c r="K42" s="515">
        <f t="shared" si="11"/>
        <v>0.82</v>
      </c>
      <c r="L42" s="483">
        <v>0.9325</v>
      </c>
      <c r="M42" s="480">
        <f>L42*L6</f>
        <v>0.13055</v>
      </c>
      <c r="N42" s="491">
        <f t="shared" si="4"/>
        <v>1.0630500000000001</v>
      </c>
      <c r="O42" s="490">
        <v>1</v>
      </c>
      <c r="P42" s="480" t="e">
        <f t="shared" si="12"/>
        <v>#VALUE!</v>
      </c>
      <c r="Q42" s="490" t="e">
        <f t="shared" si="13"/>
        <v>#VALUE!</v>
      </c>
      <c r="R42" s="539">
        <v>1.0760000000000001</v>
      </c>
      <c r="S42" s="480">
        <f>R42*S7</f>
        <v>0.15064000000000002</v>
      </c>
      <c r="T42" s="490">
        <f t="shared" si="14"/>
        <v>1.2266400000000002</v>
      </c>
      <c r="U42" s="539">
        <v>1.1003000000000001</v>
      </c>
      <c r="V42" s="480">
        <f>U42*V7</f>
        <v>0.165045</v>
      </c>
      <c r="W42" s="540">
        <f t="shared" si="15"/>
        <v>1.2653449999999999</v>
      </c>
      <c r="X42" s="539">
        <f t="shared" si="5"/>
        <v>1.1003000000000001</v>
      </c>
      <c r="Y42" s="480">
        <f>X42*Y5</f>
        <v>0.165045</v>
      </c>
      <c r="Z42" s="744">
        <f t="shared" si="16"/>
        <v>1.2653449999999999</v>
      </c>
      <c r="AA42" s="745">
        <f>X42+(X42*AA$6)</f>
        <v>1.24410921</v>
      </c>
      <c r="AB42" s="712" t="e">
        <f>AA42*#REF!</f>
        <v>#REF!</v>
      </c>
      <c r="AC42" s="746" t="e">
        <f t="shared" si="17"/>
        <v>#REF!</v>
      </c>
      <c r="AD42" s="746">
        <f>AA42*AD6</f>
        <v>1.3214928028620001</v>
      </c>
      <c r="AE42" s="713">
        <f t="shared" si="18"/>
        <v>0.19822392042930001</v>
      </c>
      <c r="AF42" s="747">
        <f t="shared" si="6"/>
        <v>1.5197167232913</v>
      </c>
      <c r="AG42" s="740"/>
      <c r="AH42" s="747">
        <v>1.6177999999999999</v>
      </c>
      <c r="AI42" s="742">
        <f>AH42*AJ7</f>
        <v>0.24266999999999997</v>
      </c>
      <c r="AJ42" s="700">
        <f>SUM(AH42:AI42)</f>
        <v>1.8604699999999998</v>
      </c>
      <c r="AK42" s="707"/>
      <c r="AL42" s="676">
        <v>1.7386496599999999</v>
      </c>
      <c r="AM42" s="655">
        <v>2.0011000000000001</v>
      </c>
      <c r="AN42" s="655" t="e">
        <f>AL42*#REF!</f>
        <v>#REF!</v>
      </c>
      <c r="AO42" s="656" t="e">
        <f t="shared" si="19"/>
        <v>#REF!</v>
      </c>
      <c r="AP42" s="364">
        <v>173.86455868869999</v>
      </c>
      <c r="AQ42" s="814">
        <f t="shared" si="20"/>
        <v>2.23162672</v>
      </c>
      <c r="AR42" s="708">
        <f t="shared" si="7"/>
        <v>2.5663707279999999</v>
      </c>
      <c r="AS42" s="803">
        <f t="shared" si="8"/>
        <v>2.5440544607999995</v>
      </c>
      <c r="AT42" s="803">
        <f t="shared" si="21"/>
        <v>2.9256626299199993</v>
      </c>
      <c r="AU42" s="805">
        <f t="shared" si="22"/>
        <v>0.13999999999999982</v>
      </c>
      <c r="AV42" s="842"/>
      <c r="AW42" s="842"/>
      <c r="AX42" s="842"/>
    </row>
    <row r="43" spans="1:50" ht="15.75" x14ac:dyDescent="0.25">
      <c r="A43" s="511" t="s">
        <v>38</v>
      </c>
      <c r="B43" s="480">
        <v>0.77</v>
      </c>
      <c r="C43" s="481">
        <v>0.98</v>
      </c>
      <c r="D43" s="481">
        <v>1.0900000000000001</v>
      </c>
      <c r="E43" s="481">
        <f t="shared" si="0"/>
        <v>0</v>
      </c>
      <c r="F43" s="481">
        <f t="shared" si="1"/>
        <v>1.0900000000000001</v>
      </c>
      <c r="G43" s="455">
        <f t="shared" si="9"/>
        <v>1.0900000000000001</v>
      </c>
      <c r="H43" s="485">
        <f t="shared" si="10"/>
        <v>1.0900000000000001</v>
      </c>
      <c r="I43" s="513">
        <f t="shared" si="2"/>
        <v>0</v>
      </c>
      <c r="J43" s="514">
        <f t="shared" si="3"/>
        <v>1.0900000000000001</v>
      </c>
      <c r="K43" s="515">
        <f t="shared" si="11"/>
        <v>1.0900000000000001</v>
      </c>
      <c r="L43" s="483">
        <v>1.2607999999999999</v>
      </c>
      <c r="M43" s="480">
        <f>L43*L6</f>
        <v>0.176512</v>
      </c>
      <c r="N43" s="491">
        <f t="shared" si="4"/>
        <v>1.4373119999999999</v>
      </c>
      <c r="O43" s="490">
        <v>1.41</v>
      </c>
      <c r="P43" s="480" t="e">
        <f t="shared" si="12"/>
        <v>#VALUE!</v>
      </c>
      <c r="Q43" s="490" t="e">
        <f t="shared" si="13"/>
        <v>#VALUE!</v>
      </c>
      <c r="R43" s="539">
        <v>1.5177</v>
      </c>
      <c r="S43" s="480">
        <f>R43*S7</f>
        <v>0.21247800000000003</v>
      </c>
      <c r="T43" s="490">
        <f t="shared" si="14"/>
        <v>1.730178</v>
      </c>
      <c r="U43" s="539">
        <v>1.5486</v>
      </c>
      <c r="V43" s="480">
        <f>U43*V7</f>
        <v>0.23229</v>
      </c>
      <c r="W43" s="540">
        <f t="shared" si="15"/>
        <v>1.7808899999999999</v>
      </c>
      <c r="X43" s="539">
        <f t="shared" si="5"/>
        <v>1.5486</v>
      </c>
      <c r="Y43" s="480">
        <f>X43*Y5</f>
        <v>0.23229</v>
      </c>
      <c r="Z43" s="744">
        <f t="shared" si="16"/>
        <v>1.7808899999999999</v>
      </c>
      <c r="AA43" s="745">
        <f>X43+(X43*AA$6)</f>
        <v>1.75100202</v>
      </c>
      <c r="AB43" s="712" t="e">
        <f>AA43*#REF!</f>
        <v>#REF!</v>
      </c>
      <c r="AC43" s="746" t="e">
        <f t="shared" si="17"/>
        <v>#REF!</v>
      </c>
      <c r="AD43" s="746">
        <v>1.9872000000000001</v>
      </c>
      <c r="AE43" s="713">
        <f t="shared" si="18"/>
        <v>0.29808000000000001</v>
      </c>
      <c r="AF43" s="747">
        <f t="shared" si="6"/>
        <v>2.2852800000000002</v>
      </c>
      <c r="AG43" s="740"/>
      <c r="AH43" s="747">
        <v>2.2768999999999999</v>
      </c>
      <c r="AI43" s="742">
        <f>AH43*AJ7</f>
        <v>0.34153499999999998</v>
      </c>
      <c r="AJ43" s="700">
        <f>SUM(AH43:AI43)</f>
        <v>2.6184349999999998</v>
      </c>
      <c r="AK43" s="707"/>
      <c r="AL43" s="676">
        <v>2.4469844299999997</v>
      </c>
      <c r="AM43" s="655">
        <v>2.8165</v>
      </c>
      <c r="AN43" s="655" t="e">
        <f>AL43*#REF!</f>
        <v>#REF!</v>
      </c>
      <c r="AO43" s="656" t="e">
        <f t="shared" si="19"/>
        <v>#REF!</v>
      </c>
      <c r="AP43" s="364">
        <v>244.70193362559999</v>
      </c>
      <c r="AQ43" s="814">
        <f t="shared" si="20"/>
        <v>3.1409607999999998</v>
      </c>
      <c r="AR43" s="708">
        <f t="shared" si="7"/>
        <v>3.6121049199999993</v>
      </c>
      <c r="AS43" s="803">
        <f t="shared" si="8"/>
        <v>3.5806953119999996</v>
      </c>
      <c r="AT43" s="803">
        <f t="shared" si="21"/>
        <v>4.1177996087999995</v>
      </c>
      <c r="AU43" s="805">
        <f t="shared" si="22"/>
        <v>0.13999999999999996</v>
      </c>
      <c r="AV43" s="842"/>
      <c r="AW43" s="842"/>
      <c r="AX43" s="842"/>
    </row>
    <row r="44" spans="1:50" ht="15.75" x14ac:dyDescent="0.25">
      <c r="A44" s="511" t="s">
        <v>39</v>
      </c>
      <c r="B44" s="480">
        <v>0.92</v>
      </c>
      <c r="C44" s="481">
        <v>1.1399999999999999</v>
      </c>
      <c r="D44" s="481">
        <v>1.29</v>
      </c>
      <c r="E44" s="481">
        <f t="shared" si="0"/>
        <v>0</v>
      </c>
      <c r="F44" s="481">
        <f t="shared" si="1"/>
        <v>1.29</v>
      </c>
      <c r="G44" s="455">
        <f t="shared" si="9"/>
        <v>1.29</v>
      </c>
      <c r="H44" s="485">
        <f t="shared" si="10"/>
        <v>1.29</v>
      </c>
      <c r="I44" s="513">
        <f t="shared" si="2"/>
        <v>0</v>
      </c>
      <c r="J44" s="514">
        <f t="shared" si="3"/>
        <v>1.29</v>
      </c>
      <c r="K44" s="515">
        <f t="shared" si="11"/>
        <v>1.29</v>
      </c>
      <c r="L44" s="483">
        <v>1.4809000000000001</v>
      </c>
      <c r="M44" s="480">
        <f>L44*L6</f>
        <v>0.20732600000000004</v>
      </c>
      <c r="N44" s="491">
        <f t="shared" si="4"/>
        <v>1.6882260000000002</v>
      </c>
      <c r="O44" s="490">
        <v>1.66</v>
      </c>
      <c r="P44" s="480" t="e">
        <f t="shared" si="12"/>
        <v>#VALUE!</v>
      </c>
      <c r="Q44" s="490" t="e">
        <f t="shared" si="13"/>
        <v>#VALUE!</v>
      </c>
      <c r="R44" s="539">
        <v>1.79</v>
      </c>
      <c r="S44" s="480">
        <f>R44*S7</f>
        <v>0.25060000000000004</v>
      </c>
      <c r="T44" s="490">
        <f t="shared" si="14"/>
        <v>2.0406</v>
      </c>
      <c r="U44" s="539">
        <v>1.8237000000000001</v>
      </c>
      <c r="V44" s="480">
        <f>U44*V7</f>
        <v>0.27355499999999999</v>
      </c>
      <c r="W44" s="540">
        <f t="shared" si="15"/>
        <v>2.0972550000000001</v>
      </c>
      <c r="X44" s="539">
        <f t="shared" si="5"/>
        <v>1.8237000000000001</v>
      </c>
      <c r="Y44" s="480">
        <f>X44*Y5</f>
        <v>0.27355499999999999</v>
      </c>
      <c r="Z44" s="744">
        <f t="shared" si="16"/>
        <v>2.0972550000000001</v>
      </c>
      <c r="AA44" s="745">
        <f>X44+(X44*AA$6)</f>
        <v>2.0620575900000002</v>
      </c>
      <c r="AB44" s="712" t="e">
        <f>AA44*#REF!</f>
        <v>#REF!</v>
      </c>
      <c r="AC44" s="746" t="e">
        <f t="shared" si="17"/>
        <v>#REF!</v>
      </c>
      <c r="AD44" s="746">
        <f>AA44*AD6</f>
        <v>2.1903175720980004</v>
      </c>
      <c r="AE44" s="713">
        <f t="shared" si="18"/>
        <v>0.32854763581470003</v>
      </c>
      <c r="AF44" s="747">
        <f t="shared" si="6"/>
        <v>2.5188652079127003</v>
      </c>
      <c r="AG44" s="740"/>
      <c r="AH44" s="747">
        <v>2.6814</v>
      </c>
      <c r="AI44" s="742">
        <f>AH44*AJ7</f>
        <v>0.40221000000000001</v>
      </c>
      <c r="AJ44" s="700">
        <f>SUM(AH44:AI44)</f>
        <v>3.0836100000000002</v>
      </c>
      <c r="AK44" s="707"/>
      <c r="AL44" s="676">
        <v>2.88170058</v>
      </c>
      <c r="AM44" s="655">
        <v>3.3168000000000002</v>
      </c>
      <c r="AN44" s="655" t="e">
        <f>AL44*#REF!</f>
        <v>#REF!</v>
      </c>
      <c r="AO44" s="656" t="e">
        <f t="shared" si="19"/>
        <v>#REF!</v>
      </c>
      <c r="AP44" s="364">
        <v>288.17227080729998</v>
      </c>
      <c r="AQ44" s="814">
        <f t="shared" si="20"/>
        <v>3.6988953600000003</v>
      </c>
      <c r="AR44" s="708">
        <f t="shared" si="7"/>
        <v>4.2537296639999997</v>
      </c>
      <c r="AS44" s="803">
        <f t="shared" si="8"/>
        <v>4.2167407103999999</v>
      </c>
      <c r="AT44" s="803">
        <f t="shared" si="21"/>
        <v>4.8492518169599999</v>
      </c>
      <c r="AU44" s="805">
        <f t="shared" si="22"/>
        <v>0.13999999999999987</v>
      </c>
      <c r="AV44" s="842"/>
      <c r="AW44" s="842"/>
      <c r="AX44" s="842"/>
    </row>
    <row r="45" spans="1:50" ht="15.75" x14ac:dyDescent="0.25">
      <c r="A45" s="821" t="s">
        <v>40</v>
      </c>
      <c r="B45" s="822"/>
      <c r="C45" s="823"/>
      <c r="D45" s="823"/>
      <c r="E45" s="823"/>
      <c r="F45" s="823"/>
      <c r="G45" s="824"/>
      <c r="H45" s="825"/>
      <c r="I45" s="826"/>
      <c r="J45" s="827"/>
      <c r="K45" s="828"/>
      <c r="L45" s="822"/>
      <c r="M45" s="822"/>
      <c r="N45" s="829"/>
      <c r="O45" s="822"/>
      <c r="P45" s="822"/>
      <c r="Q45" s="822"/>
      <c r="R45" s="822"/>
      <c r="S45" s="822"/>
      <c r="T45" s="822"/>
      <c r="U45" s="822"/>
      <c r="V45" s="822"/>
      <c r="W45" s="830"/>
      <c r="X45" s="822"/>
      <c r="Y45" s="822"/>
      <c r="Z45" s="711"/>
      <c r="AA45" s="831" t="e">
        <f>#REF!+(#REF!*AA$6)</f>
        <v>#REF!</v>
      </c>
      <c r="AB45" s="831" t="e">
        <f>AA45*#REF!</f>
        <v>#REF!</v>
      </c>
      <c r="AC45" s="832" t="e">
        <f>AA45+AB45</f>
        <v>#REF!</v>
      </c>
      <c r="AD45" s="832">
        <v>128.54</v>
      </c>
      <c r="AE45" s="832">
        <f>AD45*15%</f>
        <v>19.280999999999999</v>
      </c>
      <c r="AF45" s="833">
        <f t="shared" si="6"/>
        <v>147.821</v>
      </c>
      <c r="AG45" s="834"/>
      <c r="AH45" s="833">
        <v>147.29</v>
      </c>
      <c r="AI45" s="835">
        <f>AH45*AJ7</f>
        <v>22.093499999999999</v>
      </c>
      <c r="AJ45" s="822">
        <f>AH45+AI45</f>
        <v>169.3835</v>
      </c>
      <c r="AK45" s="836"/>
      <c r="AL45" s="824">
        <v>158.30256299999996</v>
      </c>
      <c r="AM45" s="824">
        <v>182.19</v>
      </c>
      <c r="AN45" s="824" t="e">
        <f>AL45*#REF!</f>
        <v>#REF!</v>
      </c>
      <c r="AO45" s="837" t="e">
        <f t="shared" si="19"/>
        <v>#REF!</v>
      </c>
      <c r="AP45" s="838"/>
      <c r="AQ45" s="839">
        <f t="shared" si="20"/>
        <v>203.17828799999998</v>
      </c>
      <c r="AR45" s="840">
        <f t="shared" si="7"/>
        <v>233.65503119999997</v>
      </c>
      <c r="AS45" s="804">
        <f t="shared" si="8"/>
        <v>231.62324831999996</v>
      </c>
      <c r="AT45" s="841">
        <f t="shared" si="21"/>
        <v>266.36673556799991</v>
      </c>
      <c r="AU45" s="805">
        <f t="shared" si="22"/>
        <v>0.1399999999999999</v>
      </c>
      <c r="AV45" s="842"/>
      <c r="AW45" s="842"/>
      <c r="AX45" s="842"/>
    </row>
    <row r="46" spans="1:50" ht="15.75" x14ac:dyDescent="0.25">
      <c r="A46" s="844" t="s">
        <v>41</v>
      </c>
      <c r="B46" s="822">
        <v>0.54</v>
      </c>
      <c r="C46" s="823">
        <v>0.57999999999999996</v>
      </c>
      <c r="D46" s="823">
        <v>0.66</v>
      </c>
      <c r="E46" s="823">
        <f t="shared" si="0"/>
        <v>0</v>
      </c>
      <c r="F46" s="823">
        <f t="shared" si="1"/>
        <v>0.66</v>
      </c>
      <c r="G46" s="824">
        <f t="shared" si="9"/>
        <v>0.66</v>
      </c>
      <c r="H46" s="825">
        <f t="shared" si="10"/>
        <v>0.66</v>
      </c>
      <c r="I46" s="826">
        <f t="shared" si="2"/>
        <v>0</v>
      </c>
      <c r="J46" s="827">
        <f t="shared" si="3"/>
        <v>0.66</v>
      </c>
      <c r="K46" s="828">
        <f t="shared" si="11"/>
        <v>0.66</v>
      </c>
      <c r="L46" s="845">
        <v>0.74050000000000005</v>
      </c>
      <c r="M46" s="822">
        <f>L46*L6</f>
        <v>0.10367000000000001</v>
      </c>
      <c r="N46" s="846">
        <f t="shared" si="4"/>
        <v>0.84417000000000009</v>
      </c>
      <c r="O46" s="847">
        <v>0.79</v>
      </c>
      <c r="P46" s="822" t="e">
        <f t="shared" si="12"/>
        <v>#VALUE!</v>
      </c>
      <c r="Q46" s="847" t="e">
        <f t="shared" si="13"/>
        <v>#VALUE!</v>
      </c>
      <c r="R46" s="845">
        <v>0.84</v>
      </c>
      <c r="S46" s="822">
        <f>R46*S7</f>
        <v>0.11760000000000001</v>
      </c>
      <c r="T46" s="847">
        <f t="shared" si="14"/>
        <v>0.95760000000000001</v>
      </c>
      <c r="U46" s="845">
        <f>R46+(R46*R9)</f>
        <v>0.855792</v>
      </c>
      <c r="V46" s="822">
        <f>U46*V7</f>
        <v>0.12836880000000001</v>
      </c>
      <c r="W46" s="848">
        <f t="shared" si="15"/>
        <v>0.98416079999999995</v>
      </c>
      <c r="X46" s="845">
        <f t="shared" si="5"/>
        <v>0.855792</v>
      </c>
      <c r="Y46" s="822">
        <f>X46*Y5</f>
        <v>0.12836880000000001</v>
      </c>
      <c r="Z46" s="744">
        <f t="shared" si="16"/>
        <v>0.98416079999999995</v>
      </c>
      <c r="AA46" s="849" t="s">
        <v>864</v>
      </c>
      <c r="AB46" s="850" t="s">
        <v>864</v>
      </c>
      <c r="AC46" s="851" t="s">
        <v>864</v>
      </c>
      <c r="AD46" s="851"/>
      <c r="AE46" s="851"/>
      <c r="AF46" s="852" t="s">
        <v>864</v>
      </c>
      <c r="AG46" s="853"/>
      <c r="AH46" s="852"/>
      <c r="AI46" s="835"/>
      <c r="AJ46" s="854"/>
      <c r="AK46" s="836"/>
      <c r="AL46" s="824"/>
      <c r="AM46" s="824">
        <v>0</v>
      </c>
      <c r="AN46" s="824"/>
      <c r="AO46" s="837"/>
      <c r="AP46" s="838"/>
      <c r="AQ46" s="855"/>
      <c r="AR46" s="840">
        <f>AQ46</f>
        <v>0</v>
      </c>
      <c r="AS46" s="841"/>
      <c r="AT46" s="840"/>
      <c r="AU46" s="856"/>
    </row>
    <row r="47" spans="1:50" ht="15.75" x14ac:dyDescent="0.25">
      <c r="A47" s="844" t="s">
        <v>42</v>
      </c>
      <c r="B47" s="822">
        <v>0.57999999999999996</v>
      </c>
      <c r="C47" s="823">
        <v>0.68</v>
      </c>
      <c r="D47" s="823">
        <v>0.82</v>
      </c>
      <c r="E47" s="823">
        <f t="shared" si="0"/>
        <v>0</v>
      </c>
      <c r="F47" s="823">
        <f t="shared" si="1"/>
        <v>0.82</v>
      </c>
      <c r="G47" s="824">
        <f t="shared" si="9"/>
        <v>0.82</v>
      </c>
      <c r="H47" s="825">
        <f t="shared" si="10"/>
        <v>0.82</v>
      </c>
      <c r="I47" s="826">
        <f t="shared" si="2"/>
        <v>0</v>
      </c>
      <c r="J47" s="827">
        <f t="shared" si="3"/>
        <v>0.82</v>
      </c>
      <c r="K47" s="828">
        <f t="shared" si="11"/>
        <v>0.82</v>
      </c>
      <c r="L47" s="854">
        <v>0.9325</v>
      </c>
      <c r="M47" s="822">
        <f>L47*L6</f>
        <v>0.13055</v>
      </c>
      <c r="N47" s="846">
        <f t="shared" si="4"/>
        <v>1.0630500000000001</v>
      </c>
      <c r="O47" s="847">
        <v>1</v>
      </c>
      <c r="P47" s="822" t="e">
        <f t="shared" si="12"/>
        <v>#VALUE!</v>
      </c>
      <c r="Q47" s="847" t="e">
        <f t="shared" si="13"/>
        <v>#VALUE!</v>
      </c>
      <c r="R47" s="845">
        <v>1.0760000000000001</v>
      </c>
      <c r="S47" s="822">
        <f>R47*S7</f>
        <v>0.15064000000000002</v>
      </c>
      <c r="T47" s="847">
        <f t="shared" si="14"/>
        <v>1.2266400000000002</v>
      </c>
      <c r="U47" s="845">
        <v>1.1003000000000001</v>
      </c>
      <c r="V47" s="822">
        <f>U47*V7</f>
        <v>0.165045</v>
      </c>
      <c r="W47" s="848">
        <f t="shared" si="15"/>
        <v>1.2653449999999999</v>
      </c>
      <c r="X47" s="845">
        <f t="shared" si="5"/>
        <v>1.1003000000000001</v>
      </c>
      <c r="Y47" s="822">
        <f>X47*Y5</f>
        <v>0.165045</v>
      </c>
      <c r="Z47" s="744">
        <f t="shared" si="16"/>
        <v>1.2653449999999999</v>
      </c>
      <c r="AA47" s="857">
        <f>X47+(X47*AA$6)</f>
        <v>1.24410921</v>
      </c>
      <c r="AB47" s="831" t="e">
        <f>AA47*#REF!</f>
        <v>#REF!</v>
      </c>
      <c r="AC47" s="858" t="e">
        <f t="shared" si="17"/>
        <v>#REF!</v>
      </c>
      <c r="AD47" s="859">
        <f>AA47*AD6</f>
        <v>1.3214928028620001</v>
      </c>
      <c r="AE47" s="832">
        <f t="shared" si="18"/>
        <v>0.19822392042930001</v>
      </c>
      <c r="AF47" s="860">
        <f>AD47+AE47</f>
        <v>1.5197167232913</v>
      </c>
      <c r="AG47" s="861"/>
      <c r="AH47" s="860">
        <v>1.6177999999999999</v>
      </c>
      <c r="AI47" s="835">
        <f>AH47*AJ7</f>
        <v>0.24266999999999997</v>
      </c>
      <c r="AJ47" s="845">
        <f>AH47+AI47</f>
        <v>1.8604699999999998</v>
      </c>
      <c r="AK47" s="836"/>
      <c r="AL47" s="862">
        <v>1.7386496599999999</v>
      </c>
      <c r="AM47" s="862">
        <v>2.0011000000000001</v>
      </c>
      <c r="AN47" s="862" t="e">
        <f>AL47*#REF!</f>
        <v>#REF!</v>
      </c>
      <c r="AO47" s="863" t="e">
        <f t="shared" si="19"/>
        <v>#REF!</v>
      </c>
      <c r="AP47" s="838">
        <v>173.86455868869999</v>
      </c>
      <c r="AQ47" s="855">
        <v>2.2315999999999998</v>
      </c>
      <c r="AR47" s="864">
        <f>AQ47*1.15</f>
        <v>2.5663399999999994</v>
      </c>
      <c r="AS47" s="865">
        <f>AQ47*1.14</f>
        <v>2.5440239999999994</v>
      </c>
      <c r="AT47" s="865">
        <f t="shared" si="21"/>
        <v>2.925627599999999</v>
      </c>
      <c r="AU47" s="805">
        <f t="shared" si="22"/>
        <v>0.13999999999999982</v>
      </c>
      <c r="AV47" s="842"/>
      <c r="AW47" s="842"/>
      <c r="AX47" s="842"/>
    </row>
    <row r="48" spans="1:50" ht="15.75" x14ac:dyDescent="0.25">
      <c r="A48" s="844" t="s">
        <v>43</v>
      </c>
      <c r="B48" s="822">
        <v>0.76</v>
      </c>
      <c r="C48" s="823">
        <v>0.94</v>
      </c>
      <c r="D48" s="823">
        <v>1.0900000000000001</v>
      </c>
      <c r="E48" s="823">
        <f t="shared" si="0"/>
        <v>0</v>
      </c>
      <c r="F48" s="823">
        <f t="shared" si="1"/>
        <v>1.0900000000000001</v>
      </c>
      <c r="G48" s="824">
        <f t="shared" si="9"/>
        <v>1.0900000000000001</v>
      </c>
      <c r="H48" s="825">
        <f t="shared" si="10"/>
        <v>1.0900000000000001</v>
      </c>
      <c r="I48" s="826">
        <f t="shared" si="2"/>
        <v>0</v>
      </c>
      <c r="J48" s="827">
        <f t="shared" si="3"/>
        <v>1.0900000000000001</v>
      </c>
      <c r="K48" s="828">
        <f t="shared" si="11"/>
        <v>1.0900000000000001</v>
      </c>
      <c r="L48" s="854">
        <v>1.2607999999999999</v>
      </c>
      <c r="M48" s="822">
        <f>L48*L6</f>
        <v>0.176512</v>
      </c>
      <c r="N48" s="846">
        <f t="shared" si="4"/>
        <v>1.4373119999999999</v>
      </c>
      <c r="O48" s="847">
        <v>1.41</v>
      </c>
      <c r="P48" s="822" t="e">
        <f t="shared" si="12"/>
        <v>#VALUE!</v>
      </c>
      <c r="Q48" s="847" t="e">
        <f t="shared" si="13"/>
        <v>#VALUE!</v>
      </c>
      <c r="R48" s="845">
        <v>1.5177</v>
      </c>
      <c r="S48" s="822">
        <f>R48*S7</f>
        <v>0.21247800000000003</v>
      </c>
      <c r="T48" s="847">
        <f t="shared" si="14"/>
        <v>1.730178</v>
      </c>
      <c r="U48" s="845">
        <v>1.5486</v>
      </c>
      <c r="V48" s="822">
        <f>U48*V7</f>
        <v>0.23229</v>
      </c>
      <c r="W48" s="848">
        <f t="shared" si="15"/>
        <v>1.7808899999999999</v>
      </c>
      <c r="X48" s="845">
        <f t="shared" si="5"/>
        <v>1.5486</v>
      </c>
      <c r="Y48" s="822">
        <f>X48*Y5</f>
        <v>0.23229</v>
      </c>
      <c r="Z48" s="744">
        <f t="shared" si="16"/>
        <v>1.7808899999999999</v>
      </c>
      <c r="AA48" s="866">
        <f>X48+(X48*AA$6)</f>
        <v>1.75100202</v>
      </c>
      <c r="AB48" s="867" t="e">
        <f>AA48*#REF!</f>
        <v>#REF!</v>
      </c>
      <c r="AC48" s="858" t="e">
        <f t="shared" si="17"/>
        <v>#REF!</v>
      </c>
      <c r="AD48" s="858">
        <v>1.9872000000000001</v>
      </c>
      <c r="AE48" s="868">
        <f t="shared" si="18"/>
        <v>0.29808000000000001</v>
      </c>
      <c r="AF48" s="860">
        <f>AD48+AE48</f>
        <v>2.2852800000000002</v>
      </c>
      <c r="AG48" s="861"/>
      <c r="AH48" s="860">
        <v>2.2768999999999999</v>
      </c>
      <c r="AI48" s="835">
        <f>AH48*AJ7</f>
        <v>0.34153499999999998</v>
      </c>
      <c r="AJ48" s="845">
        <f>AH48+AI48</f>
        <v>2.6184349999999998</v>
      </c>
      <c r="AK48" s="836"/>
      <c r="AL48" s="862">
        <v>2.4469844299999997</v>
      </c>
      <c r="AM48" s="862">
        <v>2.8165</v>
      </c>
      <c r="AN48" s="862" t="e">
        <f>AL48*#REF!</f>
        <v>#REF!</v>
      </c>
      <c r="AO48" s="863" t="e">
        <f t="shared" si="19"/>
        <v>#REF!</v>
      </c>
      <c r="AP48" s="838">
        <v>244.70193362559999</v>
      </c>
      <c r="AQ48" s="855">
        <f t="shared" si="20"/>
        <v>3.1409607999999998</v>
      </c>
      <c r="AR48" s="864">
        <f>AQ48*1.15</f>
        <v>3.6121049199999993</v>
      </c>
      <c r="AS48" s="865">
        <f>AQ48*1.14</f>
        <v>3.5806953119999996</v>
      </c>
      <c r="AT48" s="865">
        <f t="shared" si="21"/>
        <v>4.1177996087999995</v>
      </c>
      <c r="AU48" s="805">
        <f t="shared" si="22"/>
        <v>0.13999999999999996</v>
      </c>
      <c r="AV48" s="842"/>
      <c r="AW48" s="842"/>
      <c r="AX48" s="842"/>
    </row>
    <row r="49" spans="1:50" ht="15.75" x14ac:dyDescent="0.25">
      <c r="A49" s="844" t="s">
        <v>44</v>
      </c>
      <c r="B49" s="822">
        <v>0.92</v>
      </c>
      <c r="C49" s="823">
        <v>1.1200000000000001</v>
      </c>
      <c r="D49" s="823">
        <v>1.29</v>
      </c>
      <c r="E49" s="823">
        <f t="shared" si="0"/>
        <v>0</v>
      </c>
      <c r="F49" s="823">
        <f t="shared" si="1"/>
        <v>1.29</v>
      </c>
      <c r="G49" s="824">
        <f t="shared" si="9"/>
        <v>1.29</v>
      </c>
      <c r="H49" s="825">
        <f t="shared" si="10"/>
        <v>1.29</v>
      </c>
      <c r="I49" s="826">
        <f t="shared" si="2"/>
        <v>0</v>
      </c>
      <c r="J49" s="827">
        <f t="shared" si="3"/>
        <v>1.29</v>
      </c>
      <c r="K49" s="828">
        <f t="shared" si="11"/>
        <v>1.29</v>
      </c>
      <c r="L49" s="854">
        <v>1.4809000000000001</v>
      </c>
      <c r="M49" s="822">
        <f>L49*L6</f>
        <v>0.20732600000000004</v>
      </c>
      <c r="N49" s="846">
        <f t="shared" si="4"/>
        <v>1.6882260000000002</v>
      </c>
      <c r="O49" s="847">
        <v>1.66</v>
      </c>
      <c r="P49" s="822" t="e">
        <f t="shared" si="12"/>
        <v>#VALUE!</v>
      </c>
      <c r="Q49" s="847" t="e">
        <f t="shared" si="13"/>
        <v>#VALUE!</v>
      </c>
      <c r="R49" s="845">
        <v>1.79</v>
      </c>
      <c r="S49" s="822">
        <f>R49*S7</f>
        <v>0.25060000000000004</v>
      </c>
      <c r="T49" s="847">
        <f t="shared" si="14"/>
        <v>2.0406</v>
      </c>
      <c r="U49" s="845">
        <v>1.8237000000000001</v>
      </c>
      <c r="V49" s="822">
        <f>U49*V7</f>
        <v>0.27355499999999999</v>
      </c>
      <c r="W49" s="848">
        <f t="shared" si="15"/>
        <v>2.0972550000000001</v>
      </c>
      <c r="X49" s="845">
        <f t="shared" si="5"/>
        <v>1.8237000000000001</v>
      </c>
      <c r="Y49" s="822">
        <f>X49*Y5</f>
        <v>0.27355499999999999</v>
      </c>
      <c r="Z49" s="744">
        <f t="shared" si="16"/>
        <v>2.0972550000000001</v>
      </c>
      <c r="AA49" s="866">
        <f>X49+(X49*AA$6)</f>
        <v>2.0620575900000002</v>
      </c>
      <c r="AB49" s="867" t="e">
        <f>AA49*#REF!</f>
        <v>#REF!</v>
      </c>
      <c r="AC49" s="858" t="e">
        <f t="shared" si="17"/>
        <v>#REF!</v>
      </c>
      <c r="AD49" s="858">
        <f>AA49*AD6</f>
        <v>2.1903175720980004</v>
      </c>
      <c r="AE49" s="868">
        <f t="shared" si="18"/>
        <v>0.32854763581470003</v>
      </c>
      <c r="AF49" s="860">
        <f>AD49+AE49</f>
        <v>2.5188652079127003</v>
      </c>
      <c r="AG49" s="861"/>
      <c r="AH49" s="860">
        <v>2.6814</v>
      </c>
      <c r="AI49" s="835">
        <f>AH49*AJ7</f>
        <v>0.40221000000000001</v>
      </c>
      <c r="AJ49" s="845">
        <f>AH49+AI49</f>
        <v>3.0836100000000002</v>
      </c>
      <c r="AK49" s="836"/>
      <c r="AL49" s="862">
        <v>2.88170058</v>
      </c>
      <c r="AM49" s="862">
        <v>3.3168000000000002</v>
      </c>
      <c r="AN49" s="862" t="e">
        <f>AL49*#REF!</f>
        <v>#REF!</v>
      </c>
      <c r="AO49" s="863" t="e">
        <f t="shared" si="19"/>
        <v>#REF!</v>
      </c>
      <c r="AP49" s="838">
        <v>288.17227080729998</v>
      </c>
      <c r="AQ49" s="855">
        <f t="shared" si="20"/>
        <v>3.6988953600000003</v>
      </c>
      <c r="AR49" s="864">
        <f>AQ49*1.15</f>
        <v>4.2537296639999997</v>
      </c>
      <c r="AS49" s="865">
        <f>AQ49*1.14</f>
        <v>4.2167407103999999</v>
      </c>
      <c r="AT49" s="865">
        <f t="shared" si="21"/>
        <v>4.8492518169599999</v>
      </c>
      <c r="AU49" s="805">
        <f t="shared" si="22"/>
        <v>0.13999999999999987</v>
      </c>
      <c r="AV49" s="842"/>
      <c r="AW49" s="842"/>
      <c r="AX49" s="842"/>
    </row>
    <row r="50" spans="1:50" ht="15.75" x14ac:dyDescent="0.25">
      <c r="A50" s="479"/>
      <c r="B50" s="480"/>
      <c r="C50" s="481"/>
      <c r="D50" s="481"/>
      <c r="E50" s="481"/>
      <c r="F50" s="481"/>
      <c r="G50" s="455"/>
      <c r="H50" s="485"/>
      <c r="I50" s="513"/>
      <c r="J50" s="514"/>
      <c r="K50" s="515"/>
      <c r="L50" s="483"/>
      <c r="M50" s="483"/>
      <c r="N50" s="488"/>
      <c r="O50" s="394"/>
      <c r="P50" s="483"/>
      <c r="Q50" s="483"/>
      <c r="R50" s="483"/>
      <c r="S50" s="483"/>
      <c r="T50" s="483"/>
      <c r="U50" s="480"/>
      <c r="V50" s="480"/>
      <c r="W50" s="538"/>
      <c r="X50" s="483"/>
      <c r="Y50" s="480"/>
      <c r="Z50" s="711"/>
      <c r="AA50" s="712"/>
      <c r="AB50" s="712"/>
      <c r="AC50" s="713"/>
      <c r="AD50" s="713"/>
      <c r="AE50" s="713"/>
      <c r="AF50" s="714"/>
      <c r="AG50" s="740"/>
      <c r="AH50" s="714"/>
      <c r="AI50" s="483"/>
      <c r="AJ50" s="483"/>
      <c r="AK50" s="707"/>
      <c r="AL50" s="455"/>
      <c r="AM50" s="455"/>
      <c r="AN50" s="455"/>
      <c r="AO50" s="456"/>
      <c r="AP50" s="364"/>
      <c r="AQ50" s="810"/>
      <c r="AR50" s="709"/>
      <c r="AS50" s="709"/>
      <c r="AT50" s="709"/>
      <c r="AU50" s="802"/>
    </row>
    <row r="51" spans="1:50" ht="15.75" x14ac:dyDescent="0.25">
      <c r="A51" s="499" t="s">
        <v>45</v>
      </c>
      <c r="B51" s="480"/>
      <c r="C51" s="481"/>
      <c r="D51" s="481"/>
      <c r="E51" s="481"/>
      <c r="F51" s="481"/>
      <c r="G51" s="455"/>
      <c r="H51" s="485"/>
      <c r="I51" s="513"/>
      <c r="J51" s="514"/>
      <c r="K51" s="515"/>
      <c r="L51" s="483"/>
      <c r="M51" s="483"/>
      <c r="N51" s="488"/>
      <c r="O51" s="394"/>
      <c r="P51" s="483"/>
      <c r="Q51" s="483"/>
      <c r="R51" s="483"/>
      <c r="S51" s="483"/>
      <c r="T51" s="483"/>
      <c r="U51" s="480"/>
      <c r="V51" s="483"/>
      <c r="W51" s="502"/>
      <c r="X51" s="483"/>
      <c r="Y51" s="480"/>
      <c r="Z51" s="711"/>
      <c r="AA51" s="712"/>
      <c r="AB51" s="712"/>
      <c r="AC51" s="713"/>
      <c r="AD51" s="713"/>
      <c r="AE51" s="713"/>
      <c r="AF51" s="714"/>
      <c r="AG51" s="740"/>
      <c r="AH51" s="714"/>
      <c r="AI51" s="483"/>
      <c r="AJ51" s="483"/>
      <c r="AK51" s="707"/>
      <c r="AL51" s="455"/>
      <c r="AM51" s="455"/>
      <c r="AN51" s="455"/>
      <c r="AO51" s="456"/>
      <c r="AP51" s="364"/>
      <c r="AQ51" s="810"/>
      <c r="AR51" s="709"/>
      <c r="AS51" s="709"/>
      <c r="AT51" s="709"/>
      <c r="AU51" s="802"/>
    </row>
    <row r="52" spans="1:50" ht="15.75" x14ac:dyDescent="0.25">
      <c r="A52" s="844" t="s">
        <v>35</v>
      </c>
      <c r="B52" s="869">
        <v>267</v>
      </c>
      <c r="C52" s="823">
        <v>322</v>
      </c>
      <c r="D52" s="823">
        <v>358</v>
      </c>
      <c r="E52" s="823">
        <f>+D52*$F$9</f>
        <v>0</v>
      </c>
      <c r="F52" s="823">
        <f>SUM(D52:E52)</f>
        <v>358</v>
      </c>
      <c r="G52" s="824">
        <f>F52</f>
        <v>358</v>
      </c>
      <c r="H52" s="825">
        <f>+D52+D52*$I$9</f>
        <v>358</v>
      </c>
      <c r="I52" s="826">
        <f>+H52*$I$6</f>
        <v>0</v>
      </c>
      <c r="J52" s="827">
        <f t="shared" si="3"/>
        <v>358</v>
      </c>
      <c r="K52" s="828">
        <f>+J52</f>
        <v>358</v>
      </c>
      <c r="L52" s="822">
        <v>416.37</v>
      </c>
      <c r="M52" s="822">
        <f>L52*L6</f>
        <v>58.291800000000009</v>
      </c>
      <c r="N52" s="829">
        <f>SUM(L52:M52)</f>
        <v>474.66180000000003</v>
      </c>
      <c r="O52" s="822">
        <f>L52+L52*$P$6</f>
        <v>416.37</v>
      </c>
      <c r="P52" s="822" t="e">
        <f>O52*$Q$7</f>
        <v>#VALUE!</v>
      </c>
      <c r="Q52" s="822" t="e">
        <f>SUM(O52:P52)</f>
        <v>#VALUE!</v>
      </c>
      <c r="R52" s="822">
        <v>502.86</v>
      </c>
      <c r="S52" s="822">
        <f>R52*S7</f>
        <v>70.400400000000005</v>
      </c>
      <c r="T52" s="822">
        <f>R52+S52</f>
        <v>573.2604</v>
      </c>
      <c r="U52" s="822">
        <f>R52+(R52*R9)+0.01</f>
        <v>512.32376799999997</v>
      </c>
      <c r="V52" s="822">
        <f>U52*V7</f>
        <v>76.848565199999996</v>
      </c>
      <c r="W52" s="830">
        <f>SUM(U52:V52)</f>
        <v>589.17233319999991</v>
      </c>
      <c r="X52" s="822">
        <f>U52*$Z$6+U52</f>
        <v>512.32376799999997</v>
      </c>
      <c r="Y52" s="822">
        <f>X52*Y5</f>
        <v>76.848565199999996</v>
      </c>
      <c r="Z52" s="758">
        <f ca="1">SUM(X52:Z52)</f>
        <v>629.47172079088</v>
      </c>
      <c r="AA52" s="867">
        <f>X52+(X52*AA$6)</f>
        <v>579.28448447760002</v>
      </c>
      <c r="AB52" s="867" t="e">
        <f>AA52*#REF!</f>
        <v>#REF!</v>
      </c>
      <c r="AC52" s="870" t="e">
        <f>AA52+AB52</f>
        <v>#REF!</v>
      </c>
      <c r="AD52" s="868">
        <v>657.42</v>
      </c>
      <c r="AE52" s="868">
        <f>AD52*AF7</f>
        <v>98.612999999999985</v>
      </c>
      <c r="AF52" s="833">
        <f>AD52+AE52</f>
        <v>756.0329999999999</v>
      </c>
      <c r="AG52" s="871"/>
      <c r="AH52" s="833">
        <v>753.34</v>
      </c>
      <c r="AI52" s="835">
        <f>AH52*AJ7</f>
        <v>113.001</v>
      </c>
      <c r="AJ52" s="872">
        <f>AH52+AI52</f>
        <v>866.34100000000001</v>
      </c>
      <c r="AK52" s="836"/>
      <c r="AL52" s="824">
        <v>809.61449800000003</v>
      </c>
      <c r="AM52" s="824">
        <v>931.86</v>
      </c>
      <c r="AN52" s="824" t="e">
        <f>AL52*#REF!</f>
        <v>#REF!</v>
      </c>
      <c r="AO52" s="837" t="e">
        <f>SUM(AL52:AN52)</f>
        <v>#REF!</v>
      </c>
      <c r="AP52" s="838">
        <v>809.61032708929997</v>
      </c>
      <c r="AQ52" s="839">
        <f>AM52*1.1152</f>
        <v>1039.210272</v>
      </c>
      <c r="AR52" s="840">
        <f>AQ52*1.15</f>
        <v>1195.0918127999998</v>
      </c>
      <c r="AS52" s="841">
        <f>AQ52*1.113</f>
        <v>1156.6410327359999</v>
      </c>
      <c r="AT52" s="804">
        <f>AS52*1.15</f>
        <v>1330.1371876463998</v>
      </c>
      <c r="AU52" s="805">
        <f>SUM(AS52-AQ52)/AQ52</f>
        <v>0.11299999999999991</v>
      </c>
      <c r="AV52" s="842"/>
      <c r="AW52" s="842"/>
      <c r="AX52" s="842"/>
    </row>
    <row r="53" spans="1:50" ht="15.75" x14ac:dyDescent="0.25">
      <c r="A53" s="844" t="s">
        <v>46</v>
      </c>
      <c r="B53" s="822">
        <v>0.82</v>
      </c>
      <c r="C53" s="823">
        <v>0.99</v>
      </c>
      <c r="D53" s="823">
        <v>1.1000000000000001</v>
      </c>
      <c r="E53" s="823">
        <f>+D53*$F$9</f>
        <v>0</v>
      </c>
      <c r="F53" s="823">
        <f>SUM(D53:E53)</f>
        <v>1.1000000000000001</v>
      </c>
      <c r="G53" s="824">
        <f>F53</f>
        <v>1.1000000000000001</v>
      </c>
      <c r="H53" s="825">
        <f>+D53+D53*$I$9</f>
        <v>1.1000000000000001</v>
      </c>
      <c r="I53" s="826">
        <f>+H53*$I$6</f>
        <v>0</v>
      </c>
      <c r="J53" s="827">
        <f t="shared" si="3"/>
        <v>1.1000000000000001</v>
      </c>
      <c r="K53" s="828">
        <f>+J53</f>
        <v>1.1000000000000001</v>
      </c>
      <c r="L53" s="854">
        <v>1.2793000000000001</v>
      </c>
      <c r="M53" s="822">
        <f>L53*L6</f>
        <v>0.17910200000000004</v>
      </c>
      <c r="N53" s="846">
        <f>SUM(L53:M53)</f>
        <v>1.4584020000000002</v>
      </c>
      <c r="O53" s="847">
        <v>1.4354</v>
      </c>
      <c r="P53" s="822" t="e">
        <f>O53*$Q$7</f>
        <v>#VALUE!</v>
      </c>
      <c r="Q53" s="847" t="e">
        <f>SUM(O53:P53)</f>
        <v>#VALUE!</v>
      </c>
      <c r="R53" s="845">
        <v>1.5450999999999999</v>
      </c>
      <c r="S53" s="822">
        <f>R53*S7</f>
        <v>0.21631400000000001</v>
      </c>
      <c r="T53" s="847">
        <f>R53+S53</f>
        <v>1.7614139999999998</v>
      </c>
      <c r="U53" s="845">
        <f>R53+(R53*R9)</f>
        <v>1.5741478799999999</v>
      </c>
      <c r="V53" s="822">
        <f>U53*V7</f>
        <v>0.23612218199999999</v>
      </c>
      <c r="W53" s="848">
        <f>SUM(U53:V53)</f>
        <v>1.8102700619999998</v>
      </c>
      <c r="X53" s="845">
        <f>U53*$Z$6+U53</f>
        <v>1.5741478799999999</v>
      </c>
      <c r="Y53" s="822">
        <f>X53*Y5</f>
        <v>0.23612218199999999</v>
      </c>
      <c r="Z53" s="744">
        <f>SUM(X53:Y53)</f>
        <v>1.8102700619999998</v>
      </c>
      <c r="AA53" s="866">
        <f>X53+(X53*AA$6)</f>
        <v>1.7798890079159999</v>
      </c>
      <c r="AB53" s="867" t="e">
        <f>AA53*#REF!</f>
        <v>#REF!</v>
      </c>
      <c r="AC53" s="858" t="e">
        <f>AA53+AB53</f>
        <v>#REF!</v>
      </c>
      <c r="AD53" s="858">
        <f>AA53*AD6</f>
        <v>1.8905981042083753</v>
      </c>
      <c r="AE53" s="868">
        <f>AD53*15%</f>
        <v>0.28358971563125629</v>
      </c>
      <c r="AF53" s="860">
        <f>AD53+AE53</f>
        <v>2.1741878198396316</v>
      </c>
      <c r="AG53" s="861"/>
      <c r="AH53" s="860">
        <v>2.3146</v>
      </c>
      <c r="AI53" s="835">
        <f>AH53*AJ7</f>
        <v>0.34719</v>
      </c>
      <c r="AJ53" s="873">
        <f>AH53+AI53</f>
        <v>2.6617899999999999</v>
      </c>
      <c r="AK53" s="836"/>
      <c r="AL53" s="862">
        <v>2.4875006199999996</v>
      </c>
      <c r="AM53" s="862">
        <v>2.8631000000000002</v>
      </c>
      <c r="AN53" s="862" t="e">
        <f>AL53*#REF!</f>
        <v>#REF!</v>
      </c>
      <c r="AO53" s="863" t="e">
        <f>SUM(AL53:AN53)</f>
        <v>#REF!</v>
      </c>
      <c r="AP53" s="838">
        <v>248.75042847270001</v>
      </c>
      <c r="AQ53" s="855">
        <f>AM53*1.1152</f>
        <v>3.1929291200000001</v>
      </c>
      <c r="AR53" s="864">
        <f>AQ53*1.15</f>
        <v>3.6718684879999999</v>
      </c>
      <c r="AS53" s="865">
        <f>AQ53*1.113</f>
        <v>3.5537301105600001</v>
      </c>
      <c r="AT53" s="865">
        <f>AS53*1.15</f>
        <v>4.0867896271439994</v>
      </c>
      <c r="AU53" s="805">
        <f>SUM(AS53-AQ53)/AQ53</f>
        <v>0.113</v>
      </c>
      <c r="AV53" s="842"/>
      <c r="AW53" s="842"/>
      <c r="AX53" s="842"/>
    </row>
    <row r="54" spans="1:50" ht="15.75" x14ac:dyDescent="0.25">
      <c r="A54" s="479"/>
      <c r="B54" s="480"/>
      <c r="C54" s="481"/>
      <c r="D54" s="481"/>
      <c r="E54" s="481"/>
      <c r="F54" s="481"/>
      <c r="G54" s="455"/>
      <c r="H54" s="485"/>
      <c r="I54" s="513"/>
      <c r="J54" s="514"/>
      <c r="K54" s="515"/>
      <c r="L54" s="483"/>
      <c r="M54" s="483"/>
      <c r="N54" s="488"/>
      <c r="O54" s="394"/>
      <c r="P54" s="483"/>
      <c r="Q54" s="483"/>
      <c r="R54" s="483"/>
      <c r="S54" s="483"/>
      <c r="T54" s="483"/>
      <c r="U54" s="483"/>
      <c r="V54" s="483"/>
      <c r="W54" s="502"/>
      <c r="X54" s="483"/>
      <c r="Y54" s="480"/>
      <c r="Z54" s="711"/>
      <c r="AA54" s="712"/>
      <c r="AB54" s="712"/>
      <c r="AC54" s="713"/>
      <c r="AD54" s="713"/>
      <c r="AE54" s="713"/>
      <c r="AF54" s="714"/>
      <c r="AG54" s="740"/>
      <c r="AH54" s="714"/>
      <c r="AI54" s="742"/>
      <c r="AJ54" s="483"/>
      <c r="AK54" s="707"/>
      <c r="AL54" s="455"/>
      <c r="AM54" s="455"/>
      <c r="AN54" s="455"/>
      <c r="AO54" s="456"/>
      <c r="AP54" s="364"/>
      <c r="AQ54" s="810"/>
      <c r="AR54" s="709"/>
      <c r="AS54" s="709"/>
      <c r="AT54" s="709"/>
      <c r="AU54" s="802"/>
    </row>
    <row r="55" spans="1:50" ht="15.75" x14ac:dyDescent="0.25">
      <c r="A55" s="499" t="s">
        <v>47</v>
      </c>
      <c r="B55" s="480"/>
      <c r="C55" s="481"/>
      <c r="D55" s="481"/>
      <c r="E55" s="481"/>
      <c r="F55" s="481"/>
      <c r="G55" s="455"/>
      <c r="H55" s="485"/>
      <c r="I55" s="513"/>
      <c r="J55" s="514"/>
      <c r="K55" s="515"/>
      <c r="L55" s="483"/>
      <c r="M55" s="483"/>
      <c r="N55" s="488"/>
      <c r="O55" s="394"/>
      <c r="P55" s="483"/>
      <c r="Q55" s="483"/>
      <c r="R55" s="483"/>
      <c r="S55" s="483"/>
      <c r="T55" s="483"/>
      <c r="U55" s="483"/>
      <c r="V55" s="483"/>
      <c r="W55" s="502"/>
      <c r="X55" s="483"/>
      <c r="Y55" s="480"/>
      <c r="Z55" s="711"/>
      <c r="AA55" s="712"/>
      <c r="AB55" s="712"/>
      <c r="AC55" s="713"/>
      <c r="AD55" s="713"/>
      <c r="AE55" s="713"/>
      <c r="AF55" s="714"/>
      <c r="AG55" s="740"/>
      <c r="AH55" s="714"/>
      <c r="AI55" s="742"/>
      <c r="AJ55" s="483"/>
      <c r="AK55" s="707"/>
      <c r="AL55" s="455"/>
      <c r="AM55" s="455"/>
      <c r="AN55" s="455"/>
      <c r="AO55" s="456"/>
      <c r="AP55" s="364"/>
      <c r="AQ55" s="810"/>
      <c r="AR55" s="709"/>
      <c r="AS55" s="709"/>
      <c r="AT55" s="709"/>
      <c r="AU55" s="802"/>
    </row>
    <row r="56" spans="1:50" ht="15.75" x14ac:dyDescent="0.25">
      <c r="A56" s="511" t="s">
        <v>35</v>
      </c>
      <c r="B56" s="537">
        <v>600</v>
      </c>
      <c r="C56" s="481">
        <v>729</v>
      </c>
      <c r="D56" s="481">
        <v>810</v>
      </c>
      <c r="E56" s="481">
        <f>+D56*$F$9</f>
        <v>0</v>
      </c>
      <c r="F56" s="481">
        <f>SUM(D56:E56)</f>
        <v>810</v>
      </c>
      <c r="G56" s="455">
        <f>F56</f>
        <v>810</v>
      </c>
      <c r="H56" s="485">
        <v>877.23</v>
      </c>
      <c r="I56" s="513">
        <f>+H56*$I$6</f>
        <v>0</v>
      </c>
      <c r="J56" s="514">
        <f t="shared" si="3"/>
        <v>877.23</v>
      </c>
      <c r="K56" s="515">
        <f>+J56</f>
        <v>877.23</v>
      </c>
      <c r="L56" s="480">
        <v>942.06</v>
      </c>
      <c r="M56" s="480">
        <f>L56*L6</f>
        <v>131.88840000000002</v>
      </c>
      <c r="N56" s="363">
        <f>SUM(L56:M56)</f>
        <v>1073.9484</v>
      </c>
      <c r="O56" s="480">
        <f>L56+L56*$P$6</f>
        <v>942.06</v>
      </c>
      <c r="P56" s="480" t="e">
        <f>O56*$Q$7</f>
        <v>#VALUE!</v>
      </c>
      <c r="Q56" s="480" t="e">
        <f>SUM(O56:P56)</f>
        <v>#VALUE!</v>
      </c>
      <c r="R56" s="480">
        <v>1137.74</v>
      </c>
      <c r="S56" s="480">
        <f>R56*S7</f>
        <v>159.28360000000001</v>
      </c>
      <c r="T56" s="480">
        <f>SUM(R56:S56)</f>
        <v>1297.0236</v>
      </c>
      <c r="U56" s="480">
        <f>R56+(R56*R9)</f>
        <v>1159.129512</v>
      </c>
      <c r="V56" s="480">
        <f>U56*V7</f>
        <v>173.86942679999999</v>
      </c>
      <c r="W56" s="538">
        <f>SUM(U56:V56)</f>
        <v>1332.9989387999999</v>
      </c>
      <c r="X56" s="480">
        <v>1251.8599999999999</v>
      </c>
      <c r="Y56" s="480">
        <f>X56*Y5</f>
        <v>187.77899999999997</v>
      </c>
      <c r="Z56" s="711">
        <f>SUM(X56:Y56)</f>
        <v>1439.6389999999999</v>
      </c>
      <c r="AA56" s="712">
        <f>X56+(X56*AA$6)</f>
        <v>1415.4781019999998</v>
      </c>
      <c r="AB56" s="712" t="e">
        <f>AA56*#REF!</f>
        <v>#REF!</v>
      </c>
      <c r="AC56" s="713" t="e">
        <f>AA56+AB56</f>
        <v>#REF!</v>
      </c>
      <c r="AD56" s="713">
        <f>AA56*AD6</f>
        <v>1503.5208399443998</v>
      </c>
      <c r="AE56" s="713">
        <f>AD56*AF7</f>
        <v>225.52812599165995</v>
      </c>
      <c r="AF56" s="714">
        <f>SUM(AD56:AE56)</f>
        <v>1729.0489659360596</v>
      </c>
      <c r="AG56" s="740"/>
      <c r="AH56" s="714">
        <v>1722.88</v>
      </c>
      <c r="AI56" s="742">
        <f>AH56*AJ7</f>
        <v>258.43200000000002</v>
      </c>
      <c r="AJ56" s="481">
        <f>SUM(AH56:AI56)</f>
        <v>1981.3120000000001</v>
      </c>
      <c r="AK56" s="707"/>
      <c r="AL56" s="675">
        <v>1851.5791360000001</v>
      </c>
      <c r="AM56" s="455">
        <v>2131.17</v>
      </c>
      <c r="AN56" s="455" t="e">
        <f>AL56*#REF!</f>
        <v>#REF!</v>
      </c>
      <c r="AO56" s="456" t="e">
        <f>SUM(AL56:AN56)</f>
        <v>#REF!</v>
      </c>
      <c r="AP56" s="364">
        <v>1851.5829705295998</v>
      </c>
      <c r="AQ56" s="813">
        <f>AM56*1.1152</f>
        <v>2376.6807840000001</v>
      </c>
      <c r="AR56" s="709">
        <f>AQ56*1.15</f>
        <v>2733.1829016000002</v>
      </c>
      <c r="AS56" s="743">
        <v>2645.24</v>
      </c>
      <c r="AT56" s="804">
        <f>AS56*1.15</f>
        <v>3042.0259999999994</v>
      </c>
      <c r="AU56" s="805">
        <f>SUM(AS56-AQ56)/AQ56</f>
        <v>0.1129975963991299</v>
      </c>
      <c r="AV56" s="842"/>
      <c r="AW56" s="842"/>
      <c r="AX56" s="842"/>
    </row>
    <row r="57" spans="1:50" ht="15.75" x14ac:dyDescent="0.25">
      <c r="A57" s="511" t="s">
        <v>48</v>
      </c>
      <c r="B57" s="480">
        <v>0.40260000000000001</v>
      </c>
      <c r="C57" s="481">
        <v>0.53</v>
      </c>
      <c r="D57" s="481">
        <v>0.59</v>
      </c>
      <c r="E57" s="481">
        <f>+D57*$F$9</f>
        <v>0</v>
      </c>
      <c r="F57" s="481">
        <f>SUM(D57:E57)</f>
        <v>0.59</v>
      </c>
      <c r="G57" s="455">
        <f>F57</f>
        <v>0.59</v>
      </c>
      <c r="H57" s="485">
        <v>0.63900000000000001</v>
      </c>
      <c r="I57" s="513">
        <f>+H57*$I$6</f>
        <v>0</v>
      </c>
      <c r="J57" s="514">
        <f t="shared" si="3"/>
        <v>0.63900000000000001</v>
      </c>
      <c r="K57" s="515">
        <f>+J57</f>
        <v>0.63900000000000001</v>
      </c>
      <c r="L57" s="483">
        <v>0.68620000000000003</v>
      </c>
      <c r="M57" s="480">
        <f>L57*L6</f>
        <v>9.6068000000000014E-2</v>
      </c>
      <c r="N57" s="491">
        <f>SUM(L57:M57)</f>
        <v>0.78226800000000007</v>
      </c>
      <c r="O57" s="490">
        <v>0.76990000000000003</v>
      </c>
      <c r="P57" s="480" t="e">
        <f>O57*$Q$7</f>
        <v>#VALUE!</v>
      </c>
      <c r="Q57" s="490" t="e">
        <f>SUM(O57:P57)</f>
        <v>#VALUE!</v>
      </c>
      <c r="R57" s="539">
        <v>0.82869999999999999</v>
      </c>
      <c r="S57" s="480">
        <f>R57*S7</f>
        <v>0.11601800000000001</v>
      </c>
      <c r="T57" s="490">
        <f>SUM(R57:S57)</f>
        <v>0.94471799999999995</v>
      </c>
      <c r="U57" s="539">
        <f>R57+(R57*R9)</f>
        <v>0.84427956000000004</v>
      </c>
      <c r="V57" s="480">
        <f>U57*V7</f>
        <v>0.12664193400000001</v>
      </c>
      <c r="W57" s="540">
        <f>SUM(U57:V57)</f>
        <v>0.97092149400000005</v>
      </c>
      <c r="X57" s="539">
        <v>0.91180000000000005</v>
      </c>
      <c r="Y57" s="480">
        <f>X57*Y5</f>
        <v>0.13677</v>
      </c>
      <c r="Z57" s="744">
        <f>SUM(X57:Y57)</f>
        <v>1.04857</v>
      </c>
      <c r="AA57" s="745">
        <f>X57+(X57*AA$6)</f>
        <v>1.03097226</v>
      </c>
      <c r="AB57" s="712" t="e">
        <f>AA57*#REF!</f>
        <v>#REF!</v>
      </c>
      <c r="AC57" s="746" t="e">
        <f>AA57+AB57</f>
        <v>#REF!</v>
      </c>
      <c r="AD57" s="746">
        <f>AA57*AD6</f>
        <v>1.095098734572</v>
      </c>
      <c r="AE57" s="713">
        <f>AD57*15%</f>
        <v>0.1642648101858</v>
      </c>
      <c r="AF57" s="747">
        <f>SUM(AD57:AE57)</f>
        <v>1.2593635447578</v>
      </c>
      <c r="AG57" s="740"/>
      <c r="AH57" s="747">
        <v>1.2548999999999999</v>
      </c>
      <c r="AI57" s="742">
        <f>AH57*0.15</f>
        <v>0.18823499999999999</v>
      </c>
      <c r="AJ57" s="481">
        <f>AI57+AH57</f>
        <v>1.4431349999999998</v>
      </c>
      <c r="AK57" s="707"/>
      <c r="AL57" s="676">
        <v>1.3486410299999998</v>
      </c>
      <c r="AM57" s="655">
        <v>1.5522</v>
      </c>
      <c r="AN57" s="655" t="e">
        <f>AL57*#REF!</f>
        <v>#REF!</v>
      </c>
      <c r="AO57" s="656" t="e">
        <f>SUM(AL57:AN57)</f>
        <v>#REF!</v>
      </c>
      <c r="AP57" s="364">
        <v>134.86142592230001</v>
      </c>
      <c r="AQ57" s="814">
        <f>AM57*1.1152</f>
        <v>1.7310134399999999</v>
      </c>
      <c r="AR57" s="708">
        <f>AQ57*1.15</f>
        <v>1.9906654559999997</v>
      </c>
      <c r="AS57" s="803">
        <v>1.9266000000000001</v>
      </c>
      <c r="AT57" s="803">
        <f>AS57*1.15</f>
        <v>2.2155899999999997</v>
      </c>
      <c r="AU57" s="805">
        <f>SUM(AS57-AQ57)/AQ57</f>
        <v>0.11298962531452107</v>
      </c>
      <c r="AV57" s="842"/>
      <c r="AW57" s="842"/>
      <c r="AX57" s="842"/>
    </row>
    <row r="58" spans="1:50" ht="15.75" x14ac:dyDescent="0.25">
      <c r="A58" s="511" t="s">
        <v>49</v>
      </c>
      <c r="B58" s="480">
        <v>109.8</v>
      </c>
      <c r="C58" s="481">
        <v>133</v>
      </c>
      <c r="D58" s="481">
        <v>148</v>
      </c>
      <c r="E58" s="481">
        <f>+D58*$F$9</f>
        <v>0</v>
      </c>
      <c r="F58" s="481">
        <f>SUM(D58:E58)</f>
        <v>148</v>
      </c>
      <c r="G58" s="455">
        <f>F58</f>
        <v>148</v>
      </c>
      <c r="H58" s="485">
        <v>160.28</v>
      </c>
      <c r="I58" s="513">
        <f>+H58*$I$6</f>
        <v>0</v>
      </c>
      <c r="J58" s="514">
        <f t="shared" si="3"/>
        <v>160.28</v>
      </c>
      <c r="K58" s="515">
        <f>+J58</f>
        <v>160.28</v>
      </c>
      <c r="L58" s="480">
        <v>172.13</v>
      </c>
      <c r="M58" s="480">
        <f>L58*L6</f>
        <v>24.098200000000002</v>
      </c>
      <c r="N58" s="363">
        <f>SUM(L58:M58)</f>
        <v>196.22819999999999</v>
      </c>
      <c r="O58" s="480">
        <v>193.13</v>
      </c>
      <c r="P58" s="480" t="e">
        <f>O58*$Q$7</f>
        <v>#VALUE!</v>
      </c>
      <c r="Q58" s="480" t="e">
        <f>SUM(O58:P58)</f>
        <v>#VALUE!</v>
      </c>
      <c r="R58" s="480">
        <v>207.89</v>
      </c>
      <c r="S58" s="480">
        <f>R58*S7</f>
        <v>29.104600000000001</v>
      </c>
      <c r="T58" s="480">
        <f>R58+S58</f>
        <v>236.99459999999999</v>
      </c>
      <c r="U58" s="480">
        <f>R58+(R58*R9)-0.01</f>
        <v>211.788332</v>
      </c>
      <c r="V58" s="480">
        <f>U58*V7</f>
        <v>31.7682498</v>
      </c>
      <c r="W58" s="538">
        <f>SUM(U58:V58)</f>
        <v>243.5565818</v>
      </c>
      <c r="X58" s="480">
        <v>228.73</v>
      </c>
      <c r="Y58" s="480">
        <f>X58*Y5</f>
        <v>34.3095</v>
      </c>
      <c r="Z58" s="711">
        <f>SUM(X58:Y58)</f>
        <v>263.03949999999998</v>
      </c>
      <c r="AA58" s="712">
        <f>X58+(X58*AA$6)</f>
        <v>258.62501099999997</v>
      </c>
      <c r="AB58" s="712" t="e">
        <f>AA58*#REF!</f>
        <v>#REF!</v>
      </c>
      <c r="AC58" s="713" t="e">
        <f>AA58+AB58</f>
        <v>#REF!</v>
      </c>
      <c r="AD58" s="713">
        <v>274.72000000000003</v>
      </c>
      <c r="AE58" s="713">
        <f>AD58*15%</f>
        <v>41.208000000000006</v>
      </c>
      <c r="AF58" s="747">
        <f>SUM(AD58:AE58)</f>
        <v>315.92800000000005</v>
      </c>
      <c r="AG58" s="760"/>
      <c r="AH58" s="714">
        <v>314.8</v>
      </c>
      <c r="AI58" s="742">
        <f>AH58*AJ7</f>
        <v>47.22</v>
      </c>
      <c r="AJ58" s="480">
        <f>AH58+AI58</f>
        <v>362.02</v>
      </c>
      <c r="AK58" s="707"/>
      <c r="AL58" s="675">
        <v>338.31556</v>
      </c>
      <c r="AM58" s="455">
        <v>389.41</v>
      </c>
      <c r="AN58" s="455" t="e">
        <f>AL58*#REF!</f>
        <v>#REF!</v>
      </c>
      <c r="AO58" s="456" t="e">
        <f>SUM(AL58:AN58)</f>
        <v>#REF!</v>
      </c>
      <c r="AP58" s="364">
        <v>338.31733110559998</v>
      </c>
      <c r="AQ58" s="813">
        <f>AM58*1.1152</f>
        <v>434.27003200000001</v>
      </c>
      <c r="AR58" s="709">
        <f>AQ58*1.15</f>
        <v>499.41053679999999</v>
      </c>
      <c r="AS58" s="743">
        <v>483.34</v>
      </c>
      <c r="AT58" s="804">
        <f>AS58*1.15</f>
        <v>555.84099999999989</v>
      </c>
      <c r="AU58" s="805">
        <f>SUM(AS58-AQ58)/AQ58</f>
        <v>0.11299413817253676</v>
      </c>
      <c r="AV58" s="842"/>
      <c r="AW58" s="842"/>
      <c r="AX58" s="842"/>
    </row>
    <row r="59" spans="1:50" ht="15.75" x14ac:dyDescent="0.25">
      <c r="A59" s="479"/>
      <c r="B59" s="480"/>
      <c r="C59" s="481"/>
      <c r="D59" s="481"/>
      <c r="E59" s="481"/>
      <c r="F59" s="481"/>
      <c r="G59" s="455"/>
      <c r="H59" s="485"/>
      <c r="I59" s="513"/>
      <c r="J59" s="514"/>
      <c r="K59" s="515"/>
      <c r="L59" s="483"/>
      <c r="M59" s="483"/>
      <c r="N59" s="488"/>
      <c r="O59" s="394"/>
      <c r="P59" s="483"/>
      <c r="Q59" s="483"/>
      <c r="R59" s="483"/>
      <c r="S59" s="483"/>
      <c r="T59" s="483"/>
      <c r="U59" s="483"/>
      <c r="V59" s="483"/>
      <c r="W59" s="502"/>
      <c r="X59" s="483"/>
      <c r="Y59" s="480"/>
      <c r="Z59" s="711" t="s">
        <v>609</v>
      </c>
      <c r="AA59" s="712"/>
      <c r="AB59" s="712"/>
      <c r="AC59" s="713"/>
      <c r="AD59" s="713"/>
      <c r="AE59" s="713"/>
      <c r="AF59" s="714"/>
      <c r="AG59" s="740"/>
      <c r="AH59" s="714"/>
      <c r="AI59" s="742"/>
      <c r="AJ59" s="483"/>
      <c r="AK59" s="707"/>
      <c r="AL59" s="455"/>
      <c r="AM59" s="455"/>
      <c r="AN59" s="455"/>
      <c r="AO59" s="456"/>
      <c r="AP59" s="364"/>
      <c r="AQ59" s="810"/>
      <c r="AR59" s="709"/>
      <c r="AS59" s="709"/>
      <c r="AT59" s="709"/>
      <c r="AU59" s="802"/>
    </row>
    <row r="60" spans="1:50" ht="15.75" x14ac:dyDescent="0.25">
      <c r="A60" s="499" t="s">
        <v>50</v>
      </c>
      <c r="B60" s="480"/>
      <c r="C60" s="481"/>
      <c r="D60" s="481"/>
      <c r="E60" s="481"/>
      <c r="F60" s="481"/>
      <c r="G60" s="455"/>
      <c r="H60" s="485"/>
      <c r="I60" s="513"/>
      <c r="J60" s="514"/>
      <c r="K60" s="515"/>
      <c r="L60" s="483"/>
      <c r="M60" s="483"/>
      <c r="N60" s="488"/>
      <c r="O60" s="394"/>
      <c r="P60" s="483"/>
      <c r="Q60" s="483"/>
      <c r="R60" s="483"/>
      <c r="S60" s="483"/>
      <c r="T60" s="483"/>
      <c r="U60" s="483"/>
      <c r="V60" s="483"/>
      <c r="W60" s="502"/>
      <c r="X60" s="483"/>
      <c r="Y60" s="480"/>
      <c r="Z60" s="711"/>
      <c r="AA60" s="712"/>
      <c r="AB60" s="712"/>
      <c r="AC60" s="713"/>
      <c r="AD60" s="713"/>
      <c r="AE60" s="713"/>
      <c r="AF60" s="714"/>
      <c r="AG60" s="740"/>
      <c r="AH60" s="714"/>
      <c r="AI60" s="742"/>
      <c r="AJ60" s="483"/>
      <c r="AK60" s="707"/>
      <c r="AL60" s="455"/>
      <c r="AM60" s="455"/>
      <c r="AN60" s="455"/>
      <c r="AO60" s="456"/>
      <c r="AP60" s="364"/>
      <c r="AQ60" s="810"/>
      <c r="AR60" s="709"/>
      <c r="AS60" s="709"/>
      <c r="AT60" s="709"/>
      <c r="AU60" s="802"/>
    </row>
    <row r="61" spans="1:50" ht="15.75" x14ac:dyDescent="0.25">
      <c r="A61" s="511" t="s">
        <v>51</v>
      </c>
      <c r="B61" s="537">
        <v>305</v>
      </c>
      <c r="C61" s="481">
        <v>360</v>
      </c>
      <c r="D61" s="481">
        <v>410</v>
      </c>
      <c r="E61" s="481">
        <f>+D61*$F$9</f>
        <v>0</v>
      </c>
      <c r="F61" s="481">
        <f>SUM(D61:E61)</f>
        <v>410</v>
      </c>
      <c r="G61" s="455">
        <f>F61</f>
        <v>410</v>
      </c>
      <c r="H61" s="485">
        <v>444.03</v>
      </c>
      <c r="I61" s="513">
        <f>+H61*$I$6</f>
        <v>0</v>
      </c>
      <c r="J61" s="514">
        <f t="shared" si="3"/>
        <v>444.03</v>
      </c>
      <c r="K61" s="515">
        <f>+J61</f>
        <v>444.03</v>
      </c>
      <c r="L61" s="480">
        <f>H61+H61*L9</f>
        <v>476.84381699999994</v>
      </c>
      <c r="M61" s="480">
        <f>L61*L6</f>
        <v>66.758134380000001</v>
      </c>
      <c r="N61" s="363">
        <f>SUM(L61:M61)</f>
        <v>543.60195137999995</v>
      </c>
      <c r="O61" s="480">
        <f>L61+L61*$P$6-0.01</f>
        <v>476.83381699999995</v>
      </c>
      <c r="P61" s="480" t="e">
        <f>O61*$Q$7</f>
        <v>#VALUE!</v>
      </c>
      <c r="Q61" s="480" t="e">
        <f>SUM(O61:P61)</f>
        <v>#VALUE!</v>
      </c>
      <c r="R61" s="480">
        <v>575.88</v>
      </c>
      <c r="S61" s="480">
        <f>R61*S7</f>
        <v>80.623200000000011</v>
      </c>
      <c r="T61" s="480">
        <f>R61+S61</f>
        <v>656.50319999999999</v>
      </c>
      <c r="U61" s="480">
        <f>R61+(R61*R9)</f>
        <v>586.70654400000001</v>
      </c>
      <c r="V61" s="480">
        <f>U61*V7</f>
        <v>88.005981599999998</v>
      </c>
      <c r="W61" s="538">
        <f>SUM(U61:V61)</f>
        <v>674.71252560000005</v>
      </c>
      <c r="X61" s="480">
        <v>633.65</v>
      </c>
      <c r="Y61" s="480">
        <f>X61*Y5</f>
        <v>95.047499999999999</v>
      </c>
      <c r="Z61" s="711">
        <f>SUM(X61:Y61)</f>
        <v>728.69749999999999</v>
      </c>
      <c r="AA61" s="712">
        <f>X61+(X61*AA$6)</f>
        <v>716.46805499999994</v>
      </c>
      <c r="AB61" s="712" t="e">
        <f>AA61*#REF!</f>
        <v>#REF!</v>
      </c>
      <c r="AC61" s="713" t="e">
        <f>AA61+AB61</f>
        <v>#REF!</v>
      </c>
      <c r="AD61" s="713">
        <f>AA61*AD6</f>
        <v>761.03236802099991</v>
      </c>
      <c r="AE61" s="713">
        <f>AD61*AF7</f>
        <v>114.15485520314998</v>
      </c>
      <c r="AF61" s="714">
        <f>AD61+AE61</f>
        <v>875.18722322414988</v>
      </c>
      <c r="AG61" s="740"/>
      <c r="AH61" s="714">
        <v>872.07</v>
      </c>
      <c r="AI61" s="742">
        <f>AH61*AJ7</f>
        <v>130.81049999999999</v>
      </c>
      <c r="AJ61" s="481">
        <f>SUM(AH61:AI61)</f>
        <v>1002.8805</v>
      </c>
      <c r="AK61" s="707"/>
      <c r="AL61" s="675">
        <v>937.21362900000008</v>
      </c>
      <c r="AM61" s="455">
        <v>1078.74</v>
      </c>
      <c r="AN61" s="455" t="e">
        <f>AL61*#REF!</f>
        <v>#REF!</v>
      </c>
      <c r="AO61" s="456" t="e">
        <f>SUM(AL61:AN61)</f>
        <v>#REF!</v>
      </c>
      <c r="AP61" s="364">
        <v>937.21822549189994</v>
      </c>
      <c r="AQ61" s="813">
        <f>AM61*1.1152</f>
        <v>1203.0108479999999</v>
      </c>
      <c r="AR61" s="709">
        <f>AQ61*1.15</f>
        <v>1383.4624751999997</v>
      </c>
      <c r="AS61" s="743">
        <f>AQ61*1.113</f>
        <v>1338.9510738239999</v>
      </c>
      <c r="AT61" s="804">
        <f>AS61*1.15</f>
        <v>1539.7937348975997</v>
      </c>
      <c r="AU61" s="805">
        <f>SUM(AS61-AQ61)/AQ61</f>
        <v>0.11299999999999999</v>
      </c>
      <c r="AV61" s="842"/>
      <c r="AW61" s="842"/>
      <c r="AX61" s="842"/>
    </row>
    <row r="62" spans="1:50" ht="15.75" x14ac:dyDescent="0.25">
      <c r="A62" s="511" t="s">
        <v>56</v>
      </c>
      <c r="B62" s="537"/>
      <c r="C62" s="481"/>
      <c r="D62" s="481"/>
      <c r="E62" s="481"/>
      <c r="F62" s="481"/>
      <c r="G62" s="455"/>
      <c r="H62" s="485"/>
      <c r="I62" s="513"/>
      <c r="J62" s="514"/>
      <c r="K62" s="515"/>
      <c r="L62" s="483">
        <v>1.2513000000000001</v>
      </c>
      <c r="M62" s="480">
        <f>L62*L6</f>
        <v>0.17518200000000003</v>
      </c>
      <c r="N62" s="491">
        <f>SUM(L62:M62)</f>
        <v>1.426482</v>
      </c>
      <c r="O62" s="490">
        <v>1.4039999999999999</v>
      </c>
      <c r="P62" s="480" t="e">
        <f>O62*$Q$7</f>
        <v>#VALUE!</v>
      </c>
      <c r="Q62" s="490" t="e">
        <f>SUM(O62:P62)</f>
        <v>#VALUE!</v>
      </c>
      <c r="R62" s="539">
        <v>1.5113000000000001</v>
      </c>
      <c r="S62" s="480">
        <f>R62*S7</f>
        <v>0.21158200000000002</v>
      </c>
      <c r="T62" s="490">
        <f>R62+S62</f>
        <v>1.722882</v>
      </c>
      <c r="U62" s="539">
        <f>R62+(R62*R9)</f>
        <v>1.5397124400000002</v>
      </c>
      <c r="V62" s="480">
        <f>U62*V7</f>
        <v>0.23095686600000001</v>
      </c>
      <c r="W62" s="540">
        <f>SUM(U62:V62)</f>
        <v>1.7706693060000003</v>
      </c>
      <c r="X62" s="539">
        <v>1.6629</v>
      </c>
      <c r="Y62" s="480">
        <f>X62*Y5</f>
        <v>0.24943499999999999</v>
      </c>
      <c r="Z62" s="744">
        <f>SUM(X62:Y62)</f>
        <v>1.9123350000000001</v>
      </c>
      <c r="AA62" s="745">
        <f>X62+(X62*AA$6)</f>
        <v>1.8802410300000001</v>
      </c>
      <c r="AB62" s="712" t="e">
        <f>AA62*#REF!</f>
        <v>#REF!</v>
      </c>
      <c r="AC62" s="746" t="e">
        <f>AA62+AB62</f>
        <v>#REF!</v>
      </c>
      <c r="AD62" s="746">
        <v>1.9971000000000001</v>
      </c>
      <c r="AE62" s="713">
        <f>AD62*AF7</f>
        <v>0.29956500000000003</v>
      </c>
      <c r="AF62" s="747">
        <f>AD62+AE62</f>
        <v>2.296665</v>
      </c>
      <c r="AG62" s="740"/>
      <c r="AH62" s="747">
        <v>2.2885</v>
      </c>
      <c r="AI62" s="742">
        <f>AH62*AJ7</f>
        <v>0.343275</v>
      </c>
      <c r="AJ62" s="539">
        <f>SUM(AH62:AI62)</f>
        <v>2.6317750000000002</v>
      </c>
      <c r="AK62" s="707"/>
      <c r="AL62" s="676">
        <v>2.4594509499999999</v>
      </c>
      <c r="AM62" s="655">
        <v>2.8308</v>
      </c>
      <c r="AN62" s="655" t="e">
        <f>AL62*#REF!</f>
        <v>#REF!</v>
      </c>
      <c r="AO62" s="656" t="e">
        <f>SUM(AL62:AN62)</f>
        <v>#REF!</v>
      </c>
      <c r="AP62" s="364">
        <v>245.94261136829999</v>
      </c>
      <c r="AQ62" s="814">
        <f>AM62*1.1152</f>
        <v>3.15690816</v>
      </c>
      <c r="AR62" s="708">
        <f>AQ62*1.15</f>
        <v>3.6304443839999996</v>
      </c>
      <c r="AS62" s="803">
        <f t="shared" ref="AS62:AS64" si="23">AQ62*1.113</f>
        <v>3.5136387820800001</v>
      </c>
      <c r="AT62" s="820">
        <f>AS62*1.15</f>
        <v>4.0406845993919998</v>
      </c>
      <c r="AU62" s="805">
        <f>SUM(AS62-AQ62)/AQ62</f>
        <v>0.11300000000000006</v>
      </c>
      <c r="AV62" s="842"/>
      <c r="AW62" s="842"/>
      <c r="AX62" s="842"/>
    </row>
    <row r="63" spans="1:50" ht="15.75" x14ac:dyDescent="0.25">
      <c r="A63" s="511" t="s">
        <v>709</v>
      </c>
      <c r="B63" s="480">
        <v>488</v>
      </c>
      <c r="C63" s="481">
        <v>580</v>
      </c>
      <c r="D63" s="481">
        <v>660</v>
      </c>
      <c r="E63" s="481">
        <f>+D63*$F$9</f>
        <v>0</v>
      </c>
      <c r="F63" s="481">
        <f>SUM(D63:E63)</f>
        <v>660</v>
      </c>
      <c r="G63" s="455">
        <f>F63</f>
        <v>660</v>
      </c>
      <c r="H63" s="485">
        <v>714.78</v>
      </c>
      <c r="I63" s="513">
        <f>+H63*$I$6</f>
        <v>0</v>
      </c>
      <c r="J63" s="514">
        <f t="shared" si="3"/>
        <v>714.78</v>
      </c>
      <c r="K63" s="515">
        <f>+J63</f>
        <v>714.78</v>
      </c>
      <c r="L63" s="480">
        <f>H63+H63*L9</f>
        <v>767.60224199999993</v>
      </c>
      <c r="M63" s="480">
        <f>L63*L6</f>
        <v>107.46431388000001</v>
      </c>
      <c r="N63" s="363">
        <f>SUM(L63:M63)</f>
        <v>875.0665558799999</v>
      </c>
      <c r="O63" s="480">
        <f>L63+L63*$P$6</f>
        <v>767.60224199999993</v>
      </c>
      <c r="P63" s="480" t="e">
        <f>O63*$Q$7</f>
        <v>#VALUE!</v>
      </c>
      <c r="Q63" s="480" t="e">
        <f>SUM(O63:P63)</f>
        <v>#VALUE!</v>
      </c>
      <c r="R63" s="480">
        <v>927.05</v>
      </c>
      <c r="S63" s="480">
        <f>R63*S7</f>
        <v>129.78700000000001</v>
      </c>
      <c r="T63" s="480">
        <f>R63+S63</f>
        <v>1056.837</v>
      </c>
      <c r="U63" s="480">
        <f>R63+(R63*R9)</f>
        <v>944.47853999999995</v>
      </c>
      <c r="V63" s="480">
        <f>U63*V7</f>
        <v>141.67178099999998</v>
      </c>
      <c r="W63" s="538">
        <f>SUM(U63:V63)</f>
        <v>1086.1503209999998</v>
      </c>
      <c r="X63" s="480">
        <f>U63*$Z$6+U63</f>
        <v>944.47853999999995</v>
      </c>
      <c r="Y63" s="480">
        <f>X63*Y5</f>
        <v>141.67178099999998</v>
      </c>
      <c r="Z63" s="711">
        <f>SUM(X63:Y63)</f>
        <v>1086.1503209999998</v>
      </c>
      <c r="AA63" s="712">
        <f>X63+(X63*AA$6)</f>
        <v>1067.9218851779999</v>
      </c>
      <c r="AB63" s="712" t="e">
        <f>AA63*#REF!</f>
        <v>#REF!</v>
      </c>
      <c r="AC63" s="713" t="e">
        <f>AA63+AB63</f>
        <v>#REF!</v>
      </c>
      <c r="AD63" s="713">
        <f>AA63*AD6</f>
        <v>1134.3466264360716</v>
      </c>
      <c r="AE63" s="713">
        <f>AD63*AF7</f>
        <v>170.15199396541072</v>
      </c>
      <c r="AF63" s="714">
        <f>AD63+AE63</f>
        <v>1304.4986204014822</v>
      </c>
      <c r="AG63" s="740"/>
      <c r="AH63" s="714">
        <v>1388.76</v>
      </c>
      <c r="AI63" s="742">
        <f>AH63*AJ7</f>
        <v>208.31399999999999</v>
      </c>
      <c r="AJ63" s="481">
        <f>SUM(AH63:AI63)</f>
        <v>1597.0740000000001</v>
      </c>
      <c r="AK63" s="707"/>
      <c r="AL63" s="675">
        <v>1492.500372</v>
      </c>
      <c r="AM63" s="455">
        <v>1717.87</v>
      </c>
      <c r="AN63" s="455" t="e">
        <f>AL63*#REF!</f>
        <v>#REF!</v>
      </c>
      <c r="AO63" s="456" t="e">
        <f>SUM(AL63:AN63)</f>
        <v>#REF!</v>
      </c>
      <c r="AP63" s="364">
        <v>1492.5025708362</v>
      </c>
      <c r="AQ63" s="813">
        <f>AM63*1.1152</f>
        <v>1915.7686239999998</v>
      </c>
      <c r="AR63" s="709">
        <f>AQ63*1.15</f>
        <v>2203.1339175999997</v>
      </c>
      <c r="AS63" s="743">
        <f t="shared" si="23"/>
        <v>2132.250478512</v>
      </c>
      <c r="AT63" s="804">
        <f>AS63*1.15</f>
        <v>2452.0880502887999</v>
      </c>
      <c r="AU63" s="805">
        <f>SUM(AS63-AQ63)/AQ63</f>
        <v>0.11300000000000009</v>
      </c>
      <c r="AV63" s="842"/>
      <c r="AW63" s="842"/>
      <c r="AX63" s="842"/>
    </row>
    <row r="64" spans="1:50" ht="15.75" x14ac:dyDescent="0.25">
      <c r="A64" s="511" t="s">
        <v>56</v>
      </c>
      <c r="B64" s="480">
        <v>0.7198</v>
      </c>
      <c r="C64" s="481">
        <v>0.9</v>
      </c>
      <c r="D64" s="481">
        <v>0.99</v>
      </c>
      <c r="E64" s="481">
        <f>+D64*$F$9</f>
        <v>0</v>
      </c>
      <c r="F64" s="481">
        <f>SUM(D64:E64)</f>
        <v>0.99</v>
      </c>
      <c r="G64" s="455">
        <f>F64</f>
        <v>0.99</v>
      </c>
      <c r="H64" s="485">
        <v>1.07</v>
      </c>
      <c r="I64" s="513">
        <f>+H64*$I$6</f>
        <v>0</v>
      </c>
      <c r="J64" s="514">
        <f t="shared" si="3"/>
        <v>1.07</v>
      </c>
      <c r="K64" s="515">
        <f>+J64</f>
        <v>1.07</v>
      </c>
      <c r="L64" s="483">
        <v>1.3007</v>
      </c>
      <c r="M64" s="480">
        <f>L64*L6</f>
        <v>0.18209800000000001</v>
      </c>
      <c r="N64" s="491">
        <f>SUM(L64:M64)</f>
        <v>1.4827980000000001</v>
      </c>
      <c r="O64" s="490">
        <v>1.4594</v>
      </c>
      <c r="P64" s="480" t="e">
        <f>O64*$Q$7</f>
        <v>#VALUE!</v>
      </c>
      <c r="Q64" s="490" t="e">
        <f>SUM(O64:P64)</f>
        <v>#VALUE!</v>
      </c>
      <c r="R64" s="539">
        <v>1.5709</v>
      </c>
      <c r="S64" s="480">
        <f>R64*S7</f>
        <v>0.21992600000000001</v>
      </c>
      <c r="T64" s="490">
        <f>R64+S64</f>
        <v>1.790826</v>
      </c>
      <c r="U64" s="539">
        <f>R64+(R64*R9)</f>
        <v>1.60043292</v>
      </c>
      <c r="V64" s="480">
        <f>U64*V7</f>
        <v>0.24006493800000001</v>
      </c>
      <c r="W64" s="540">
        <f>SUM(U64:V64)</f>
        <v>1.840497858</v>
      </c>
      <c r="X64" s="539">
        <f>U64*$Z$6+U64</f>
        <v>1.60043292</v>
      </c>
      <c r="Y64" s="480">
        <f>X64*Y5</f>
        <v>0.24006493800000001</v>
      </c>
      <c r="Z64" s="744">
        <f>SUM(X64:Y64)</f>
        <v>1.840497858</v>
      </c>
      <c r="AA64" s="745">
        <f>X64+(X64*AA$6)</f>
        <v>1.809609502644</v>
      </c>
      <c r="AB64" s="712" t="e">
        <f>AA64*#REF!</f>
        <v>#REF!</v>
      </c>
      <c r="AC64" s="746" t="e">
        <f>AA64+AB64</f>
        <v>#REF!</v>
      </c>
      <c r="AD64" s="746">
        <v>2.0537000000000001</v>
      </c>
      <c r="AE64" s="713">
        <f>AD64*AF7</f>
        <v>0.30805500000000002</v>
      </c>
      <c r="AF64" s="747">
        <f>AD64+AE64</f>
        <v>2.361755</v>
      </c>
      <c r="AG64" s="740"/>
      <c r="AH64" s="747">
        <v>2.3532999999999999</v>
      </c>
      <c r="AI64" s="742">
        <f>AH64*AJ7</f>
        <v>0.352995</v>
      </c>
      <c r="AJ64" s="539">
        <f>SUM(AH64:AI64)</f>
        <v>2.7062949999999999</v>
      </c>
      <c r="AK64" s="707"/>
      <c r="AL64" s="676">
        <v>2.5290915099999998</v>
      </c>
      <c r="AM64" s="655">
        <v>2.911</v>
      </c>
      <c r="AN64" s="655" t="e">
        <f>AL64*#REF!</f>
        <v>#REF!</v>
      </c>
      <c r="AO64" s="656" t="e">
        <f>SUM(AL64:AN64)</f>
        <v>#REF!</v>
      </c>
      <c r="AP64" s="364">
        <v>252.91289418010001</v>
      </c>
      <c r="AQ64" s="814">
        <f>AM64*1.1152</f>
        <v>3.2463471999999998</v>
      </c>
      <c r="AR64" s="708">
        <f>AQ64*1.15</f>
        <v>3.7332992799999993</v>
      </c>
      <c r="AS64" s="803">
        <f t="shared" si="23"/>
        <v>3.6131844335999999</v>
      </c>
      <c r="AT64" s="820">
        <f>AS64*1.15</f>
        <v>4.1551620986399991</v>
      </c>
      <c r="AU64" s="805">
        <f>SUM(AS64-AQ64)/AQ64</f>
        <v>0.11300000000000003</v>
      </c>
      <c r="AV64" s="842"/>
      <c r="AW64" s="842"/>
      <c r="AX64" s="842"/>
    </row>
    <row r="65" spans="1:50" ht="15.75" x14ac:dyDescent="0.25">
      <c r="A65" s="511"/>
      <c r="B65" s="480"/>
      <c r="C65" s="481"/>
      <c r="D65" s="481"/>
      <c r="E65" s="481"/>
      <c r="F65" s="481"/>
      <c r="G65" s="455"/>
      <c r="H65" s="485"/>
      <c r="I65" s="513"/>
      <c r="J65" s="514"/>
      <c r="K65" s="515"/>
      <c r="L65" s="483"/>
      <c r="M65" s="483"/>
      <c r="N65" s="488"/>
      <c r="O65" s="394"/>
      <c r="P65" s="483"/>
      <c r="Q65" s="483"/>
      <c r="R65" s="483"/>
      <c r="S65" s="483"/>
      <c r="T65" s="483"/>
      <c r="U65" s="483"/>
      <c r="V65" s="483"/>
      <c r="W65" s="502"/>
      <c r="X65" s="483"/>
      <c r="Y65" s="480"/>
      <c r="Z65" s="711"/>
      <c r="AA65" s="712"/>
      <c r="AB65" s="712"/>
      <c r="AC65" s="713"/>
      <c r="AD65" s="713"/>
      <c r="AE65" s="713"/>
      <c r="AF65" s="714"/>
      <c r="AG65" s="740"/>
      <c r="AH65" s="714"/>
      <c r="AI65" s="742"/>
      <c r="AJ65" s="483"/>
      <c r="AK65" s="707"/>
      <c r="AL65" s="455"/>
      <c r="AM65" s="455"/>
      <c r="AN65" s="455"/>
      <c r="AO65" s="456"/>
      <c r="AP65" s="364"/>
      <c r="AQ65" s="810"/>
      <c r="AR65" s="709"/>
      <c r="AS65" s="709"/>
      <c r="AT65" s="709"/>
      <c r="AU65" s="802"/>
    </row>
    <row r="66" spans="1:50" ht="15.75" x14ac:dyDescent="0.25">
      <c r="A66" s="479"/>
      <c r="B66" s="480"/>
      <c r="C66" s="481"/>
      <c r="D66" s="481"/>
      <c r="E66" s="481"/>
      <c r="F66" s="481"/>
      <c r="G66" s="455"/>
      <c r="H66" s="485"/>
      <c r="I66" s="513"/>
      <c r="J66" s="514"/>
      <c r="K66" s="515"/>
      <c r="L66" s="483"/>
      <c r="M66" s="483"/>
      <c r="N66" s="488"/>
      <c r="O66" s="394"/>
      <c r="P66" s="483"/>
      <c r="Q66" s="483"/>
      <c r="R66" s="483"/>
      <c r="S66" s="483"/>
      <c r="T66" s="483"/>
      <c r="U66" s="483"/>
      <c r="V66" s="483"/>
      <c r="W66" s="502"/>
      <c r="X66" s="483"/>
      <c r="Y66" s="480"/>
      <c r="Z66" s="711"/>
      <c r="AA66" s="712"/>
      <c r="AB66" s="712"/>
      <c r="AC66" s="713"/>
      <c r="AD66" s="713"/>
      <c r="AE66" s="713"/>
      <c r="AF66" s="714"/>
      <c r="AG66" s="740"/>
      <c r="AH66" s="714"/>
      <c r="AI66" s="742"/>
      <c r="AJ66" s="483"/>
      <c r="AK66" s="707"/>
      <c r="AL66" s="455"/>
      <c r="AM66" s="455"/>
      <c r="AN66" s="455"/>
      <c r="AO66" s="456"/>
      <c r="AP66" s="364"/>
      <c r="AQ66" s="810"/>
      <c r="AR66" s="709"/>
      <c r="AS66" s="709"/>
      <c r="AT66" s="709"/>
      <c r="AU66" s="802"/>
    </row>
    <row r="67" spans="1:50" ht="15.75" x14ac:dyDescent="0.25">
      <c r="A67" s="499" t="s">
        <v>55</v>
      </c>
      <c r="B67" s="480"/>
      <c r="C67" s="481"/>
      <c r="D67" s="481"/>
      <c r="E67" s="481"/>
      <c r="F67" s="481"/>
      <c r="G67" s="455"/>
      <c r="H67" s="485"/>
      <c r="I67" s="513"/>
      <c r="J67" s="514"/>
      <c r="K67" s="515"/>
      <c r="L67" s="483"/>
      <c r="M67" s="483"/>
      <c r="N67" s="488"/>
      <c r="O67" s="394"/>
      <c r="P67" s="483"/>
      <c r="Q67" s="483"/>
      <c r="R67" s="483"/>
      <c r="S67" s="483"/>
      <c r="T67" s="483"/>
      <c r="U67" s="483"/>
      <c r="V67" s="483"/>
      <c r="W67" s="502"/>
      <c r="X67" s="483"/>
      <c r="Y67" s="480"/>
      <c r="Z67" s="711"/>
      <c r="AA67" s="712"/>
      <c r="AB67" s="712"/>
      <c r="AC67" s="713"/>
      <c r="AD67" s="713"/>
      <c r="AE67" s="713"/>
      <c r="AF67" s="714"/>
      <c r="AG67" s="740"/>
      <c r="AH67" s="714"/>
      <c r="AI67" s="742"/>
      <c r="AJ67" s="483"/>
      <c r="AK67" s="707"/>
      <c r="AL67" s="455"/>
      <c r="AM67" s="455"/>
      <c r="AN67" s="455"/>
      <c r="AO67" s="456"/>
      <c r="AP67" s="364"/>
      <c r="AQ67" s="810"/>
      <c r="AR67" s="709"/>
      <c r="AS67" s="709"/>
      <c r="AT67" s="709"/>
      <c r="AU67" s="802"/>
    </row>
    <row r="68" spans="1:50" ht="15.75" x14ac:dyDescent="0.25">
      <c r="A68" s="511" t="s">
        <v>35</v>
      </c>
      <c r="B68" s="480">
        <v>605</v>
      </c>
      <c r="C68" s="481">
        <v>700</v>
      </c>
      <c r="D68" s="481">
        <v>800</v>
      </c>
      <c r="E68" s="481">
        <f>+D68*$F$9</f>
        <v>0</v>
      </c>
      <c r="F68" s="481">
        <f>SUM(D68:E68)</f>
        <v>800</v>
      </c>
      <c r="G68" s="455">
        <f>F68</f>
        <v>800</v>
      </c>
      <c r="H68" s="485">
        <v>866.4</v>
      </c>
      <c r="I68" s="513">
        <f>+H68*$I$6</f>
        <v>0</v>
      </c>
      <c r="J68" s="514">
        <f t="shared" si="3"/>
        <v>866.4</v>
      </c>
      <c r="K68" s="515">
        <f>+J68</f>
        <v>866.4</v>
      </c>
      <c r="L68" s="480">
        <f>H68+H68*L9</f>
        <v>930.42696000000001</v>
      </c>
      <c r="M68" s="480">
        <f>L68*L6</f>
        <v>130.25977440000003</v>
      </c>
      <c r="N68" s="363">
        <f>L68+M68</f>
        <v>1060.6867344</v>
      </c>
      <c r="O68" s="480">
        <f>L68+L68*$P$6</f>
        <v>930.42696000000001</v>
      </c>
      <c r="P68" s="480">
        <f>O68*P7</f>
        <v>130.25977440000003</v>
      </c>
      <c r="Q68" s="480">
        <f>SUM(O68:P68)</f>
        <v>1060.6867344</v>
      </c>
      <c r="R68" s="480">
        <v>1123.7</v>
      </c>
      <c r="S68" s="480">
        <f>R68*S7</f>
        <v>157.31800000000001</v>
      </c>
      <c r="T68" s="480">
        <f>R68+S68-0.01</f>
        <v>1281.008</v>
      </c>
      <c r="U68" s="480">
        <f>R68+(R68*R9)-0.01</f>
        <v>1144.81556</v>
      </c>
      <c r="V68" s="480">
        <f>U68*V7</f>
        <v>171.72233399999999</v>
      </c>
      <c r="W68" s="538">
        <f>SUM(U68:V68)</f>
        <v>1316.5378940000001</v>
      </c>
      <c r="X68" s="480">
        <v>1239.4100000000001</v>
      </c>
      <c r="Y68" s="480">
        <f>X68*Y5</f>
        <v>185.91150000000002</v>
      </c>
      <c r="Z68" s="711">
        <f>SUM(X68:Y68)</f>
        <v>1425.3215</v>
      </c>
      <c r="AA68" s="712">
        <f>X68+(X68*AA$6)</f>
        <v>1401.400887</v>
      </c>
      <c r="AB68" s="712" t="e">
        <f>AA68*#REF!</f>
        <v>#REF!</v>
      </c>
      <c r="AC68" s="713" t="e">
        <f>AA68+AB68</f>
        <v>#REF!</v>
      </c>
      <c r="AD68" s="713">
        <f>AA68*AD6</f>
        <v>1488.5680221714001</v>
      </c>
      <c r="AE68" s="713">
        <f>AD68*AF7</f>
        <v>223.28520332571</v>
      </c>
      <c r="AF68" s="714">
        <f>AD68+AE68</f>
        <v>1711.8532254971101</v>
      </c>
      <c r="AG68" s="740"/>
      <c r="AH68" s="714">
        <v>1705.75</v>
      </c>
      <c r="AI68" s="742">
        <f>AH68*AJ7</f>
        <v>255.86249999999998</v>
      </c>
      <c r="AJ68" s="481">
        <f>SUM(AH68:AI68)</f>
        <v>1961.6125</v>
      </c>
      <c r="AK68" s="707"/>
      <c r="AL68" s="675">
        <v>1833.169525</v>
      </c>
      <c r="AM68" s="455">
        <v>2109.98</v>
      </c>
      <c r="AN68" s="455" t="e">
        <f>AL68*#REF!</f>
        <v>#REF!</v>
      </c>
      <c r="AO68" s="456" t="e">
        <f>SUM(AL68:AN68)</f>
        <v>#REF!</v>
      </c>
      <c r="AP68" s="364">
        <v>1833.1720645160999</v>
      </c>
      <c r="AQ68" s="813">
        <f>AM68*1.1152</f>
        <v>2353.049696</v>
      </c>
      <c r="AR68" s="709">
        <f>AQ68*1.15</f>
        <v>2706.0071503999998</v>
      </c>
      <c r="AS68" s="804">
        <v>2618.94</v>
      </c>
      <c r="AT68" s="804">
        <f>AS68*1.15</f>
        <v>3011.7809999999999</v>
      </c>
      <c r="AU68" s="805">
        <f>SUM(AS68-AQ68)/AQ68</f>
        <v>0.11299816763411019</v>
      </c>
      <c r="AV68" s="842"/>
      <c r="AW68" s="842"/>
      <c r="AX68" s="842"/>
    </row>
    <row r="69" spans="1:50" ht="15.75" x14ac:dyDescent="0.25">
      <c r="A69" s="511" t="s">
        <v>56</v>
      </c>
      <c r="B69" s="480">
        <v>0.44</v>
      </c>
      <c r="C69" s="481">
        <v>0.52</v>
      </c>
      <c r="D69" s="481">
        <v>0.57999999999999996</v>
      </c>
      <c r="E69" s="481">
        <f>+D69*$F$9</f>
        <v>0</v>
      </c>
      <c r="F69" s="481">
        <f>SUM(D69:E69)</f>
        <v>0.57999999999999996</v>
      </c>
      <c r="G69" s="455">
        <f>F69</f>
        <v>0.57999999999999996</v>
      </c>
      <c r="H69" s="485">
        <v>0.62809999999999999</v>
      </c>
      <c r="I69" s="513">
        <f>+H69*$I$6</f>
        <v>0</v>
      </c>
      <c r="J69" s="514">
        <f t="shared" si="3"/>
        <v>0.62809999999999999</v>
      </c>
      <c r="K69" s="515">
        <f>+J69</f>
        <v>0.62809999999999999</v>
      </c>
      <c r="L69" s="483">
        <v>0.67449999999999999</v>
      </c>
      <c r="M69" s="480">
        <f>L69*L6</f>
        <v>9.4430000000000014E-2</v>
      </c>
      <c r="N69" s="491">
        <f>SUM(L69:M69)</f>
        <v>0.76893</v>
      </c>
      <c r="O69" s="490">
        <v>0.75680000000000003</v>
      </c>
      <c r="P69" s="480" t="e">
        <f>O69*$Q$7</f>
        <v>#VALUE!</v>
      </c>
      <c r="Q69" s="490" t="e">
        <f>SUM(O69:P69)</f>
        <v>#VALUE!</v>
      </c>
      <c r="R69" s="539">
        <v>0.81459999999999999</v>
      </c>
      <c r="S69" s="480">
        <f>R69*S7</f>
        <v>0.11404400000000001</v>
      </c>
      <c r="T69" s="490">
        <f>R69+S69</f>
        <v>0.92864400000000002</v>
      </c>
      <c r="U69" s="539">
        <f>R69+(R69*R9)</f>
        <v>0.82991448000000001</v>
      </c>
      <c r="V69" s="480">
        <f>U69*V7</f>
        <v>0.12448717199999999</v>
      </c>
      <c r="W69" s="540">
        <f>SUM(U69:V69)</f>
        <v>0.95440165200000004</v>
      </c>
      <c r="X69" s="539">
        <v>0.89629999999999999</v>
      </c>
      <c r="Y69" s="480">
        <f>X69*Y5</f>
        <v>0.13444499999999998</v>
      </c>
      <c r="Z69" s="744">
        <f>SUM(X69:Y69)</f>
        <v>1.030745</v>
      </c>
      <c r="AA69" s="745">
        <f>X69+(X69*AA$6)</f>
        <v>1.01344641</v>
      </c>
      <c r="AB69" s="712" t="e">
        <f>AA69*#REF!</f>
        <v>#REF!</v>
      </c>
      <c r="AC69" s="746" t="e">
        <f>AA69+AB69</f>
        <v>#REF!</v>
      </c>
      <c r="AD69" s="746">
        <v>1.0764</v>
      </c>
      <c r="AE69" s="746">
        <f>AD69*AF7</f>
        <v>0.16145999999999999</v>
      </c>
      <c r="AF69" s="747">
        <f>AD69+AE69</f>
        <v>1.23786</v>
      </c>
      <c r="AG69" s="740"/>
      <c r="AH69" s="747">
        <v>1.2334000000000001</v>
      </c>
      <c r="AI69" s="742">
        <f>AH69*AJ7</f>
        <v>0.18501000000000001</v>
      </c>
      <c r="AJ69" s="762">
        <f>AH69+AI69</f>
        <v>1.4184100000000002</v>
      </c>
      <c r="AK69" s="707"/>
      <c r="AL69" s="676">
        <v>1.32553498</v>
      </c>
      <c r="AM69" s="655">
        <v>1.5258</v>
      </c>
      <c r="AN69" s="655" t="e">
        <f>AL69*#REF!</f>
        <v>#REF!</v>
      </c>
      <c r="AO69" s="656" t="e">
        <f>SUM(AL69:AN69)</f>
        <v>#REF!</v>
      </c>
      <c r="AP69" s="364">
        <v>132.5585232972</v>
      </c>
      <c r="AQ69" s="814">
        <f>AM69*1.1152</f>
        <v>1.70157216</v>
      </c>
      <c r="AR69" s="708">
        <f>AQ69*1.15</f>
        <v>1.9568079839999999</v>
      </c>
      <c r="AS69" s="803">
        <v>1.8938999999999999</v>
      </c>
      <c r="AT69" s="820">
        <f>AS69*1.15</f>
        <v>2.1779849999999996</v>
      </c>
      <c r="AU69" s="805">
        <f>SUM(AS69-AQ69)/AQ69</f>
        <v>0.113029493853496</v>
      </c>
      <c r="AV69" s="842"/>
      <c r="AW69" s="842"/>
      <c r="AX69" s="842"/>
    </row>
    <row r="70" spans="1:50" ht="15.75" x14ac:dyDescent="0.25">
      <c r="A70" s="844" t="s">
        <v>49</v>
      </c>
      <c r="B70" s="822">
        <v>110</v>
      </c>
      <c r="C70" s="823">
        <v>130</v>
      </c>
      <c r="D70" s="823">
        <v>145</v>
      </c>
      <c r="E70" s="823">
        <f>+D70*$F$9</f>
        <v>0</v>
      </c>
      <c r="F70" s="823">
        <f>SUM(D70:E70)</f>
        <v>145</v>
      </c>
      <c r="G70" s="824">
        <f>F70</f>
        <v>145</v>
      </c>
      <c r="H70" s="825">
        <v>157.04</v>
      </c>
      <c r="I70" s="826">
        <f>+H70*$I$6</f>
        <v>0</v>
      </c>
      <c r="J70" s="827">
        <f t="shared" si="3"/>
        <v>157.04</v>
      </c>
      <c r="K70" s="828">
        <f>+J70</f>
        <v>157.04</v>
      </c>
      <c r="L70" s="822">
        <v>168.64</v>
      </c>
      <c r="M70" s="822">
        <f>L70*L6</f>
        <v>23.6096</v>
      </c>
      <c r="N70" s="829">
        <f>L70+M70</f>
        <v>192.24959999999999</v>
      </c>
      <c r="O70" s="822">
        <v>189.21</v>
      </c>
      <c r="P70" s="822" t="e">
        <f>O70*$Q$7</f>
        <v>#VALUE!</v>
      </c>
      <c r="Q70" s="822" t="e">
        <f>SUM(O70:P70)</f>
        <v>#VALUE!</v>
      </c>
      <c r="R70" s="822">
        <v>203.67</v>
      </c>
      <c r="S70" s="822">
        <f>R70*S7</f>
        <v>28.5138</v>
      </c>
      <c r="T70" s="822">
        <f>R70+S70</f>
        <v>232.18379999999999</v>
      </c>
      <c r="U70" s="822">
        <f>R70+(R70*R9)-0.01</f>
        <v>207.48899599999999</v>
      </c>
      <c r="V70" s="822">
        <f>U70*V7</f>
        <v>31.123349399999995</v>
      </c>
      <c r="W70" s="830">
        <f>SUM(U70:V70)</f>
        <v>238.61234539999998</v>
      </c>
      <c r="X70" s="822">
        <v>224.09</v>
      </c>
      <c r="Y70" s="822">
        <f>X70*Y5</f>
        <v>33.613500000000002</v>
      </c>
      <c r="Z70" s="711">
        <f>SUM(X70:Y70)</f>
        <v>257.70350000000002</v>
      </c>
      <c r="AA70" s="867">
        <f>X70+(X70*AA$6)</f>
        <v>253.37856300000001</v>
      </c>
      <c r="AB70" s="867" t="e">
        <f>AA70*#REF!</f>
        <v>#REF!</v>
      </c>
      <c r="AC70" s="868" t="e">
        <f>AA70+AB70</f>
        <v>#REF!</v>
      </c>
      <c r="AD70" s="868">
        <f>AA70*AD6</f>
        <v>269.13870961860005</v>
      </c>
      <c r="AE70" s="868">
        <f>AD70*AF7</f>
        <v>40.370806442790006</v>
      </c>
      <c r="AF70" s="833">
        <f>AD70+AE70</f>
        <v>309.50951606139006</v>
      </c>
      <c r="AG70" s="861"/>
      <c r="AH70" s="833">
        <v>308.41000000000003</v>
      </c>
      <c r="AI70" s="835">
        <f>AH70*AJ7</f>
        <v>46.261500000000005</v>
      </c>
      <c r="AJ70" s="823">
        <f>SUM(AH70:AI70)</f>
        <v>354.67150000000004</v>
      </c>
      <c r="AK70" s="836"/>
      <c r="AL70" s="824">
        <v>331.44822700000003</v>
      </c>
      <c r="AM70" s="824">
        <v>381.5</v>
      </c>
      <c r="AN70" s="824" t="e">
        <f>AL70*#REF!</f>
        <v>#REF!</v>
      </c>
      <c r="AO70" s="837" t="e">
        <f>SUM(AL70:AN70)</f>
        <v>#REF!</v>
      </c>
      <c r="AP70" s="838">
        <v>331.44556819219997</v>
      </c>
      <c r="AQ70" s="839">
        <f>AM70*1.1152</f>
        <v>425.44880000000001</v>
      </c>
      <c r="AR70" s="840">
        <f>AQ70*1.15</f>
        <v>489.26611999999994</v>
      </c>
      <c r="AS70" s="804">
        <f>AQ70*1.113</f>
        <v>473.52451439999999</v>
      </c>
      <c r="AT70" s="804">
        <f>AS70*1.15</f>
        <v>544.55319155999996</v>
      </c>
      <c r="AU70" s="805">
        <f>SUM(AS70-AQ70)/AQ70</f>
        <v>0.11299999999999995</v>
      </c>
      <c r="AV70" s="842"/>
      <c r="AW70" s="842"/>
      <c r="AX70" s="842"/>
    </row>
    <row r="71" spans="1:50" ht="15.75" x14ac:dyDescent="0.25">
      <c r="A71" s="479"/>
      <c r="B71" s="480"/>
      <c r="C71" s="481"/>
      <c r="D71" s="481"/>
      <c r="E71" s="481"/>
      <c r="F71" s="481"/>
      <c r="G71" s="455"/>
      <c r="H71" s="485"/>
      <c r="I71" s="513"/>
      <c r="J71" s="514"/>
      <c r="K71" s="515"/>
      <c r="L71" s="483"/>
      <c r="M71" s="483"/>
      <c r="N71" s="488"/>
      <c r="O71" s="394"/>
      <c r="P71" s="483"/>
      <c r="Q71" s="483"/>
      <c r="R71" s="483"/>
      <c r="S71" s="483"/>
      <c r="T71" s="483"/>
      <c r="U71" s="483"/>
      <c r="V71" s="483"/>
      <c r="W71" s="502"/>
      <c r="X71" s="483"/>
      <c r="Y71" s="480"/>
      <c r="Z71" s="711"/>
      <c r="AA71" s="712"/>
      <c r="AB71" s="712"/>
      <c r="AC71" s="713"/>
      <c r="AD71" s="713"/>
      <c r="AE71" s="713"/>
      <c r="AF71" s="714"/>
      <c r="AG71" s="740"/>
      <c r="AH71" s="714"/>
      <c r="AI71" s="742"/>
      <c r="AJ71" s="483"/>
      <c r="AK71" s="707"/>
      <c r="AL71" s="455"/>
      <c r="AM71" s="455"/>
      <c r="AN71" s="455"/>
      <c r="AO71" s="456"/>
      <c r="AP71" s="364"/>
      <c r="AQ71" s="810"/>
      <c r="AR71" s="709"/>
      <c r="AS71" s="709"/>
      <c r="AT71" s="709"/>
      <c r="AU71" s="710"/>
    </row>
    <row r="72" spans="1:50" ht="15.75" x14ac:dyDescent="0.25">
      <c r="A72" s="499" t="s">
        <v>57</v>
      </c>
      <c r="B72" s="480"/>
      <c r="C72" s="481"/>
      <c r="D72" s="481"/>
      <c r="E72" s="481"/>
      <c r="F72" s="481"/>
      <c r="G72" s="455"/>
      <c r="H72" s="485"/>
      <c r="I72" s="513"/>
      <c r="J72" s="514"/>
      <c r="K72" s="515"/>
      <c r="L72" s="483"/>
      <c r="M72" s="483"/>
      <c r="N72" s="488"/>
      <c r="O72" s="394"/>
      <c r="P72" s="483"/>
      <c r="Q72" s="483"/>
      <c r="R72" s="483"/>
      <c r="S72" s="483"/>
      <c r="T72" s="483"/>
      <c r="U72" s="483"/>
      <c r="V72" s="483"/>
      <c r="W72" s="502"/>
      <c r="X72" s="483"/>
      <c r="Y72" s="480"/>
      <c r="Z72" s="711"/>
      <c r="AA72" s="712"/>
      <c r="AB72" s="712"/>
      <c r="AC72" s="713"/>
      <c r="AD72" s="713"/>
      <c r="AE72" s="713"/>
      <c r="AF72" s="714"/>
      <c r="AG72" s="740"/>
      <c r="AH72" s="714"/>
      <c r="AI72" s="483"/>
      <c r="AJ72" s="483"/>
      <c r="AK72" s="707"/>
      <c r="AL72" s="455"/>
      <c r="AM72" s="455"/>
      <c r="AN72" s="455"/>
      <c r="AO72" s="456"/>
      <c r="AP72" s="364"/>
      <c r="AQ72" s="810"/>
      <c r="AR72" s="709"/>
      <c r="AS72" s="709"/>
      <c r="AT72" s="709"/>
      <c r="AU72" s="710"/>
    </row>
    <row r="73" spans="1:50" s="843" customFormat="1" ht="15.75" x14ac:dyDescent="0.25">
      <c r="A73" s="844" t="s">
        <v>845</v>
      </c>
      <c r="B73" s="822"/>
      <c r="C73" s="823"/>
      <c r="D73" s="823"/>
      <c r="E73" s="823"/>
      <c r="F73" s="823"/>
      <c r="G73" s="824"/>
      <c r="H73" s="825"/>
      <c r="I73" s="826"/>
      <c r="J73" s="827"/>
      <c r="K73" s="828"/>
      <c r="L73" s="854"/>
      <c r="M73" s="854"/>
      <c r="N73" s="874"/>
      <c r="O73" s="875"/>
      <c r="P73" s="854"/>
      <c r="Q73" s="854"/>
      <c r="R73" s="854"/>
      <c r="S73" s="854"/>
      <c r="T73" s="854"/>
      <c r="U73" s="854"/>
      <c r="V73" s="854"/>
      <c r="W73" s="876"/>
      <c r="X73" s="877">
        <v>152.88999999999999</v>
      </c>
      <c r="Y73" s="877">
        <f>X73*Y5</f>
        <v>22.933499999999999</v>
      </c>
      <c r="Z73" s="736">
        <f>SUM(X73:Y73)</f>
        <v>175.8235</v>
      </c>
      <c r="AA73" s="831">
        <v>0</v>
      </c>
      <c r="AB73" s="831">
        <v>0</v>
      </c>
      <c r="AC73" s="832">
        <v>0</v>
      </c>
      <c r="AD73" s="832"/>
      <c r="AE73" s="832"/>
      <c r="AF73" s="833">
        <f t="shared" ref="AF73:AF78" si="24">AD73+AE73</f>
        <v>0</v>
      </c>
      <c r="AG73" s="861"/>
      <c r="AH73" s="833"/>
      <c r="AI73" s="854"/>
      <c r="AJ73" s="854"/>
      <c r="AK73" s="836"/>
      <c r="AL73" s="824"/>
      <c r="AM73" s="824"/>
      <c r="AN73" s="824"/>
      <c r="AO73" s="837"/>
      <c r="AP73" s="838"/>
      <c r="AQ73" s="878"/>
      <c r="AR73" s="840"/>
      <c r="AS73" s="840"/>
      <c r="AT73" s="840"/>
      <c r="AU73" s="879"/>
    </row>
    <row r="74" spans="1:50" ht="15.75" x14ac:dyDescent="0.25">
      <c r="A74" s="511" t="s">
        <v>915</v>
      </c>
      <c r="B74" s="480">
        <v>0.6</v>
      </c>
      <c r="C74" s="481">
        <v>0.63</v>
      </c>
      <c r="D74" s="481">
        <v>0.66</v>
      </c>
      <c r="E74" s="481">
        <f>+D74*$F$9</f>
        <v>0</v>
      </c>
      <c r="F74" s="481">
        <f>SUM(D74:E74)</f>
        <v>0.66</v>
      </c>
      <c r="G74" s="455">
        <f>F74</f>
        <v>0.66</v>
      </c>
      <c r="H74" s="485">
        <v>0.71479999999999999</v>
      </c>
      <c r="I74" s="513">
        <f>+H74*$I$6</f>
        <v>0</v>
      </c>
      <c r="J74" s="514">
        <f t="shared" si="3"/>
        <v>0.71479999999999999</v>
      </c>
      <c r="K74" s="515">
        <f>+J74</f>
        <v>0.71479999999999999</v>
      </c>
      <c r="L74" s="483">
        <v>0.74050000000000005</v>
      </c>
      <c r="M74" s="480">
        <f>L74*L6</f>
        <v>0.10367000000000001</v>
      </c>
      <c r="N74" s="491">
        <f t="shared" ref="N74:N84" si="25">SUM(L74:M74)</f>
        <v>0.84417000000000009</v>
      </c>
      <c r="O74" s="490">
        <v>0.79</v>
      </c>
      <c r="P74" s="480" t="e">
        <f>O74*$Q$7</f>
        <v>#VALUE!</v>
      </c>
      <c r="Q74" s="490" t="e">
        <f>SUM(O74:P74)</f>
        <v>#VALUE!</v>
      </c>
      <c r="R74" s="539">
        <v>0.84</v>
      </c>
      <c r="S74" s="480">
        <f>R74*S7</f>
        <v>0.11760000000000001</v>
      </c>
      <c r="T74" s="490">
        <f>R74+S74</f>
        <v>0.95760000000000001</v>
      </c>
      <c r="U74" s="539">
        <f>R74+(R74*R9)</f>
        <v>0.855792</v>
      </c>
      <c r="V74" s="480">
        <f>U74*V7</f>
        <v>0.12836880000000001</v>
      </c>
      <c r="W74" s="540">
        <f>SUM(U74:V74)</f>
        <v>0.98416079999999995</v>
      </c>
      <c r="X74" s="539">
        <f>U74*$Z$6+U74</f>
        <v>0.855792</v>
      </c>
      <c r="Y74" s="480">
        <f>X74*Y5</f>
        <v>0.12836880000000001</v>
      </c>
      <c r="Z74" s="744">
        <f>SUM(X74:Y74)</f>
        <v>0.98416079999999995</v>
      </c>
      <c r="AA74" s="756">
        <f>X74+(X74*AA$6)+0.19</f>
        <v>1.1576440144</v>
      </c>
      <c r="AB74" s="748" t="e">
        <f>AA74*#REF!</f>
        <v>#REF!</v>
      </c>
      <c r="AC74" s="757" t="e">
        <f>AA74+AB74</f>
        <v>#REF!</v>
      </c>
      <c r="AD74" s="757">
        <f>(AA74+0.17)*AD6</f>
        <v>1.4102234720956799</v>
      </c>
      <c r="AE74" s="749">
        <f>AD74*AF7</f>
        <v>0.21153352081435198</v>
      </c>
      <c r="AF74" s="747">
        <f t="shared" si="24"/>
        <v>1.6217569929100319</v>
      </c>
      <c r="AG74" s="763"/>
      <c r="AH74" s="747">
        <v>1.6964999999999999</v>
      </c>
      <c r="AI74" s="742">
        <f>AH74*AJ7</f>
        <v>0.25447499999999995</v>
      </c>
      <c r="AJ74" s="539">
        <f>SUM(AH74:AI74)</f>
        <v>1.9509749999999999</v>
      </c>
      <c r="AK74" s="707"/>
      <c r="AL74" s="655">
        <v>1.8232285499999996</v>
      </c>
      <c r="AM74" s="655">
        <v>2.0985</v>
      </c>
      <c r="AN74" s="655" t="e">
        <f>AL74*#REF!</f>
        <v>#REF!</v>
      </c>
      <c r="AO74" s="656" t="e">
        <f>SUM(AL74:AN74)</f>
        <v>#REF!</v>
      </c>
      <c r="AP74" s="364">
        <v>182.32338697650002</v>
      </c>
      <c r="AQ74" s="814">
        <f>AM74*1.1152</f>
        <v>2.3402471999999999</v>
      </c>
      <c r="AR74" s="708">
        <f>AQ74*1.15</f>
        <v>2.6912842799999996</v>
      </c>
      <c r="AS74" s="806">
        <f>AQ74*1.14</f>
        <v>2.6678818079999997</v>
      </c>
      <c r="AT74" s="820">
        <f>AS74*1.15</f>
        <v>3.0680640791999996</v>
      </c>
      <c r="AU74" s="805">
        <f>SUM(AS74-AQ74)/AQ74</f>
        <v>0.13999999999999996</v>
      </c>
      <c r="AV74" s="842"/>
      <c r="AW74" s="842"/>
      <c r="AX74" s="842"/>
    </row>
    <row r="75" spans="1:50" ht="15.75" x14ac:dyDescent="0.25">
      <c r="A75" s="511" t="s">
        <v>916</v>
      </c>
      <c r="B75" s="480"/>
      <c r="C75" s="481"/>
      <c r="D75" s="481"/>
      <c r="E75" s="481"/>
      <c r="F75" s="481"/>
      <c r="G75" s="455"/>
      <c r="H75" s="485"/>
      <c r="I75" s="513"/>
      <c r="J75" s="514"/>
      <c r="K75" s="515"/>
      <c r="L75" s="483"/>
      <c r="M75" s="480"/>
      <c r="N75" s="491"/>
      <c r="O75" s="490"/>
      <c r="P75" s="480"/>
      <c r="Q75" s="490"/>
      <c r="R75" s="539"/>
      <c r="S75" s="480"/>
      <c r="T75" s="490"/>
      <c r="U75" s="539"/>
      <c r="V75" s="480"/>
      <c r="W75" s="540"/>
      <c r="X75" s="539"/>
      <c r="Y75" s="480"/>
      <c r="Z75" s="744">
        <v>1.3518945980000001</v>
      </c>
      <c r="AA75" s="756">
        <f>1.3292+0.19</f>
        <v>1.5191999999999999</v>
      </c>
      <c r="AB75" s="748" t="e">
        <f>AA75*#REF!</f>
        <v>#REF!</v>
      </c>
      <c r="AC75" s="757" t="e">
        <f>AA75+AB75</f>
        <v>#REF!</v>
      </c>
      <c r="AD75" s="757">
        <f>(AA75+0.17)*AD6</f>
        <v>1.7942682399999998</v>
      </c>
      <c r="AE75" s="749">
        <f>AD75*AF7</f>
        <v>0.26914023599999998</v>
      </c>
      <c r="AF75" s="747">
        <f t="shared" si="24"/>
        <v>2.0634084759999998</v>
      </c>
      <c r="AG75" s="763"/>
      <c r="AH75" s="747">
        <v>2.0560999999999998</v>
      </c>
      <c r="AI75" s="742">
        <f>AH75*AJ7</f>
        <v>0.30841499999999994</v>
      </c>
      <c r="AJ75" s="539">
        <f>SUM(AH75:AI75)</f>
        <v>2.3645149999999999</v>
      </c>
      <c r="AK75" s="707"/>
      <c r="AL75" s="676">
        <v>2.2096906699999996</v>
      </c>
      <c r="AM75" s="655">
        <v>2.5434000000000001</v>
      </c>
      <c r="AN75" s="655" t="e">
        <f>AL75*#REF!</f>
        <v>#REF!</v>
      </c>
      <c r="AO75" s="656" t="e">
        <f>SUM(AL75:AN75)</f>
        <v>#REF!</v>
      </c>
      <c r="AP75" s="364">
        <v>220.96781712390001</v>
      </c>
      <c r="AQ75" s="814">
        <f>AM75*1.1152</f>
        <v>2.83639968</v>
      </c>
      <c r="AR75" s="708">
        <f>AQ75*1.15</f>
        <v>3.2618596319999997</v>
      </c>
      <c r="AS75" s="806">
        <f t="shared" ref="AS75:AS78" si="26">AQ75*1.14</f>
        <v>3.2334956351999997</v>
      </c>
      <c r="AT75" s="820">
        <f>AS75*1.15</f>
        <v>3.7185199804799995</v>
      </c>
      <c r="AU75" s="805">
        <f>SUM(AS75-AQ75)/AQ75</f>
        <v>0.1399999999999999</v>
      </c>
      <c r="AV75" s="842"/>
      <c r="AW75" s="842"/>
      <c r="AX75" s="842"/>
    </row>
    <row r="76" spans="1:50" ht="15.75" x14ac:dyDescent="0.25">
      <c r="A76" s="511" t="s">
        <v>863</v>
      </c>
      <c r="B76" s="480">
        <v>0.64</v>
      </c>
      <c r="C76" s="481">
        <v>0.72</v>
      </c>
      <c r="D76" s="481">
        <v>0.82</v>
      </c>
      <c r="E76" s="481">
        <f>+D76*$F$9</f>
        <v>0</v>
      </c>
      <c r="F76" s="481">
        <f>SUM(D76:E76)</f>
        <v>0.82</v>
      </c>
      <c r="G76" s="455">
        <f>F76</f>
        <v>0.82</v>
      </c>
      <c r="H76" s="485">
        <f>+D76+D76*$I$9</f>
        <v>0.82</v>
      </c>
      <c r="I76" s="513">
        <f>+H76*$I$6</f>
        <v>0</v>
      </c>
      <c r="J76" s="514">
        <f t="shared" si="3"/>
        <v>0.82</v>
      </c>
      <c r="K76" s="515">
        <f>+J76</f>
        <v>0.82</v>
      </c>
      <c r="L76" s="483">
        <v>0.9325</v>
      </c>
      <c r="M76" s="480">
        <f>L76*L6</f>
        <v>0.13055</v>
      </c>
      <c r="N76" s="491">
        <f t="shared" si="25"/>
        <v>1.0630500000000001</v>
      </c>
      <c r="O76" s="490">
        <v>1</v>
      </c>
      <c r="P76" s="480" t="e">
        <f t="shared" ref="P76:P84" si="27">O76*$Q$7</f>
        <v>#VALUE!</v>
      </c>
      <c r="Q76" s="490" t="e">
        <f>SUM(O76:P76)</f>
        <v>#VALUE!</v>
      </c>
      <c r="R76" s="539">
        <v>1.0760000000000001</v>
      </c>
      <c r="S76" s="480">
        <f>R76*S7</f>
        <v>0.15064000000000002</v>
      </c>
      <c r="T76" s="490">
        <f>R76+S76</f>
        <v>1.2266400000000002</v>
      </c>
      <c r="U76" s="539">
        <v>1.1003000000000001</v>
      </c>
      <c r="V76" s="480">
        <f>U76*V7</f>
        <v>0.165045</v>
      </c>
      <c r="W76" s="540">
        <f>SUM(U76:V76)</f>
        <v>1.2653449999999999</v>
      </c>
      <c r="X76" s="539">
        <f>U76*$Z$6+U76</f>
        <v>1.1003000000000001</v>
      </c>
      <c r="Y76" s="480">
        <f>X76*Y5</f>
        <v>0.165045</v>
      </c>
      <c r="Z76" s="744">
        <f t="shared" ref="Z76:Z84" si="28">SUM(X76:Y76)</f>
        <v>1.2653449999999999</v>
      </c>
      <c r="AA76" s="756">
        <f>X76+(X76*AA$6)</f>
        <v>1.24410921</v>
      </c>
      <c r="AB76" s="748" t="e">
        <f>AA76*#REF!</f>
        <v>#REF!</v>
      </c>
      <c r="AC76" s="757" t="e">
        <f>AA76+AB76</f>
        <v>#REF!</v>
      </c>
      <c r="AD76" s="757">
        <f>AA76*AD6</f>
        <v>1.3214928028620001</v>
      </c>
      <c r="AE76" s="749">
        <f>AD76*AF7</f>
        <v>0.19822392042930001</v>
      </c>
      <c r="AF76" s="747">
        <f t="shared" si="24"/>
        <v>1.5197167232913</v>
      </c>
      <c r="AG76" s="763"/>
      <c r="AH76" s="747">
        <v>1.6177999999999999</v>
      </c>
      <c r="AI76" s="742">
        <f>AH76*AJ7</f>
        <v>0.24266999999999997</v>
      </c>
      <c r="AJ76" s="539">
        <f>SUM(AH76:AI76)</f>
        <v>1.8604699999999998</v>
      </c>
      <c r="AK76" s="707"/>
      <c r="AL76" s="676">
        <v>1.7386496599999999</v>
      </c>
      <c r="AM76" s="655">
        <v>2.0011000000000001</v>
      </c>
      <c r="AN76" s="655" t="e">
        <f>AL76*#REF!</f>
        <v>#REF!</v>
      </c>
      <c r="AO76" s="656" t="e">
        <f>SUM(AL76:AN76)</f>
        <v>#REF!</v>
      </c>
      <c r="AP76" s="364">
        <v>173.86455868869999</v>
      </c>
      <c r="AQ76" s="814">
        <f>AM76*1.1152</f>
        <v>2.23162672</v>
      </c>
      <c r="AR76" s="708">
        <f>AQ76*1.15</f>
        <v>2.5663707279999999</v>
      </c>
      <c r="AS76" s="806">
        <f>AQ76*1.16</f>
        <v>2.5886869951999998</v>
      </c>
      <c r="AT76" s="820">
        <f>AS76*1.15</f>
        <v>2.9769900444799995</v>
      </c>
      <c r="AU76" s="805">
        <f>SUM(AS76-AQ76)/AQ76</f>
        <v>0.15999999999999992</v>
      </c>
      <c r="AV76" s="842"/>
      <c r="AW76" s="842"/>
      <c r="AX76" s="842"/>
    </row>
    <row r="77" spans="1:50" ht="15.75" x14ac:dyDescent="0.25">
      <c r="A77" s="511" t="s">
        <v>38</v>
      </c>
      <c r="B77" s="480">
        <v>0.77</v>
      </c>
      <c r="C77" s="481">
        <v>0.98</v>
      </c>
      <c r="D77" s="481">
        <v>1.0900000000000001</v>
      </c>
      <c r="E77" s="481">
        <f>+D77*$F$9</f>
        <v>0</v>
      </c>
      <c r="F77" s="481">
        <f>SUM(D77:E77)</f>
        <v>1.0900000000000001</v>
      </c>
      <c r="G77" s="455">
        <f>F77</f>
        <v>1.0900000000000001</v>
      </c>
      <c r="H77" s="485">
        <v>1.1805000000000001</v>
      </c>
      <c r="I77" s="513">
        <f>+H77*$I$6</f>
        <v>0</v>
      </c>
      <c r="J77" s="514">
        <f t="shared" si="3"/>
        <v>1.1805000000000001</v>
      </c>
      <c r="K77" s="515">
        <f>+J77</f>
        <v>1.1805000000000001</v>
      </c>
      <c r="L77" s="483">
        <v>1.2607999999999999</v>
      </c>
      <c r="M77" s="480">
        <f>L77*L6</f>
        <v>0.176512</v>
      </c>
      <c r="N77" s="491">
        <f t="shared" si="25"/>
        <v>1.4373119999999999</v>
      </c>
      <c r="O77" s="490">
        <v>1.41</v>
      </c>
      <c r="P77" s="480" t="e">
        <f t="shared" si="27"/>
        <v>#VALUE!</v>
      </c>
      <c r="Q77" s="490" t="e">
        <f>SUM(O77:P77)</f>
        <v>#VALUE!</v>
      </c>
      <c r="R77" s="539">
        <v>1.5177</v>
      </c>
      <c r="S77" s="480">
        <f>R77*S7</f>
        <v>0.21247800000000003</v>
      </c>
      <c r="T77" s="490">
        <f>R77+S77</f>
        <v>1.730178</v>
      </c>
      <c r="U77" s="539">
        <v>1.5486</v>
      </c>
      <c r="V77" s="480">
        <f>U77*V7</f>
        <v>0.23229</v>
      </c>
      <c r="W77" s="540">
        <f>SUM(U77:V77)</f>
        <v>1.7808899999999999</v>
      </c>
      <c r="X77" s="539">
        <f>U77*$Z$6+U77</f>
        <v>1.5486</v>
      </c>
      <c r="Y77" s="480">
        <f>X77*Y5</f>
        <v>0.23229</v>
      </c>
      <c r="Z77" s="744">
        <f t="shared" si="28"/>
        <v>1.7808899999999999</v>
      </c>
      <c r="AA77" s="756">
        <f>X77+(X77*AA$6)</f>
        <v>1.75100202</v>
      </c>
      <c r="AB77" s="748" t="e">
        <f>AA77*#REF!</f>
        <v>#REF!</v>
      </c>
      <c r="AC77" s="757" t="e">
        <f>AA77+AB77</f>
        <v>#REF!</v>
      </c>
      <c r="AD77" s="757">
        <v>1.9872000000000001</v>
      </c>
      <c r="AE77" s="749">
        <f>AD77*AF7</f>
        <v>0.29808000000000001</v>
      </c>
      <c r="AF77" s="747">
        <f t="shared" si="24"/>
        <v>2.2852800000000002</v>
      </c>
      <c r="AG77" s="763"/>
      <c r="AH77" s="747">
        <v>2.2768999999999999</v>
      </c>
      <c r="AI77" s="742">
        <f>AH77*AJ7</f>
        <v>0.34153499999999998</v>
      </c>
      <c r="AJ77" s="539">
        <f>SUM(AH77:AI77)</f>
        <v>2.6184349999999998</v>
      </c>
      <c r="AK77" s="707"/>
      <c r="AL77" s="676">
        <v>2.4469844299999997</v>
      </c>
      <c r="AM77" s="655">
        <v>2.8165</v>
      </c>
      <c r="AN77" s="655" t="e">
        <f>AL77*#REF!</f>
        <v>#REF!</v>
      </c>
      <c r="AO77" s="656" t="e">
        <f>SUM(AL77:AN77)</f>
        <v>#REF!</v>
      </c>
      <c r="AP77" s="364">
        <v>244.70193362559999</v>
      </c>
      <c r="AQ77" s="814">
        <f>AM77*1.1152</f>
        <v>3.1409607999999998</v>
      </c>
      <c r="AR77" s="708">
        <f>AQ77*1.15</f>
        <v>3.6121049199999993</v>
      </c>
      <c r="AS77" s="806">
        <f t="shared" si="26"/>
        <v>3.5806953119999996</v>
      </c>
      <c r="AT77" s="820">
        <f>AS77*1.15</f>
        <v>4.1177996087999995</v>
      </c>
      <c r="AU77" s="805">
        <f>SUM(AS77-AQ77)/AQ77</f>
        <v>0.13999999999999996</v>
      </c>
      <c r="AV77" s="842"/>
      <c r="AW77" s="842"/>
      <c r="AX77" s="842"/>
    </row>
    <row r="78" spans="1:50" ht="15.75" x14ac:dyDescent="0.25">
      <c r="A78" s="511" t="s">
        <v>39</v>
      </c>
      <c r="B78" s="480">
        <v>0.92</v>
      </c>
      <c r="C78" s="481">
        <v>1.1399999999999999</v>
      </c>
      <c r="D78" s="481">
        <v>1.29</v>
      </c>
      <c r="E78" s="481">
        <f>+D78*$F$9</f>
        <v>0</v>
      </c>
      <c r="F78" s="481">
        <f>SUM(D78:E78)</f>
        <v>1.29</v>
      </c>
      <c r="G78" s="455">
        <f>F78</f>
        <v>1.29</v>
      </c>
      <c r="H78" s="485">
        <v>1.3971</v>
      </c>
      <c r="I78" s="513">
        <f>+H78*$I$6</f>
        <v>0</v>
      </c>
      <c r="J78" s="514">
        <f t="shared" si="3"/>
        <v>1.3971</v>
      </c>
      <c r="K78" s="515">
        <f>+J78</f>
        <v>1.3971</v>
      </c>
      <c r="L78" s="483">
        <v>1.4809000000000001</v>
      </c>
      <c r="M78" s="480">
        <f>L78*L6</f>
        <v>0.20732600000000004</v>
      </c>
      <c r="N78" s="491">
        <f t="shared" si="25"/>
        <v>1.6882260000000002</v>
      </c>
      <c r="O78" s="490">
        <v>1.66</v>
      </c>
      <c r="P78" s="480" t="e">
        <f t="shared" si="27"/>
        <v>#VALUE!</v>
      </c>
      <c r="Q78" s="490" t="e">
        <f>SUM(O78:P78)</f>
        <v>#VALUE!</v>
      </c>
      <c r="R78" s="539">
        <v>1.79</v>
      </c>
      <c r="S78" s="480">
        <f>R78*S7</f>
        <v>0.25060000000000004</v>
      </c>
      <c r="T78" s="490">
        <f>R78+S78</f>
        <v>2.0406</v>
      </c>
      <c r="U78" s="539">
        <f>R78+(R78*R9)</f>
        <v>1.8236520000000001</v>
      </c>
      <c r="V78" s="480">
        <f>U78*V7</f>
        <v>0.27354780000000001</v>
      </c>
      <c r="W78" s="540">
        <f>SUM(U78:V78)</f>
        <v>2.0971998000000003</v>
      </c>
      <c r="X78" s="539">
        <f>U78*$Z$6+U78</f>
        <v>1.8236520000000001</v>
      </c>
      <c r="Y78" s="480">
        <f>X78*Y5</f>
        <v>0.27354780000000001</v>
      </c>
      <c r="Z78" s="744">
        <f t="shared" si="28"/>
        <v>2.0971998000000003</v>
      </c>
      <c r="AA78" s="756">
        <v>2.2031000000000001</v>
      </c>
      <c r="AB78" s="748" t="e">
        <f>AA78*#REF!</f>
        <v>#REF!</v>
      </c>
      <c r="AC78" s="757" t="e">
        <f>AA78+AB78</f>
        <v>#REF!</v>
      </c>
      <c r="AD78" s="757">
        <f>AA78*AD6</f>
        <v>2.34013282</v>
      </c>
      <c r="AE78" s="749">
        <f>AD78*AF7</f>
        <v>0.35101992300000001</v>
      </c>
      <c r="AF78" s="747">
        <f t="shared" si="24"/>
        <v>2.691152743</v>
      </c>
      <c r="AG78" s="763"/>
      <c r="AH78" s="747">
        <v>2.6814</v>
      </c>
      <c r="AI78" s="742">
        <f>AH78*AJ7</f>
        <v>0.40221000000000001</v>
      </c>
      <c r="AJ78" s="539">
        <f>SUM(AH78:AI78)</f>
        <v>3.0836100000000002</v>
      </c>
      <c r="AK78" s="707"/>
      <c r="AL78" s="676">
        <v>2.88170058</v>
      </c>
      <c r="AM78" s="655">
        <v>3.3168000000000002</v>
      </c>
      <c r="AN78" s="655" t="e">
        <f>AL78*#REF!</f>
        <v>#REF!</v>
      </c>
      <c r="AO78" s="656" t="e">
        <f>SUM(AL78:AN78)</f>
        <v>#REF!</v>
      </c>
      <c r="AP78" s="364">
        <v>288.17227080729998</v>
      </c>
      <c r="AQ78" s="814">
        <f>AM78*1.1152</f>
        <v>3.6988953600000003</v>
      </c>
      <c r="AR78" s="708">
        <f>AQ78*1.15</f>
        <v>4.2537296639999997</v>
      </c>
      <c r="AS78" s="806">
        <f t="shared" si="26"/>
        <v>4.2167407103999999</v>
      </c>
      <c r="AT78" s="820">
        <f>AS78*1.15</f>
        <v>4.8492518169599999</v>
      </c>
      <c r="AU78" s="805">
        <f>SUM(AS78-AQ78)/AQ78</f>
        <v>0.13999999999999987</v>
      </c>
      <c r="AV78" s="842"/>
      <c r="AW78" s="842"/>
      <c r="AX78" s="842"/>
    </row>
    <row r="79" spans="1:50" ht="15.75" x14ac:dyDescent="0.25">
      <c r="A79" s="511" t="s">
        <v>845</v>
      </c>
      <c r="B79" s="480"/>
      <c r="C79" s="481"/>
      <c r="D79" s="481"/>
      <c r="E79" s="481"/>
      <c r="F79" s="481"/>
      <c r="G79" s="455"/>
      <c r="H79" s="485"/>
      <c r="I79" s="513"/>
      <c r="J79" s="514"/>
      <c r="K79" s="515"/>
      <c r="L79" s="483"/>
      <c r="M79" s="483"/>
      <c r="N79" s="488"/>
      <c r="O79" s="490"/>
      <c r="P79" s="480"/>
      <c r="Q79" s="490"/>
      <c r="R79" s="539"/>
      <c r="S79" s="483"/>
      <c r="T79" s="483"/>
      <c r="U79" s="483"/>
      <c r="V79" s="483"/>
      <c r="W79" s="502"/>
      <c r="X79" s="480">
        <v>107.02</v>
      </c>
      <c r="Y79" s="480">
        <f>X79*Y5</f>
        <v>16.052999999999997</v>
      </c>
      <c r="Z79" s="711">
        <f>SUM(X79:Y79)</f>
        <v>123.07299999999999</v>
      </c>
      <c r="AA79" s="748"/>
      <c r="AB79" s="748"/>
      <c r="AC79" s="764"/>
      <c r="AD79" s="764"/>
      <c r="AE79" s="749"/>
      <c r="AF79" s="714"/>
      <c r="AG79" s="765"/>
      <c r="AH79" s="714"/>
      <c r="AI79" s="742"/>
      <c r="AJ79" s="483"/>
      <c r="AK79" s="707"/>
      <c r="AL79" s="655"/>
      <c r="AM79" s="655"/>
      <c r="AN79" s="655"/>
      <c r="AO79" s="656"/>
      <c r="AP79" s="364"/>
      <c r="AQ79" s="810"/>
      <c r="AR79" s="709"/>
      <c r="AS79" s="709"/>
      <c r="AT79" s="709"/>
      <c r="AU79" s="802"/>
    </row>
    <row r="80" spans="1:50" s="843" customFormat="1" ht="15.75" x14ac:dyDescent="0.25">
      <c r="A80" s="544" t="s">
        <v>41</v>
      </c>
      <c r="B80" s="822">
        <v>0.54</v>
      </c>
      <c r="C80" s="823">
        <v>0.57999999999999996</v>
      </c>
      <c r="D80" s="823">
        <v>0.66</v>
      </c>
      <c r="E80" s="823">
        <f>+D80*$F$9</f>
        <v>0</v>
      </c>
      <c r="F80" s="823">
        <f>SUM(D80:E80)</f>
        <v>0.66</v>
      </c>
      <c r="G80" s="824">
        <f>F80</f>
        <v>0.66</v>
      </c>
      <c r="H80" s="825">
        <v>0.71479999999999999</v>
      </c>
      <c r="I80" s="826">
        <f>+H80*$I$6</f>
        <v>0</v>
      </c>
      <c r="J80" s="827">
        <f t="shared" si="3"/>
        <v>0.71479999999999999</v>
      </c>
      <c r="K80" s="828">
        <f>+J80</f>
        <v>0.71479999999999999</v>
      </c>
      <c r="L80" s="854">
        <v>0.74050000000000005</v>
      </c>
      <c r="M80" s="822">
        <f>L80*L6</f>
        <v>0.10367000000000001</v>
      </c>
      <c r="N80" s="846">
        <f t="shared" si="25"/>
        <v>0.84417000000000009</v>
      </c>
      <c r="O80" s="847">
        <v>0.79</v>
      </c>
      <c r="P80" s="822" t="e">
        <f t="shared" si="27"/>
        <v>#VALUE!</v>
      </c>
      <c r="Q80" s="847" t="e">
        <f>SUM(O80:P80)</f>
        <v>#VALUE!</v>
      </c>
      <c r="R80" s="845">
        <v>0.84</v>
      </c>
      <c r="S80" s="822">
        <f>R80*S7</f>
        <v>0.11760000000000001</v>
      </c>
      <c r="T80" s="847">
        <f>R80+S80+0.00001</f>
        <v>0.95760999999999996</v>
      </c>
      <c r="U80" s="845">
        <f>R80+(R80*R9)</f>
        <v>0.855792</v>
      </c>
      <c r="V80" s="822">
        <f>U80*V7</f>
        <v>0.12836880000000001</v>
      </c>
      <c r="W80" s="848">
        <f>SUM(U80:V80)</f>
        <v>0.98416079999999995</v>
      </c>
      <c r="X80" s="845">
        <f>U80*$Z$6+U80</f>
        <v>0.855792</v>
      </c>
      <c r="Y80" s="822">
        <f>X80*Y5</f>
        <v>0.12836880000000001</v>
      </c>
      <c r="Z80" s="744" t="s">
        <v>864</v>
      </c>
      <c r="AA80" s="766" t="s">
        <v>864</v>
      </c>
      <c r="AB80" s="766" t="s">
        <v>864</v>
      </c>
      <c r="AC80" s="766" t="s">
        <v>864</v>
      </c>
      <c r="AD80" s="766"/>
      <c r="AE80" s="767"/>
      <c r="AF80" s="766" t="s">
        <v>864</v>
      </c>
      <c r="AG80" s="767"/>
      <c r="AH80" s="766"/>
      <c r="AI80" s="835"/>
      <c r="AJ80" s="854"/>
      <c r="AK80" s="836"/>
      <c r="AL80" s="862"/>
      <c r="AM80" s="862"/>
      <c r="AN80" s="862"/>
      <c r="AO80" s="863"/>
      <c r="AP80" s="838"/>
      <c r="AQ80" s="878"/>
      <c r="AR80" s="840"/>
      <c r="AS80" s="840"/>
      <c r="AT80" s="840"/>
      <c r="AU80" s="856"/>
    </row>
    <row r="81" spans="1:50" ht="15.75" x14ac:dyDescent="0.25">
      <c r="A81" s="511" t="s">
        <v>865</v>
      </c>
      <c r="B81" s="480">
        <v>0.57999999999999996</v>
      </c>
      <c r="C81" s="481">
        <v>0.68</v>
      </c>
      <c r="D81" s="481">
        <v>0.82</v>
      </c>
      <c r="E81" s="481">
        <f>+D81*$F$9</f>
        <v>0</v>
      </c>
      <c r="F81" s="481">
        <f>SUM(D81:E81)</f>
        <v>0.82</v>
      </c>
      <c r="G81" s="455">
        <f>F81</f>
        <v>0.82</v>
      </c>
      <c r="H81" s="485">
        <f>+D81+D81*$I$9</f>
        <v>0.82</v>
      </c>
      <c r="I81" s="513">
        <f>+H81*$I$6</f>
        <v>0</v>
      </c>
      <c r="J81" s="514">
        <f>SUM(H81:I81)</f>
        <v>0.82</v>
      </c>
      <c r="K81" s="515">
        <f>+J81</f>
        <v>0.82</v>
      </c>
      <c r="L81" s="483">
        <v>0.9325</v>
      </c>
      <c r="M81" s="480">
        <f>L81*L6</f>
        <v>0.13055</v>
      </c>
      <c r="N81" s="491">
        <f t="shared" si="25"/>
        <v>1.0630500000000001</v>
      </c>
      <c r="O81" s="490">
        <v>1</v>
      </c>
      <c r="P81" s="480" t="e">
        <f t="shared" si="27"/>
        <v>#VALUE!</v>
      </c>
      <c r="Q81" s="490" t="e">
        <f>SUM(O81:P81)</f>
        <v>#VALUE!</v>
      </c>
      <c r="R81" s="539">
        <v>1.0760000000000001</v>
      </c>
      <c r="S81" s="480">
        <f>R81*S7</f>
        <v>0.15064000000000002</v>
      </c>
      <c r="T81" s="490">
        <f>R81+S81</f>
        <v>1.2266400000000002</v>
      </c>
      <c r="U81" s="539">
        <v>1.1003000000000001</v>
      </c>
      <c r="V81" s="480">
        <f>U81*V7</f>
        <v>0.165045</v>
      </c>
      <c r="W81" s="540">
        <f>SUM(U81:V81)</f>
        <v>1.2653449999999999</v>
      </c>
      <c r="X81" s="539">
        <f>U81*$Z$6+U81</f>
        <v>1.1003000000000001</v>
      </c>
      <c r="Y81" s="480">
        <f>X81*Y5</f>
        <v>0.165045</v>
      </c>
      <c r="Z81" s="744">
        <f t="shared" si="28"/>
        <v>1.2653449999999999</v>
      </c>
      <c r="AA81" s="756">
        <f>1.3292+0.19</f>
        <v>1.5191999999999999</v>
      </c>
      <c r="AB81" s="748" t="e">
        <f>AA81*#REF!</f>
        <v>#REF!</v>
      </c>
      <c r="AC81" s="757" t="e">
        <f>AA81+AB81</f>
        <v>#REF!</v>
      </c>
      <c r="AD81" s="757">
        <f>(AA81+0.17)*AD6</f>
        <v>1.7942682399999998</v>
      </c>
      <c r="AE81" s="749">
        <f>AD81*AF7</f>
        <v>0.26914023599999998</v>
      </c>
      <c r="AF81" s="747">
        <f>AD81+AE81</f>
        <v>2.0634084759999998</v>
      </c>
      <c r="AG81" s="768"/>
      <c r="AH81" s="747">
        <v>2.0560999999999998</v>
      </c>
      <c r="AI81" s="742">
        <f>AH81*AJ7</f>
        <v>0.30841499999999994</v>
      </c>
      <c r="AJ81" s="539">
        <f>SUM(AH81:AI81)</f>
        <v>2.3645149999999999</v>
      </c>
      <c r="AK81" s="707"/>
      <c r="AL81" s="676">
        <v>2.2096906699999996</v>
      </c>
      <c r="AM81" s="655">
        <v>2.5434000000000001</v>
      </c>
      <c r="AN81" s="655" t="e">
        <f>AL81*#REF!</f>
        <v>#REF!</v>
      </c>
      <c r="AO81" s="656" t="e">
        <f>SUM(AL81:AN81)</f>
        <v>#REF!</v>
      </c>
      <c r="AP81" s="364">
        <v>220.96781712390001</v>
      </c>
      <c r="AQ81" s="814">
        <f>AM81*1.1152</f>
        <v>2.83639968</v>
      </c>
      <c r="AR81" s="708">
        <f>AQ81*1.15</f>
        <v>3.2618596319999997</v>
      </c>
      <c r="AS81" s="803">
        <f>AQ81*1.128</f>
        <v>3.1994588390399996</v>
      </c>
      <c r="AT81" s="820">
        <f>AS81*1.15</f>
        <v>3.6793776648959993</v>
      </c>
      <c r="AU81" s="805">
        <f>SUM(AS81-AQ81)/AQ81</f>
        <v>0.12799999999999986</v>
      </c>
      <c r="AV81" s="842"/>
      <c r="AW81" s="842"/>
      <c r="AX81" s="842"/>
    </row>
    <row r="82" spans="1:50" ht="15.75" x14ac:dyDescent="0.25">
      <c r="A82" s="511" t="s">
        <v>866</v>
      </c>
      <c r="B82" s="480"/>
      <c r="C82" s="481"/>
      <c r="D82" s="481"/>
      <c r="E82" s="481"/>
      <c r="F82" s="481"/>
      <c r="G82" s="455"/>
      <c r="H82" s="485"/>
      <c r="I82" s="513"/>
      <c r="J82" s="514"/>
      <c r="K82" s="515"/>
      <c r="L82" s="483"/>
      <c r="M82" s="480"/>
      <c r="N82" s="491"/>
      <c r="O82" s="490"/>
      <c r="P82" s="480"/>
      <c r="Q82" s="490"/>
      <c r="R82" s="539"/>
      <c r="S82" s="480"/>
      <c r="T82" s="490"/>
      <c r="U82" s="539"/>
      <c r="V82" s="480"/>
      <c r="W82" s="540"/>
      <c r="X82" s="539"/>
      <c r="Y82" s="480"/>
      <c r="Z82" s="744">
        <v>1.3518945980000001</v>
      </c>
      <c r="AA82" s="756">
        <v>1.3292062799640001</v>
      </c>
      <c r="AB82" s="748">
        <v>0.19938094199460002</v>
      </c>
      <c r="AC82" s="757">
        <f>AA82+AB82</f>
        <v>1.5285872219586001</v>
      </c>
      <c r="AD82" s="757">
        <f>AA82*AD6</f>
        <v>1.4118829105777611</v>
      </c>
      <c r="AE82" s="749">
        <f>AD82*AF7</f>
        <v>0.21178243658666415</v>
      </c>
      <c r="AF82" s="747">
        <f>AD82+AE82</f>
        <v>1.6236653471644251</v>
      </c>
      <c r="AG82" s="768"/>
      <c r="AH82" s="747">
        <v>1.6177999999999999</v>
      </c>
      <c r="AI82" s="742">
        <f>AH82*AJ7</f>
        <v>0.24266999999999997</v>
      </c>
      <c r="AJ82" s="539">
        <f>SUM(AH82:AI82)</f>
        <v>1.8604699999999998</v>
      </c>
      <c r="AK82" s="707"/>
      <c r="AL82" s="676">
        <v>1.7386496599999999</v>
      </c>
      <c r="AM82" s="655">
        <v>2.0011000000000001</v>
      </c>
      <c r="AN82" s="655" t="e">
        <f>AL82*#REF!</f>
        <v>#REF!</v>
      </c>
      <c r="AO82" s="656" t="e">
        <f>SUM(AL82:AN82)</f>
        <v>#REF!</v>
      </c>
      <c r="AP82" s="364">
        <v>173.86455868869999</v>
      </c>
      <c r="AQ82" s="814">
        <f>AM82*1.1152</f>
        <v>2.23162672</v>
      </c>
      <c r="AR82" s="708">
        <f>AQ82*1.15</f>
        <v>2.5663707279999999</v>
      </c>
      <c r="AS82" s="803">
        <f t="shared" ref="AS82:AS84" si="29">AQ82*1.128</f>
        <v>2.5172749401599996</v>
      </c>
      <c r="AT82" s="820">
        <f>AS82*1.15</f>
        <v>2.8948661811839993</v>
      </c>
      <c r="AU82" s="805">
        <f>SUM(AS82-AQ82)/AQ82</f>
        <v>0.12799999999999986</v>
      </c>
      <c r="AV82" s="842"/>
      <c r="AW82" s="842"/>
      <c r="AX82" s="842"/>
    </row>
    <row r="83" spans="1:50" ht="15.75" x14ac:dyDescent="0.25">
      <c r="A83" s="511" t="s">
        <v>43</v>
      </c>
      <c r="B83" s="480">
        <v>0.76</v>
      </c>
      <c r="C83" s="481">
        <v>0.98</v>
      </c>
      <c r="D83" s="481">
        <v>1.0900000000000001</v>
      </c>
      <c r="E83" s="481">
        <f>+D83*$F$9</f>
        <v>0</v>
      </c>
      <c r="F83" s="481">
        <f>SUM(D83:E83)</f>
        <v>1.0900000000000001</v>
      </c>
      <c r="G83" s="455">
        <f>F83</f>
        <v>1.0900000000000001</v>
      </c>
      <c r="H83" s="485">
        <v>1.1805000000000001</v>
      </c>
      <c r="I83" s="513">
        <f>+H83*$I$6</f>
        <v>0</v>
      </c>
      <c r="J83" s="514">
        <f>SUM(H83:I83)</f>
        <v>1.1805000000000001</v>
      </c>
      <c r="K83" s="515">
        <f>+J83</f>
        <v>1.1805000000000001</v>
      </c>
      <c r="L83" s="483">
        <v>1.2607999999999999</v>
      </c>
      <c r="M83" s="480">
        <f>L83*L6</f>
        <v>0.176512</v>
      </c>
      <c r="N83" s="491">
        <f t="shared" si="25"/>
        <v>1.4373119999999999</v>
      </c>
      <c r="O83" s="490">
        <v>1.41</v>
      </c>
      <c r="P83" s="480" t="e">
        <f t="shared" si="27"/>
        <v>#VALUE!</v>
      </c>
      <c r="Q83" s="490" t="e">
        <f>SUM(O83:P83)</f>
        <v>#VALUE!</v>
      </c>
      <c r="R83" s="539">
        <v>1.5177</v>
      </c>
      <c r="S83" s="480">
        <f>R83*S7</f>
        <v>0.21247800000000003</v>
      </c>
      <c r="T83" s="490">
        <f>R83+S83</f>
        <v>1.730178</v>
      </c>
      <c r="U83" s="539">
        <v>1.5486</v>
      </c>
      <c r="V83" s="480">
        <f>U83*V7</f>
        <v>0.23229</v>
      </c>
      <c r="W83" s="540">
        <f>SUM(U83:V83)</f>
        <v>1.7808899999999999</v>
      </c>
      <c r="X83" s="539">
        <f>U83*$Z$6+U83</f>
        <v>1.5486</v>
      </c>
      <c r="Y83" s="480">
        <f>X83*Y5</f>
        <v>0.23229</v>
      </c>
      <c r="Z83" s="744">
        <f t="shared" si="28"/>
        <v>1.7808899999999999</v>
      </c>
      <c r="AA83" s="756">
        <f>X83+(X83*AA$6)</f>
        <v>1.75100202</v>
      </c>
      <c r="AB83" s="748" t="e">
        <f>AA83*#REF!</f>
        <v>#REF!</v>
      </c>
      <c r="AC83" s="757" t="e">
        <f>AA83+AB83</f>
        <v>#REF!</v>
      </c>
      <c r="AD83" s="757">
        <v>1.9872000000000001</v>
      </c>
      <c r="AE83" s="749">
        <f>AD83*AF7</f>
        <v>0.29808000000000001</v>
      </c>
      <c r="AF83" s="747">
        <f>AD83+AE83</f>
        <v>2.2852800000000002</v>
      </c>
      <c r="AG83" s="768"/>
      <c r="AH83" s="747">
        <v>2.2768999999999999</v>
      </c>
      <c r="AI83" s="742">
        <f>AH83*AJ7</f>
        <v>0.34153499999999998</v>
      </c>
      <c r="AJ83" s="539">
        <f>SUM(AH83:AI83)</f>
        <v>2.6184349999999998</v>
      </c>
      <c r="AK83" s="707"/>
      <c r="AL83" s="676">
        <v>2.4469844299999997</v>
      </c>
      <c r="AM83" s="655">
        <v>2.8165</v>
      </c>
      <c r="AN83" s="655" t="e">
        <f>AL83*#REF!</f>
        <v>#REF!</v>
      </c>
      <c r="AO83" s="656" t="e">
        <f>SUM(AL83:AN83)</f>
        <v>#REF!</v>
      </c>
      <c r="AP83" s="364">
        <v>244.70193362559999</v>
      </c>
      <c r="AQ83" s="814">
        <f>AM83*1.1152</f>
        <v>3.1409607999999998</v>
      </c>
      <c r="AR83" s="708">
        <f>AQ83*1.15</f>
        <v>3.6121049199999993</v>
      </c>
      <c r="AS83" s="803">
        <f t="shared" si="29"/>
        <v>3.5430037823999996</v>
      </c>
      <c r="AT83" s="820">
        <f>AS83*1.15</f>
        <v>4.074454349759999</v>
      </c>
      <c r="AU83" s="805">
        <f>SUM(AS83-AQ83)/AQ83</f>
        <v>0.12799999999999995</v>
      </c>
      <c r="AV83" s="842"/>
      <c r="AW83" s="842"/>
      <c r="AX83" s="842"/>
    </row>
    <row r="84" spans="1:50" ht="15.75" x14ac:dyDescent="0.25">
      <c r="A84" s="511" t="s">
        <v>44</v>
      </c>
      <c r="B84" s="480">
        <v>0.92</v>
      </c>
      <c r="C84" s="481">
        <v>1.1399999999999999</v>
      </c>
      <c r="D84" s="481">
        <v>1.29</v>
      </c>
      <c r="E84" s="481">
        <f>+D84*$F$9</f>
        <v>0</v>
      </c>
      <c r="F84" s="481">
        <f>SUM(D84:E84)</f>
        <v>1.29</v>
      </c>
      <c r="G84" s="455">
        <f>F84</f>
        <v>1.29</v>
      </c>
      <c r="H84" s="485">
        <v>1.3971</v>
      </c>
      <c r="I84" s="513">
        <f>+H84*$I$6</f>
        <v>0</v>
      </c>
      <c r="J84" s="514">
        <f>SUM(H84:I84)</f>
        <v>1.3971</v>
      </c>
      <c r="K84" s="515">
        <f>+J84</f>
        <v>1.3971</v>
      </c>
      <c r="L84" s="483">
        <v>1.4809000000000001</v>
      </c>
      <c r="M84" s="480">
        <f>L84*L6</f>
        <v>0.20732600000000004</v>
      </c>
      <c r="N84" s="491">
        <f t="shared" si="25"/>
        <v>1.6882260000000002</v>
      </c>
      <c r="O84" s="490">
        <v>1.66</v>
      </c>
      <c r="P84" s="480" t="e">
        <f t="shared" si="27"/>
        <v>#VALUE!</v>
      </c>
      <c r="Q84" s="490" t="e">
        <f>SUM(O84:P84)</f>
        <v>#VALUE!</v>
      </c>
      <c r="R84" s="539">
        <v>1.79</v>
      </c>
      <c r="S84" s="480">
        <f>R84*S7</f>
        <v>0.25060000000000004</v>
      </c>
      <c r="T84" s="490">
        <f>R84+S84</f>
        <v>2.0406</v>
      </c>
      <c r="U84" s="539">
        <f>R84+(R84*R9)</f>
        <v>1.8236520000000001</v>
      </c>
      <c r="V84" s="480">
        <f>U84*V7</f>
        <v>0.27354780000000001</v>
      </c>
      <c r="W84" s="540">
        <f>SUM(U84:V84)</f>
        <v>2.0971998000000003</v>
      </c>
      <c r="X84" s="539">
        <f>U84*$Z$6+U84</f>
        <v>1.8236520000000001</v>
      </c>
      <c r="Y84" s="480">
        <f>X84*Y5</f>
        <v>0.27354780000000001</v>
      </c>
      <c r="Z84" s="744">
        <f t="shared" si="28"/>
        <v>2.0971998000000003</v>
      </c>
      <c r="AA84" s="756">
        <v>2.2031000000000001</v>
      </c>
      <c r="AB84" s="748" t="e">
        <f>AA84*#REF!</f>
        <v>#REF!</v>
      </c>
      <c r="AC84" s="757" t="e">
        <f>AA84+AB84</f>
        <v>#REF!</v>
      </c>
      <c r="AD84" s="757">
        <f>AA84*AD6</f>
        <v>2.34013282</v>
      </c>
      <c r="AE84" s="749">
        <f>AD84*AF7</f>
        <v>0.35101992300000001</v>
      </c>
      <c r="AF84" s="747">
        <f>AD84+AE84</f>
        <v>2.691152743</v>
      </c>
      <c r="AG84" s="768"/>
      <c r="AH84" s="747">
        <v>2.6814</v>
      </c>
      <c r="AI84" s="742">
        <f>AH84*AJ7</f>
        <v>0.40221000000000001</v>
      </c>
      <c r="AJ84" s="539">
        <f>SUM(AH84:AI84)</f>
        <v>3.0836100000000002</v>
      </c>
      <c r="AK84" s="707"/>
      <c r="AL84" s="676">
        <v>2.88170058</v>
      </c>
      <c r="AM84" s="655">
        <v>3.3168000000000002</v>
      </c>
      <c r="AN84" s="655" t="e">
        <f>AL84*#REF!</f>
        <v>#REF!</v>
      </c>
      <c r="AO84" s="656" t="e">
        <f>SUM(AL84:AN84)</f>
        <v>#REF!</v>
      </c>
      <c r="AP84" s="364">
        <v>288.17227080729998</v>
      </c>
      <c r="AQ84" s="814">
        <f>AM84*1.1152</f>
        <v>3.6988953600000003</v>
      </c>
      <c r="AR84" s="708">
        <f>AQ84*1.15</f>
        <v>4.2537296639999997</v>
      </c>
      <c r="AS84" s="803">
        <f t="shared" si="29"/>
        <v>4.1723539660800002</v>
      </c>
      <c r="AT84" s="820">
        <f>AS84*1.15</f>
        <v>4.7982070609919996</v>
      </c>
      <c r="AU84" s="805">
        <f>SUM(AS84-AQ84)/AQ84</f>
        <v>0.12799999999999997</v>
      </c>
      <c r="AV84" s="842"/>
      <c r="AW84" s="842"/>
      <c r="AX84" s="842"/>
    </row>
    <row r="85" spans="1:50" ht="15.75" x14ac:dyDescent="0.25">
      <c r="A85" s="511"/>
      <c r="B85" s="480"/>
      <c r="C85" s="481"/>
      <c r="D85" s="481"/>
      <c r="E85" s="481"/>
      <c r="F85" s="481"/>
      <c r="G85" s="455"/>
      <c r="H85" s="485"/>
      <c r="I85" s="513"/>
      <c r="J85" s="514"/>
      <c r="K85" s="515"/>
      <c r="L85" s="392"/>
      <c r="M85" s="392"/>
      <c r="N85" s="392"/>
      <c r="O85" s="483"/>
      <c r="P85" s="480"/>
      <c r="Q85" s="363"/>
      <c r="R85" s="480"/>
      <c r="S85" s="480"/>
      <c r="T85" s="480"/>
      <c r="U85" s="483"/>
      <c r="V85" s="483"/>
      <c r="W85" s="502"/>
      <c r="X85" s="480"/>
      <c r="Y85" s="480"/>
      <c r="Z85" s="711"/>
      <c r="AA85" s="748"/>
      <c r="AB85" s="748"/>
      <c r="AC85" s="749"/>
      <c r="AD85" s="749"/>
      <c r="AE85" s="749"/>
      <c r="AF85" s="714"/>
      <c r="AG85" s="765"/>
      <c r="AH85" s="714"/>
      <c r="AI85" s="483"/>
      <c r="AJ85" s="483"/>
      <c r="AK85" s="707"/>
      <c r="AL85" s="455"/>
      <c r="AM85" s="455"/>
      <c r="AN85" s="455"/>
      <c r="AO85" s="456"/>
      <c r="AP85" s="364"/>
      <c r="AQ85" s="810"/>
      <c r="AR85" s="709"/>
      <c r="AS85" s="709"/>
      <c r="AT85" s="709"/>
      <c r="AU85" s="802"/>
      <c r="AV85" s="842"/>
      <c r="AW85" s="842"/>
      <c r="AX85" s="842"/>
    </row>
    <row r="86" spans="1:50" ht="15.75" x14ac:dyDescent="0.25">
      <c r="A86" s="511"/>
      <c r="B86" s="480"/>
      <c r="C86" s="481"/>
      <c r="D86" s="481"/>
      <c r="E86" s="481"/>
      <c r="F86" s="481"/>
      <c r="G86" s="455"/>
      <c r="H86" s="485"/>
      <c r="I86" s="513"/>
      <c r="J86" s="514"/>
      <c r="K86" s="515"/>
      <c r="L86" s="483"/>
      <c r="M86" s="483"/>
      <c r="N86" s="488"/>
      <c r="O86" s="394"/>
      <c r="P86" s="483"/>
      <c r="Q86" s="483"/>
      <c r="R86" s="483"/>
      <c r="S86" s="483"/>
      <c r="T86" s="483"/>
      <c r="U86" s="483"/>
      <c r="V86" s="483"/>
      <c r="W86" s="502"/>
      <c r="X86" s="483"/>
      <c r="Y86" s="480"/>
      <c r="Z86" s="711"/>
      <c r="AA86" s="748"/>
      <c r="AB86" s="748"/>
      <c r="AC86" s="749"/>
      <c r="AD86" s="749"/>
      <c r="AE86" s="749"/>
      <c r="AF86" s="714"/>
      <c r="AG86" s="765"/>
      <c r="AH86" s="714"/>
      <c r="AI86" s="483"/>
      <c r="AJ86" s="483"/>
      <c r="AK86" s="707"/>
      <c r="AL86" s="455"/>
      <c r="AM86" s="455"/>
      <c r="AN86" s="455"/>
      <c r="AO86" s="456"/>
      <c r="AP86" s="364"/>
      <c r="AQ86" s="810"/>
      <c r="AR86" s="709"/>
      <c r="AS86" s="709"/>
      <c r="AT86" s="709"/>
      <c r="AU86" s="802"/>
    </row>
    <row r="87" spans="1:50" ht="15.75" x14ac:dyDescent="0.25">
      <c r="A87" s="499" t="s">
        <v>59</v>
      </c>
      <c r="B87" s="480"/>
      <c r="C87" s="481"/>
      <c r="D87" s="481"/>
      <c r="E87" s="481"/>
      <c r="F87" s="481"/>
      <c r="G87" s="455"/>
      <c r="H87" s="485"/>
      <c r="I87" s="513"/>
      <c r="J87" s="514"/>
      <c r="K87" s="515"/>
      <c r="L87" s="483"/>
      <c r="M87" s="483"/>
      <c r="N87" s="488"/>
      <c r="O87" s="394"/>
      <c r="P87" s="483"/>
      <c r="Q87" s="483"/>
      <c r="R87" s="483"/>
      <c r="S87" s="483"/>
      <c r="T87" s="483"/>
      <c r="U87" s="483"/>
      <c r="V87" s="483"/>
      <c r="W87" s="502"/>
      <c r="X87" s="483"/>
      <c r="Y87" s="480"/>
      <c r="Z87" s="711"/>
      <c r="AA87" s="712"/>
      <c r="AB87" s="712"/>
      <c r="AC87" s="713"/>
      <c r="AD87" s="713"/>
      <c r="AE87" s="713"/>
      <c r="AF87" s="714"/>
      <c r="AG87" s="715"/>
      <c r="AH87" s="714"/>
      <c r="AI87" s="483"/>
      <c r="AJ87" s="483"/>
      <c r="AK87" s="707"/>
      <c r="AL87" s="455"/>
      <c r="AM87" s="455"/>
      <c r="AN87" s="455"/>
      <c r="AO87" s="456"/>
      <c r="AP87" s="364"/>
      <c r="AQ87" s="810"/>
      <c r="AR87" s="709"/>
      <c r="AS87" s="709"/>
      <c r="AT87" s="709"/>
      <c r="AU87" s="802"/>
    </row>
    <row r="88" spans="1:50" ht="15.75" x14ac:dyDescent="0.25">
      <c r="A88" s="511"/>
      <c r="B88" s="480">
        <v>267</v>
      </c>
      <c r="C88" s="481" t="s">
        <v>609</v>
      </c>
      <c r="D88" s="481"/>
      <c r="E88" s="481"/>
      <c r="F88" s="481"/>
      <c r="G88" s="455"/>
      <c r="H88" s="485"/>
      <c r="I88" s="513"/>
      <c r="J88" s="514"/>
      <c r="K88" s="515"/>
      <c r="L88" s="483"/>
      <c r="M88" s="483"/>
      <c r="N88" s="488"/>
      <c r="O88" s="394"/>
      <c r="P88" s="483"/>
      <c r="Q88" s="483"/>
      <c r="R88" s="483"/>
      <c r="S88" s="483"/>
      <c r="T88" s="483"/>
      <c r="U88" s="545"/>
      <c r="V88" s="545"/>
      <c r="W88" s="546"/>
      <c r="X88" s="542">
        <v>547.37</v>
      </c>
      <c r="Y88" s="542">
        <f>X88*Y5</f>
        <v>82.105499999999992</v>
      </c>
      <c r="Z88" s="769">
        <f ca="1">SUM(X88:Z88)</f>
        <v>629.47550000000001</v>
      </c>
      <c r="AA88" s="748"/>
      <c r="AB88" s="748"/>
      <c r="AC88" s="749"/>
      <c r="AD88" s="749"/>
      <c r="AE88" s="749"/>
      <c r="AF88" s="714"/>
      <c r="AG88" s="715"/>
      <c r="AH88" s="714"/>
      <c r="AI88" s="483"/>
      <c r="AJ88" s="483"/>
      <c r="AK88" s="707"/>
      <c r="AL88" s="455"/>
      <c r="AM88" s="455"/>
      <c r="AN88" s="455"/>
      <c r="AO88" s="456"/>
      <c r="AP88" s="364"/>
      <c r="AQ88" s="810"/>
      <c r="AR88" s="709"/>
      <c r="AS88" s="709"/>
      <c r="AT88" s="709"/>
      <c r="AU88" s="802"/>
    </row>
    <row r="89" spans="1:50" ht="15.75" x14ac:dyDescent="0.25">
      <c r="A89" s="511" t="s">
        <v>917</v>
      </c>
      <c r="B89" s="480"/>
      <c r="C89" s="481"/>
      <c r="D89" s="481"/>
      <c r="E89" s="481"/>
      <c r="F89" s="481"/>
      <c r="G89" s="455"/>
      <c r="H89" s="485"/>
      <c r="I89" s="513"/>
      <c r="J89" s="514"/>
      <c r="K89" s="515"/>
      <c r="L89" s="483"/>
      <c r="M89" s="483"/>
      <c r="N89" s="488"/>
      <c r="O89" s="394"/>
      <c r="P89" s="483"/>
      <c r="Q89" s="483"/>
      <c r="R89" s="483"/>
      <c r="S89" s="483"/>
      <c r="T89" s="483"/>
      <c r="U89" s="483"/>
      <c r="V89" s="483"/>
      <c r="W89" s="502"/>
      <c r="X89" s="480"/>
      <c r="Y89" s="480"/>
      <c r="Z89" s="744">
        <v>1.93407</v>
      </c>
      <c r="AA89" s="756">
        <f>1.90161126+0.69</f>
        <v>2.5916112599999996</v>
      </c>
      <c r="AB89" s="756" t="e">
        <f>AA89*#REF!</f>
        <v>#REF!</v>
      </c>
      <c r="AC89" s="757" t="e">
        <f>AA89+AB89</f>
        <v>#REF!</v>
      </c>
      <c r="AD89" s="757">
        <v>3.4007000000000001</v>
      </c>
      <c r="AE89" s="749">
        <f>AD89*AF7</f>
        <v>0.51010500000000003</v>
      </c>
      <c r="AF89" s="747">
        <f>AD89+AE89</f>
        <v>3.9108049999999999</v>
      </c>
      <c r="AG89" s="768"/>
      <c r="AH89" s="747">
        <v>3.8969</v>
      </c>
      <c r="AI89" s="742">
        <f>AH89*AJ7</f>
        <v>0.58453500000000003</v>
      </c>
      <c r="AJ89" s="539">
        <f>AH89+AI89</f>
        <v>4.4814350000000003</v>
      </c>
      <c r="AK89" s="707"/>
      <c r="AL89" s="676">
        <v>4.1879984299999995</v>
      </c>
      <c r="AM89" s="655">
        <v>4.8204000000000002</v>
      </c>
      <c r="AN89" s="655" t="e">
        <f>AL89*#REF!</f>
        <v>#REF!</v>
      </c>
      <c r="AO89" s="656" t="e">
        <f>SUM(AL89:AN89)</f>
        <v>#REF!</v>
      </c>
      <c r="AP89" s="364">
        <v>418.79577311109995</v>
      </c>
      <c r="AQ89" s="814">
        <f>AM89*1.1152</f>
        <v>5.3757100800000002</v>
      </c>
      <c r="AR89" s="708">
        <f>AQ89*1.15</f>
        <v>6.182066592</v>
      </c>
      <c r="AS89" s="803">
        <f>AQ89*1.128</f>
        <v>6.06380097024</v>
      </c>
      <c r="AT89" s="820">
        <f>AS89*1.15</f>
        <v>6.9733711157759997</v>
      </c>
      <c r="AU89" s="805">
        <f>SUM(AS89-AQ89)/AQ89</f>
        <v>0.12799999999999995</v>
      </c>
      <c r="AV89" s="842"/>
      <c r="AW89" s="842"/>
      <c r="AX89" s="842"/>
    </row>
    <row r="90" spans="1:50" ht="15.75" x14ac:dyDescent="0.25">
      <c r="A90" s="511" t="s">
        <v>867</v>
      </c>
      <c r="B90" s="480">
        <v>0.82</v>
      </c>
      <c r="C90" s="481">
        <v>1.1499999999999999</v>
      </c>
      <c r="D90" s="481">
        <v>1.28</v>
      </c>
      <c r="E90" s="481">
        <f>+D90*$F$9</f>
        <v>0</v>
      </c>
      <c r="F90" s="481">
        <f>SUM(D90:E90)</f>
        <v>1.28</v>
      </c>
      <c r="G90" s="455">
        <f>F90</f>
        <v>1.28</v>
      </c>
      <c r="H90" s="485">
        <v>1.39</v>
      </c>
      <c r="I90" s="513">
        <f>+H90*$I$6</f>
        <v>0</v>
      </c>
      <c r="J90" s="514">
        <f>SUM(H90:I90)</f>
        <v>1.39</v>
      </c>
      <c r="K90" s="515">
        <f>+J90</f>
        <v>1.39</v>
      </c>
      <c r="L90" s="483">
        <v>1.4902</v>
      </c>
      <c r="M90" s="480">
        <f>L90*L6</f>
        <v>0.20862800000000001</v>
      </c>
      <c r="N90" s="491">
        <f>SUM(L90:M90)</f>
        <v>1.698828</v>
      </c>
      <c r="O90" s="490">
        <f>L90+L90*$P$6</f>
        <v>1.4902</v>
      </c>
      <c r="P90" s="480" t="e">
        <f>O90*$Q$7</f>
        <v>#VALUE!</v>
      </c>
      <c r="Q90" s="490" t="e">
        <f>SUM(O90:P90)</f>
        <v>#VALUE!</v>
      </c>
      <c r="R90" s="539">
        <v>1.8</v>
      </c>
      <c r="S90" s="480">
        <f>R90*S7</f>
        <v>0.25200000000000006</v>
      </c>
      <c r="T90" s="490">
        <f>R90+S90-0.00002</f>
        <v>2.0519799999999999</v>
      </c>
      <c r="U90" s="539">
        <f>R90+(R90*R9)</f>
        <v>1.8338400000000001</v>
      </c>
      <c r="V90" s="480">
        <f>U90*V7</f>
        <v>0.27507599999999999</v>
      </c>
      <c r="W90" s="547">
        <f>SUM(U90:V90)</f>
        <v>2.1089160000000002</v>
      </c>
      <c r="X90" s="539">
        <v>1.6818</v>
      </c>
      <c r="Y90" s="480">
        <f>X90*Y5</f>
        <v>0.25226999999999999</v>
      </c>
      <c r="Z90" s="744">
        <f>SUM(X90:Y90)</f>
        <v>1.93407</v>
      </c>
      <c r="AA90" s="756">
        <f>X90+(X90*AA$6)</f>
        <v>1.9016112599999999</v>
      </c>
      <c r="AB90" s="756" t="e">
        <f>AA90*#REF!</f>
        <v>#REF!</v>
      </c>
      <c r="AC90" s="757" t="e">
        <f>AA90+AB90</f>
        <v>#REF!</v>
      </c>
      <c r="AD90" s="757">
        <f>AA90*AD6</f>
        <v>2.0198914803719998</v>
      </c>
      <c r="AE90" s="749">
        <f>AD90*AF7</f>
        <v>0.30298372205579999</v>
      </c>
      <c r="AF90" s="747">
        <f>AD90+AE90</f>
        <v>2.3228752024277997</v>
      </c>
      <c r="AG90" s="768"/>
      <c r="AH90" s="747">
        <v>2.3146</v>
      </c>
      <c r="AI90" s="742">
        <f>AH90*AJ7</f>
        <v>0.34719</v>
      </c>
      <c r="AJ90" s="539">
        <f>AH90+AI90</f>
        <v>2.6617899999999999</v>
      </c>
      <c r="AK90" s="707"/>
      <c r="AL90" s="676">
        <v>2.4875006199999996</v>
      </c>
      <c r="AM90" s="655">
        <v>2.8631000000000002</v>
      </c>
      <c r="AN90" s="655" t="e">
        <f>AL90*#REF!</f>
        <v>#REF!</v>
      </c>
      <c r="AO90" s="656" t="e">
        <f>SUM(AL90:AN90)</f>
        <v>#REF!</v>
      </c>
      <c r="AP90" s="364">
        <v>248.75042847270001</v>
      </c>
      <c r="AQ90" s="814">
        <f>AM90*1.1152</f>
        <v>3.1929291200000001</v>
      </c>
      <c r="AR90" s="708">
        <f>AQ90*1.15</f>
        <v>3.6718684879999999</v>
      </c>
      <c r="AS90" s="803">
        <f>AQ90*1.128</f>
        <v>3.6016240473599996</v>
      </c>
      <c r="AT90" s="820">
        <f>AS90*1.15</f>
        <v>4.141867654463999</v>
      </c>
      <c r="AU90" s="805">
        <f>SUM(AS90-AQ90)/AQ90</f>
        <v>0.12799999999999986</v>
      </c>
      <c r="AV90" s="842"/>
      <c r="AW90" s="842"/>
      <c r="AX90" s="842"/>
    </row>
    <row r="91" spans="1:50" ht="15.75" x14ac:dyDescent="0.25">
      <c r="A91" s="511"/>
      <c r="B91" s="480"/>
      <c r="C91" s="481"/>
      <c r="D91" s="481"/>
      <c r="E91" s="481"/>
      <c r="F91" s="481"/>
      <c r="G91" s="455"/>
      <c r="H91" s="485"/>
      <c r="I91" s="513"/>
      <c r="J91" s="514"/>
      <c r="K91" s="514"/>
      <c r="L91" s="483"/>
      <c r="M91" s="483"/>
      <c r="N91" s="488"/>
      <c r="O91" s="394"/>
      <c r="P91" s="483"/>
      <c r="Q91" s="483"/>
      <c r="R91" s="483"/>
      <c r="S91" s="480"/>
      <c r="T91" s="483"/>
      <c r="U91" s="483"/>
      <c r="V91" s="483"/>
      <c r="W91" s="502"/>
      <c r="X91" s="483"/>
      <c r="Y91" s="480"/>
      <c r="Z91" s="711"/>
      <c r="AA91" s="748"/>
      <c r="AB91" s="748"/>
      <c r="AC91" s="749"/>
      <c r="AD91" s="749"/>
      <c r="AE91" s="749"/>
      <c r="AF91" s="714"/>
      <c r="AG91" s="765"/>
      <c r="AH91" s="714"/>
      <c r="AI91" s="483"/>
      <c r="AJ91" s="483"/>
      <c r="AK91" s="707"/>
      <c r="AL91" s="455"/>
      <c r="AM91" s="455"/>
      <c r="AN91" s="455"/>
      <c r="AO91" s="456"/>
      <c r="AP91" s="364"/>
      <c r="AQ91" s="810"/>
      <c r="AR91" s="709"/>
      <c r="AS91" s="709"/>
      <c r="AT91" s="709"/>
      <c r="AU91" s="802"/>
    </row>
    <row r="92" spans="1:50" ht="15.75" x14ac:dyDescent="0.25">
      <c r="A92" s="479"/>
      <c r="B92" s="480"/>
      <c r="C92" s="481"/>
      <c r="D92" s="481"/>
      <c r="E92" s="481"/>
      <c r="F92" s="481"/>
      <c r="G92" s="455"/>
      <c r="H92" s="485"/>
      <c r="I92" s="513"/>
      <c r="J92" s="514"/>
      <c r="K92" s="514"/>
      <c r="L92" s="483"/>
      <c r="M92" s="483"/>
      <c r="N92" s="488"/>
      <c r="O92" s="480"/>
      <c r="P92" s="480"/>
      <c r="Q92" s="480"/>
      <c r="R92" s="483"/>
      <c r="S92" s="480"/>
      <c r="T92" s="483"/>
      <c r="U92" s="483"/>
      <c r="V92" s="483"/>
      <c r="W92" s="502"/>
      <c r="X92" s="483"/>
      <c r="Y92" s="480"/>
      <c r="Z92" s="711"/>
      <c r="AA92" s="748"/>
      <c r="AB92" s="748"/>
      <c r="AC92" s="749"/>
      <c r="AD92" s="749"/>
      <c r="AE92" s="749"/>
      <c r="AF92" s="714"/>
      <c r="AG92" s="765"/>
      <c r="AH92" s="714"/>
      <c r="AI92" s="483"/>
      <c r="AJ92" s="483"/>
      <c r="AK92" s="707"/>
      <c r="AL92" s="455"/>
      <c r="AM92" s="455"/>
      <c r="AN92" s="455"/>
      <c r="AO92" s="456"/>
      <c r="AP92" s="364"/>
      <c r="AQ92" s="810"/>
      <c r="AR92" s="709"/>
      <c r="AS92" s="709"/>
      <c r="AT92" s="709"/>
      <c r="AU92" s="802"/>
    </row>
    <row r="93" spans="1:50" ht="15.75" x14ac:dyDescent="0.25">
      <c r="A93" s="499" t="s">
        <v>64</v>
      </c>
      <c r="B93" s="480"/>
      <c r="C93" s="481"/>
      <c r="D93" s="481"/>
      <c r="E93" s="481"/>
      <c r="F93" s="481"/>
      <c r="G93" s="455"/>
      <c r="H93" s="485"/>
      <c r="I93" s="513"/>
      <c r="J93" s="514"/>
      <c r="K93" s="514"/>
      <c r="L93" s="483"/>
      <c r="M93" s="483"/>
      <c r="N93" s="488"/>
      <c r="O93" s="480"/>
      <c r="P93" s="480"/>
      <c r="Q93" s="480"/>
      <c r="R93" s="483"/>
      <c r="S93" s="480"/>
      <c r="T93" s="483"/>
      <c r="U93" s="483"/>
      <c r="V93" s="483"/>
      <c r="W93" s="502"/>
      <c r="X93" s="483"/>
      <c r="Y93" s="480"/>
      <c r="Z93" s="711"/>
      <c r="AA93" s="748"/>
      <c r="AB93" s="748"/>
      <c r="AC93" s="749"/>
      <c r="AD93" s="749"/>
      <c r="AE93" s="749"/>
      <c r="AF93" s="714"/>
      <c r="AG93" s="765"/>
      <c r="AH93" s="714"/>
      <c r="AI93" s="483"/>
      <c r="AJ93" s="483"/>
      <c r="AK93" s="707"/>
      <c r="AL93" s="455"/>
      <c r="AM93" s="455"/>
      <c r="AN93" s="455"/>
      <c r="AO93" s="456"/>
      <c r="AP93" s="364"/>
      <c r="AQ93" s="810"/>
      <c r="AR93" s="709"/>
      <c r="AS93" s="709"/>
      <c r="AT93" s="709"/>
      <c r="AU93" s="802"/>
    </row>
    <row r="94" spans="1:50" ht="15.75" x14ac:dyDescent="0.25">
      <c r="A94" s="511" t="s">
        <v>65</v>
      </c>
      <c r="B94" s="480">
        <v>14.11</v>
      </c>
      <c r="C94" s="481">
        <v>88.35</v>
      </c>
      <c r="D94" s="481">
        <f>+C94+C94*$E$9</f>
        <v>100.71899999999999</v>
      </c>
      <c r="E94" s="481">
        <f>+D94*$F$9</f>
        <v>0</v>
      </c>
      <c r="F94" s="481">
        <f>SUM(D94:E94)</f>
        <v>100.71899999999999</v>
      </c>
      <c r="G94" s="455">
        <f>F94</f>
        <v>100.71899999999999</v>
      </c>
      <c r="H94" s="485">
        <f>+D94+D94*$I$9</f>
        <v>100.71899999999999</v>
      </c>
      <c r="I94" s="513">
        <f>+H94*$I$6</f>
        <v>0</v>
      </c>
      <c r="J94" s="514">
        <f>SUM(H94:I94)</f>
        <v>100.71899999999999</v>
      </c>
      <c r="K94" s="514">
        <f>+J94</f>
        <v>100.71899999999999</v>
      </c>
      <c r="L94" s="480">
        <v>113.77</v>
      </c>
      <c r="M94" s="480">
        <f>L94*L6</f>
        <v>15.927800000000001</v>
      </c>
      <c r="N94" s="363">
        <f>L94+M94</f>
        <v>129.6978</v>
      </c>
      <c r="O94" s="480">
        <f>L94+L94*$P$7</f>
        <v>129.6978</v>
      </c>
      <c r="P94" s="480" t="e">
        <f>O94*$Q$7</f>
        <v>#VALUE!</v>
      </c>
      <c r="Q94" s="480" t="e">
        <f>SUM(O94:P94)</f>
        <v>#VALUE!</v>
      </c>
      <c r="R94" s="548">
        <v>127.83</v>
      </c>
      <c r="S94" s="480">
        <f>R94*S7</f>
        <v>17.8962</v>
      </c>
      <c r="T94" s="549">
        <f>R94+S94</f>
        <v>145.72620000000001</v>
      </c>
      <c r="U94" s="480">
        <f>R94+(R94*R7)</f>
        <v>136.01112000000001</v>
      </c>
      <c r="V94" s="480">
        <f>U94*V7</f>
        <v>20.401668000000001</v>
      </c>
      <c r="W94" s="538">
        <f>SUM(U94:V94)</f>
        <v>156.41278800000001</v>
      </c>
      <c r="X94" s="480">
        <f>U94*$Z$6+U94</f>
        <v>136.01112000000001</v>
      </c>
      <c r="Y94" s="480">
        <f>X94*Y5</f>
        <v>20.401668000000001</v>
      </c>
      <c r="Z94" s="711">
        <f>SUM(X94:Y94)</f>
        <v>156.41278800000001</v>
      </c>
      <c r="AA94" s="748">
        <f>X94+(X94*AA$6)</f>
        <v>153.78777338400002</v>
      </c>
      <c r="AB94" s="748" t="e">
        <f>AA94*#REF!</f>
        <v>#REF!</v>
      </c>
      <c r="AC94" s="749" t="e">
        <f>AA94+AB94</f>
        <v>#REF!</v>
      </c>
      <c r="AD94" s="749">
        <f>AA94*AD6</f>
        <v>163.35337288848481</v>
      </c>
      <c r="AE94" s="749">
        <f>AD94*AF7</f>
        <v>24.503005933272721</v>
      </c>
      <c r="AF94" s="714">
        <f>AD94+AE94</f>
        <v>187.85637882175754</v>
      </c>
      <c r="AG94" s="765"/>
      <c r="AH94" s="714">
        <v>199.99</v>
      </c>
      <c r="AI94" s="480"/>
      <c r="AJ94" s="481">
        <f>AH94+AI94</f>
        <v>199.99</v>
      </c>
      <c r="AK94" s="707"/>
      <c r="AL94" s="675">
        <v>214.92925300000002</v>
      </c>
      <c r="AM94" s="455">
        <f>AL94*1.151</f>
        <v>247.38357020300003</v>
      </c>
      <c r="AN94" s="455"/>
      <c r="AO94" s="456">
        <f>SUM(AL94:AN94)</f>
        <v>462.31282320300005</v>
      </c>
      <c r="AP94" s="364"/>
      <c r="AQ94" s="813">
        <f>AM94*1.1152</f>
        <v>275.88215749038562</v>
      </c>
      <c r="AR94" s="709">
        <f>AQ94*1.15</f>
        <v>317.26448111394342</v>
      </c>
      <c r="AS94" s="804">
        <f>AQ94*1.113</f>
        <v>307.05684128679917</v>
      </c>
      <c r="AT94" s="804">
        <f>AS94*1.15</f>
        <v>353.11536747981904</v>
      </c>
      <c r="AU94" s="805">
        <f>SUM(AS94-AQ94)/AQ94</f>
        <v>0.11299999999999989</v>
      </c>
      <c r="AV94" s="842"/>
      <c r="AW94" s="842"/>
      <c r="AX94" s="842"/>
    </row>
    <row r="95" spans="1:50" ht="15.75" x14ac:dyDescent="0.25">
      <c r="A95" s="511" t="s">
        <v>66</v>
      </c>
      <c r="B95" s="480">
        <v>51.54</v>
      </c>
      <c r="C95" s="481">
        <v>1.1399999999999999</v>
      </c>
      <c r="D95" s="481">
        <f>+C95+C95*$E$9</f>
        <v>1.2995999999999999</v>
      </c>
      <c r="E95" s="481">
        <f>+D95*$F$9</f>
        <v>0</v>
      </c>
      <c r="F95" s="481">
        <f>SUM(D95:E95)</f>
        <v>1.2995999999999999</v>
      </c>
      <c r="G95" s="455">
        <f>F95</f>
        <v>1.2995999999999999</v>
      </c>
      <c r="H95" s="485">
        <f>+D95+D95*$I$9</f>
        <v>1.2995999999999999</v>
      </c>
      <c r="I95" s="513">
        <f>+H95*$I$6</f>
        <v>0</v>
      </c>
      <c r="J95" s="514">
        <f>SUM(H95:I95)</f>
        <v>1.2995999999999999</v>
      </c>
      <c r="K95" s="514">
        <f>+J95</f>
        <v>1.2995999999999999</v>
      </c>
      <c r="L95" s="483">
        <v>1.47</v>
      </c>
      <c r="M95" s="480">
        <f>L95*L6</f>
        <v>0.20580000000000001</v>
      </c>
      <c r="N95" s="363">
        <f>SUM(L95:M95)</f>
        <v>1.6758</v>
      </c>
      <c r="O95" s="480">
        <f>L95+L95*$P$7</f>
        <v>1.6758</v>
      </c>
      <c r="P95" s="480" t="e">
        <f>O95*$Q$7</f>
        <v>#VALUE!</v>
      </c>
      <c r="Q95" s="480" t="e">
        <f>SUM(O95:P95)</f>
        <v>#VALUE!</v>
      </c>
      <c r="R95" s="548">
        <v>1.65</v>
      </c>
      <c r="S95" s="480">
        <f>R95*S7</f>
        <v>0.23100000000000001</v>
      </c>
      <c r="T95" s="549">
        <f>R95+S95</f>
        <v>1.881</v>
      </c>
      <c r="U95" s="480">
        <f>R95+(R95*R7)</f>
        <v>1.7555999999999998</v>
      </c>
      <c r="V95" s="480">
        <f>U95*V7</f>
        <v>0.26333999999999996</v>
      </c>
      <c r="W95" s="538">
        <f>SUM(U95:V95)</f>
        <v>2.0189399999999997</v>
      </c>
      <c r="X95" s="480">
        <f>U95*$Z$6+U95</f>
        <v>1.7555999999999998</v>
      </c>
      <c r="Y95" s="480">
        <f>X95*Y5</f>
        <v>0.26333999999999996</v>
      </c>
      <c r="Z95" s="711">
        <f>SUM(X95:Y95)</f>
        <v>2.0189399999999997</v>
      </c>
      <c r="AA95" s="756">
        <f>X95+(X95*AA$6)</f>
        <v>1.9850569199999999</v>
      </c>
      <c r="AB95" s="748" t="e">
        <f>AA95*#REF!</f>
        <v>#REF!</v>
      </c>
      <c r="AC95" s="757" t="e">
        <f>AA95+AB95</f>
        <v>#REF!</v>
      </c>
      <c r="AD95" s="757">
        <f>AA95*AD6</f>
        <v>2.1085274604239999</v>
      </c>
      <c r="AE95" s="749">
        <f>AD95*AF7</f>
        <v>0.31627911906359996</v>
      </c>
      <c r="AF95" s="747">
        <f>AD95+AE95</f>
        <v>2.4248065794875999</v>
      </c>
      <c r="AG95" s="768"/>
      <c r="AH95" s="747">
        <v>2.5813999999999999</v>
      </c>
      <c r="AI95" s="480"/>
      <c r="AJ95" s="539">
        <f>AH95+AI95</f>
        <v>2.5813999999999999</v>
      </c>
      <c r="AK95" s="707"/>
      <c r="AL95" s="676">
        <v>2.7742305799999998</v>
      </c>
      <c r="AM95" s="655">
        <f>AL95*1.151</f>
        <v>3.19313939758</v>
      </c>
      <c r="AN95" s="655"/>
      <c r="AO95" s="656">
        <f>SUM(AL95:AN95)</f>
        <v>5.9673699775799998</v>
      </c>
      <c r="AP95" s="364"/>
      <c r="AQ95" s="814">
        <f>AM95*1.1152</f>
        <v>3.5609890561812159</v>
      </c>
      <c r="AR95" s="708">
        <f>AQ95*1.15</f>
        <v>4.0951374146083976</v>
      </c>
      <c r="AS95" s="820">
        <f>AQ95*1.113</f>
        <v>3.9633808195296933</v>
      </c>
      <c r="AT95" s="820">
        <f>AS95*1.15</f>
        <v>4.5578879424591472</v>
      </c>
      <c r="AU95" s="805">
        <f>SUM(AS95-AQ95)/AQ95</f>
        <v>0.11300000000000003</v>
      </c>
      <c r="AV95" s="842"/>
      <c r="AW95" s="842"/>
      <c r="AX95" s="842"/>
    </row>
    <row r="96" spans="1:50" ht="15.75" x14ac:dyDescent="0.25">
      <c r="A96" s="511"/>
      <c r="B96" s="480"/>
      <c r="C96" s="481"/>
      <c r="D96" s="481"/>
      <c r="E96" s="481"/>
      <c r="F96" s="481"/>
      <c r="G96" s="455"/>
      <c r="H96" s="485"/>
      <c r="I96" s="513"/>
      <c r="J96" s="514"/>
      <c r="K96" s="514"/>
      <c r="L96" s="483"/>
      <c r="M96" s="483"/>
      <c r="N96" s="488"/>
      <c r="O96" s="480"/>
      <c r="P96" s="480"/>
      <c r="Q96" s="480"/>
      <c r="R96" s="483"/>
      <c r="S96" s="480"/>
      <c r="T96" s="483"/>
      <c r="U96" s="480"/>
      <c r="V96" s="480"/>
      <c r="W96" s="538"/>
      <c r="X96" s="483"/>
      <c r="Y96" s="480"/>
      <c r="Z96" s="711" t="s">
        <v>609</v>
      </c>
      <c r="AA96" s="748"/>
      <c r="AB96" s="748"/>
      <c r="AC96" s="749"/>
      <c r="AD96" s="749"/>
      <c r="AE96" s="749"/>
      <c r="AF96" s="714"/>
      <c r="AG96" s="765"/>
      <c r="AH96" s="714"/>
      <c r="AI96" s="483"/>
      <c r="AJ96" s="483"/>
      <c r="AK96" s="707"/>
      <c r="AL96" s="455"/>
      <c r="AM96" s="455"/>
      <c r="AN96" s="455"/>
      <c r="AO96" s="456"/>
      <c r="AP96" s="364"/>
      <c r="AQ96" s="810"/>
      <c r="AR96" s="709"/>
      <c r="AS96" s="709"/>
      <c r="AT96" s="709"/>
      <c r="AU96" s="710"/>
    </row>
    <row r="97" spans="1:47" ht="15.75" x14ac:dyDescent="0.25">
      <c r="A97" s="479"/>
      <c r="B97" s="480"/>
      <c r="C97" s="481"/>
      <c r="D97" s="481"/>
      <c r="E97" s="481"/>
      <c r="F97" s="481"/>
      <c r="G97" s="455"/>
      <c r="H97" s="485"/>
      <c r="I97" s="513"/>
      <c r="J97" s="514"/>
      <c r="K97" s="514"/>
      <c r="L97" s="483"/>
      <c r="M97" s="483"/>
      <c r="N97" s="488"/>
      <c r="O97" s="480"/>
      <c r="P97" s="480"/>
      <c r="Q97" s="480"/>
      <c r="R97" s="483"/>
      <c r="S97" s="483"/>
      <c r="T97" s="483"/>
      <c r="U97" s="480"/>
      <c r="V97" s="480"/>
      <c r="W97" s="538"/>
      <c r="X97" s="483"/>
      <c r="Y97" s="480"/>
      <c r="Z97" s="711"/>
      <c r="AA97" s="712"/>
      <c r="AB97" s="712"/>
      <c r="AC97" s="713"/>
      <c r="AD97" s="713"/>
      <c r="AE97" s="713"/>
      <c r="AF97" s="714"/>
      <c r="AG97" s="715"/>
      <c r="AH97" s="714"/>
      <c r="AI97" s="483"/>
      <c r="AJ97" s="483"/>
      <c r="AK97" s="707"/>
      <c r="AL97" s="455"/>
      <c r="AM97" s="455"/>
      <c r="AN97" s="455"/>
      <c r="AO97" s="456"/>
      <c r="AP97" s="364"/>
      <c r="AQ97" s="810"/>
      <c r="AR97" s="709"/>
      <c r="AS97" s="709"/>
      <c r="AT97" s="709"/>
      <c r="AU97" s="710"/>
    </row>
    <row r="98" spans="1:47" ht="15.75" x14ac:dyDescent="0.25">
      <c r="A98" s="499" t="s">
        <v>69</v>
      </c>
      <c r="B98" s="480"/>
      <c r="C98" s="481"/>
      <c r="D98" s="481"/>
      <c r="E98" s="481"/>
      <c r="F98" s="481"/>
      <c r="G98" s="455"/>
      <c r="H98" s="485"/>
      <c r="I98" s="513"/>
      <c r="J98" s="514"/>
      <c r="K98" s="514"/>
      <c r="L98" s="483"/>
      <c r="M98" s="483"/>
      <c r="N98" s="488"/>
      <c r="O98" s="480"/>
      <c r="P98" s="480"/>
      <c r="Q98" s="480"/>
      <c r="R98" s="483"/>
      <c r="S98" s="483"/>
      <c r="T98" s="483"/>
      <c r="U98" s="483"/>
      <c r="V98" s="483"/>
      <c r="W98" s="502"/>
      <c r="X98" s="483"/>
      <c r="Y98" s="480"/>
      <c r="Z98" s="711"/>
      <c r="AA98" s="712"/>
      <c r="AB98" s="712"/>
      <c r="AC98" s="713"/>
      <c r="AD98" s="713"/>
      <c r="AE98" s="713"/>
      <c r="AF98" s="714"/>
      <c r="AG98" s="715"/>
      <c r="AH98" s="714"/>
      <c r="AI98" s="483"/>
      <c r="AJ98" s="483"/>
      <c r="AK98" s="707"/>
      <c r="AL98" s="455"/>
      <c r="AM98" s="455"/>
      <c r="AN98" s="455"/>
      <c r="AO98" s="456"/>
      <c r="AP98" s="364"/>
      <c r="AQ98" s="810"/>
      <c r="AR98" s="709"/>
      <c r="AS98" s="709"/>
      <c r="AT98" s="709"/>
      <c r="AU98" s="710"/>
    </row>
    <row r="99" spans="1:47" ht="15.75" x14ac:dyDescent="0.25">
      <c r="A99" s="511" t="s">
        <v>70</v>
      </c>
      <c r="B99" s="480">
        <v>121.89</v>
      </c>
      <c r="C99" s="481" t="e">
        <f>+B99+B99*$G$7</f>
        <v>#VALUE!</v>
      </c>
      <c r="D99" s="481">
        <v>144.78</v>
      </c>
      <c r="E99" s="481">
        <f>+D99*$F$9</f>
        <v>0</v>
      </c>
      <c r="F99" s="481">
        <f>SUM(D99:E99)</f>
        <v>144.78</v>
      </c>
      <c r="G99" s="455">
        <f>+F99</f>
        <v>144.78</v>
      </c>
      <c r="H99" s="485">
        <f>+D99+D99*$I$9</f>
        <v>144.78</v>
      </c>
      <c r="I99" s="513">
        <f>+H99*$I$6</f>
        <v>0</v>
      </c>
      <c r="J99" s="514">
        <f>SUM(H99:I99)</f>
        <v>144.78</v>
      </c>
      <c r="K99" s="514">
        <f>+J99</f>
        <v>144.78</v>
      </c>
      <c r="L99" s="480">
        <f>H99+H99*L7</f>
        <v>153.46680000000001</v>
      </c>
      <c r="M99" s="480">
        <f>L99*L6</f>
        <v>21.485352000000002</v>
      </c>
      <c r="N99" s="363">
        <f>L99+M99</f>
        <v>174.95215200000001</v>
      </c>
      <c r="O99" s="480">
        <f>L99+L99*$P$7</f>
        <v>174.95215200000001</v>
      </c>
      <c r="P99" s="480" t="e">
        <f>O99*$Q$7</f>
        <v>#VALUE!</v>
      </c>
      <c r="Q99" s="480" t="e">
        <f>SUM(O99:P99)</f>
        <v>#VALUE!</v>
      </c>
      <c r="R99" s="548">
        <f>O99+(O99*$S$7)</f>
        <v>199.44545328000001</v>
      </c>
      <c r="S99" s="480">
        <f>R99*S7</f>
        <v>27.922363459200003</v>
      </c>
      <c r="T99" s="480">
        <f>R99+S99</f>
        <v>227.36781673920001</v>
      </c>
      <c r="U99" s="480">
        <f>R99+(R99*R7)</f>
        <v>212.20996228992001</v>
      </c>
      <c r="V99" s="480">
        <f>U99*V7</f>
        <v>31.831494343488</v>
      </c>
      <c r="W99" s="538">
        <f>ROUNDUP(SUM(U99:V99),1)</f>
        <v>244.1</v>
      </c>
      <c r="X99" s="480">
        <f>U99*$Z$9+U99</f>
        <v>229.18675927311361</v>
      </c>
      <c r="Y99" s="480">
        <f>X99*Y5</f>
        <v>34.37801389096704</v>
      </c>
      <c r="Z99" s="711">
        <f>SUM(X99:Y99)</f>
        <v>263.56477316408063</v>
      </c>
      <c r="AA99" s="712">
        <f>X99+(X99*AA$7)</f>
        <v>242.93796482950043</v>
      </c>
      <c r="AB99" s="712" t="e">
        <f>AA99*#REF!</f>
        <v>#REF!</v>
      </c>
      <c r="AC99" s="713" t="e">
        <f>AA99+AB99</f>
        <v>#REF!</v>
      </c>
      <c r="AD99" s="713">
        <f>AA99*AD7</f>
        <v>255.08486307097547</v>
      </c>
      <c r="AE99" s="713">
        <f>AD99*AF7</f>
        <v>38.26272946064632</v>
      </c>
      <c r="AF99" s="714">
        <f>AD99+AE99</f>
        <v>293.34759253162179</v>
      </c>
      <c r="AG99" s="715">
        <v>269.89999999999998</v>
      </c>
      <c r="AH99" s="714">
        <f>AD99*AH7</f>
        <v>267.83910622452424</v>
      </c>
      <c r="AI99" s="480">
        <f>AH99*AJ7</f>
        <v>40.175865933678637</v>
      </c>
      <c r="AJ99" s="481">
        <f>SUM(AH99:AI99)</f>
        <v>308.01497215820291</v>
      </c>
      <c r="AK99" s="707">
        <v>309.2</v>
      </c>
      <c r="AL99" s="455">
        <v>261.17013176301236</v>
      </c>
      <c r="AM99" s="455">
        <f>AL99*1.06</f>
        <v>276.84033966879309</v>
      </c>
      <c r="AN99" s="455" t="e">
        <f>AL99*#REF!</f>
        <v>#REF!</v>
      </c>
      <c r="AO99" s="456">
        <v>300.39999999999998</v>
      </c>
      <c r="AP99" s="364">
        <v>300.39999999999998</v>
      </c>
      <c r="AQ99" s="808">
        <f>AM99*1.06</f>
        <v>293.4507600489207</v>
      </c>
      <c r="AR99" s="709">
        <f>AQ99*1.15</f>
        <v>337.46837405625877</v>
      </c>
      <c r="AS99" s="709">
        <f>293.45*1.06</f>
        <v>311.05700000000002</v>
      </c>
      <c r="AT99" s="804">
        <f>AS99*1.15</f>
        <v>357.71555000000001</v>
      </c>
      <c r="AU99" s="722">
        <f>SUM(AS99-AQ99)/AS99</f>
        <v>5.6601330145533826E-2</v>
      </c>
    </row>
    <row r="100" spans="1:47" ht="15.75" x14ac:dyDescent="0.25">
      <c r="A100" s="511" t="s">
        <v>71</v>
      </c>
      <c r="B100" s="483"/>
      <c r="C100" s="483"/>
      <c r="D100" s="481"/>
      <c r="E100" s="481"/>
      <c r="F100" s="481"/>
      <c r="G100" s="455"/>
      <c r="H100" s="485"/>
      <c r="I100" s="513"/>
      <c r="J100" s="514"/>
      <c r="K100" s="514"/>
      <c r="L100" s="483"/>
      <c r="M100" s="483"/>
      <c r="N100" s="488" t="s">
        <v>736</v>
      </c>
      <c r="O100" s="480"/>
      <c r="P100" s="480"/>
      <c r="Q100" s="480"/>
      <c r="R100" s="548">
        <v>286.95</v>
      </c>
      <c r="S100" s="480">
        <f>R100*S7</f>
        <v>40.173000000000002</v>
      </c>
      <c r="T100" s="480">
        <f>R100+S100</f>
        <v>327.12299999999999</v>
      </c>
      <c r="U100" s="480">
        <f>R100+R100*R7</f>
        <v>305.31479999999999</v>
      </c>
      <c r="V100" s="480">
        <f>U100*V7</f>
        <v>45.797219999999996</v>
      </c>
      <c r="W100" s="538">
        <f>ROUNDUP(SUM(U100:V100),1)</f>
        <v>351.20000000000005</v>
      </c>
      <c r="X100" s="480">
        <f>U100*$Z$9+U100</f>
        <v>329.73998399999999</v>
      </c>
      <c r="Y100" s="480">
        <f>X100*Y5</f>
        <v>49.460997599999999</v>
      </c>
      <c r="Z100" s="711">
        <f>SUM(X100:Y100)+0.02</f>
        <v>379.22098159999996</v>
      </c>
      <c r="AA100" s="712">
        <f>X100+(X100*AA$7)</f>
        <v>349.52438303999998</v>
      </c>
      <c r="AB100" s="712" t="e">
        <f>AA100*#REF!</f>
        <v>#REF!</v>
      </c>
      <c r="AC100" s="713" t="e">
        <f>AA100+AB100</f>
        <v>#REF!</v>
      </c>
      <c r="AD100" s="713">
        <f>AA100*AD7</f>
        <v>367.00060219199997</v>
      </c>
      <c r="AE100" s="713">
        <f>AD100*AF7</f>
        <v>55.050090328799996</v>
      </c>
      <c r="AF100" s="714">
        <f>AD100+AE100</f>
        <v>422.0506925208</v>
      </c>
      <c r="AG100" s="715">
        <v>414.2</v>
      </c>
      <c r="AH100" s="714">
        <f>AD100*AH7</f>
        <v>385.3506323016</v>
      </c>
      <c r="AI100" s="480">
        <f>AH100*AJ7</f>
        <v>57.802594845239994</v>
      </c>
      <c r="AJ100" s="481">
        <f>SUM(AH100:AI100)</f>
        <v>443.15322714683998</v>
      </c>
      <c r="AK100" s="707">
        <v>435</v>
      </c>
      <c r="AL100" s="455">
        <v>400.90738005007211</v>
      </c>
      <c r="AM100" s="455">
        <f>AL100*1.06</f>
        <v>424.96182285307646</v>
      </c>
      <c r="AN100" s="455" t="e">
        <f>AL100*#REF!</f>
        <v>#REF!</v>
      </c>
      <c r="AO100" s="456">
        <v>461</v>
      </c>
      <c r="AP100" s="364">
        <v>261</v>
      </c>
      <c r="AQ100" s="808">
        <f>AM100*1.06</f>
        <v>450.45953222426107</v>
      </c>
      <c r="AR100" s="709">
        <f>AQ100*1.15</f>
        <v>518.02846205790024</v>
      </c>
      <c r="AS100" s="709">
        <f>AQ100*1.06</f>
        <v>477.48710415771677</v>
      </c>
      <c r="AT100" s="804">
        <f>AS100*1.15</f>
        <v>549.11016978137422</v>
      </c>
      <c r="AU100" s="722">
        <f>SUM(AS100-AQ100)/AS100</f>
        <v>5.6603773584905738E-2</v>
      </c>
    </row>
    <row r="101" spans="1:47" ht="15.75" x14ac:dyDescent="0.25">
      <c r="A101" s="479"/>
      <c r="B101" s="480"/>
      <c r="C101" s="481"/>
      <c r="D101" s="481"/>
      <c r="E101" s="481"/>
      <c r="F101" s="481"/>
      <c r="G101" s="455"/>
      <c r="H101" s="485"/>
      <c r="I101" s="513"/>
      <c r="J101" s="514"/>
      <c r="K101" s="514"/>
      <c r="L101" s="483"/>
      <c r="M101" s="483"/>
      <c r="N101" s="488"/>
      <c r="O101" s="480"/>
      <c r="P101" s="480"/>
      <c r="Q101" s="480"/>
      <c r="R101" s="480"/>
      <c r="S101" s="480"/>
      <c r="T101" s="480"/>
      <c r="U101" s="483"/>
      <c r="V101" s="483"/>
      <c r="W101" s="502"/>
      <c r="X101" s="483"/>
      <c r="Y101" s="480"/>
      <c r="Z101" s="711"/>
      <c r="AA101" s="712"/>
      <c r="AB101" s="712"/>
      <c r="AC101" s="713"/>
      <c r="AD101" s="713"/>
      <c r="AE101" s="713"/>
      <c r="AF101" s="714"/>
      <c r="AG101" s="715"/>
      <c r="AH101" s="714"/>
      <c r="AI101" s="480"/>
      <c r="AJ101" s="483"/>
      <c r="AK101" s="707"/>
      <c r="AL101" s="455"/>
      <c r="AM101" s="455"/>
      <c r="AN101" s="455"/>
      <c r="AO101" s="456"/>
      <c r="AP101" s="364"/>
      <c r="AQ101" s="810"/>
      <c r="AR101" s="709"/>
      <c r="AS101" s="709"/>
      <c r="AT101" s="709"/>
      <c r="AU101" s="710"/>
    </row>
    <row r="102" spans="1:47" ht="15.75" x14ac:dyDescent="0.25">
      <c r="A102" s="499" t="s">
        <v>74</v>
      </c>
      <c r="B102" s="480"/>
      <c r="C102" s="481"/>
      <c r="D102" s="481"/>
      <c r="E102" s="481"/>
      <c r="F102" s="481"/>
      <c r="G102" s="455"/>
      <c r="H102" s="485"/>
      <c r="I102" s="513"/>
      <c r="J102" s="514"/>
      <c r="K102" s="514"/>
      <c r="L102" s="483"/>
      <c r="M102" s="483"/>
      <c r="N102" s="488"/>
      <c r="O102" s="480"/>
      <c r="P102" s="480"/>
      <c r="Q102" s="480"/>
      <c r="R102" s="480"/>
      <c r="S102" s="480"/>
      <c r="T102" s="480"/>
      <c r="U102" s="480"/>
      <c r="V102" s="480"/>
      <c r="W102" s="538"/>
      <c r="X102" s="483"/>
      <c r="Y102" s="480"/>
      <c r="Z102" s="711"/>
      <c r="AA102" s="712"/>
      <c r="AB102" s="712"/>
      <c r="AC102" s="713"/>
      <c r="AD102" s="713"/>
      <c r="AE102" s="713"/>
      <c r="AF102" s="714"/>
      <c r="AG102" s="715"/>
      <c r="AH102" s="714"/>
      <c r="AI102" s="480"/>
      <c r="AJ102" s="483"/>
      <c r="AK102" s="707"/>
      <c r="AL102" s="455"/>
      <c r="AM102" s="455"/>
      <c r="AN102" s="455"/>
      <c r="AO102" s="456"/>
      <c r="AP102" s="364"/>
      <c r="AQ102" s="810"/>
      <c r="AR102" s="709"/>
      <c r="AS102" s="709"/>
      <c r="AT102" s="709"/>
      <c r="AU102" s="710"/>
    </row>
    <row r="103" spans="1:47" ht="15.75" x14ac:dyDescent="0.25">
      <c r="A103" s="511" t="s">
        <v>75</v>
      </c>
      <c r="B103" s="480">
        <v>121.89</v>
      </c>
      <c r="C103" s="481" t="e">
        <f>+B103+B103*$G$7</f>
        <v>#VALUE!</v>
      </c>
      <c r="D103" s="481">
        <v>144.78</v>
      </c>
      <c r="E103" s="481">
        <f>+D103*$F$9</f>
        <v>0</v>
      </c>
      <c r="F103" s="481">
        <f>SUM(D103:E103)</f>
        <v>144.78</v>
      </c>
      <c r="G103" s="455">
        <f>+F103</f>
        <v>144.78</v>
      </c>
      <c r="H103" s="485">
        <f>+D103+D103*$I$9</f>
        <v>144.78</v>
      </c>
      <c r="I103" s="513">
        <f>+H103*$I$6</f>
        <v>0</v>
      </c>
      <c r="J103" s="514">
        <f>SUM(H103:I103)</f>
        <v>144.78</v>
      </c>
      <c r="K103" s="514">
        <f>CEILING(+J103,0.1)</f>
        <v>144.80000000000001</v>
      </c>
      <c r="L103" s="480">
        <f>H103+H103*L7</f>
        <v>153.46680000000001</v>
      </c>
      <c r="M103" s="480">
        <f>L103*L6</f>
        <v>21.485352000000002</v>
      </c>
      <c r="N103" s="363">
        <f>L103+M103</f>
        <v>174.95215200000001</v>
      </c>
      <c r="O103" s="480">
        <f>L103+L103*$P$7</f>
        <v>174.95215200000001</v>
      </c>
      <c r="P103" s="480" t="e">
        <f>O103*$Q$7</f>
        <v>#VALUE!</v>
      </c>
      <c r="Q103" s="480" t="e">
        <f>SUM(O103:P103)</f>
        <v>#VALUE!</v>
      </c>
      <c r="R103" s="550">
        <v>186.23</v>
      </c>
      <c r="S103" s="480">
        <f>R103*S7</f>
        <v>26.072200000000002</v>
      </c>
      <c r="T103" s="480">
        <f>R103+S103</f>
        <v>212.3022</v>
      </c>
      <c r="U103" s="480">
        <f>R103+(R103*R7)</f>
        <v>198.14872</v>
      </c>
      <c r="V103" s="480">
        <f>U103*V7</f>
        <v>29.722307999999998</v>
      </c>
      <c r="W103" s="543">
        <f>ROUNDUP(SUM(U103:V103),1)</f>
        <v>227.9</v>
      </c>
      <c r="X103" s="480">
        <f>U103*$Z$9+U103</f>
        <v>214.0006176</v>
      </c>
      <c r="Y103" s="480">
        <f>X103*Y5</f>
        <v>32.10009264</v>
      </c>
      <c r="Z103" s="711">
        <f>SUM(X103:Y103)+0.01</f>
        <v>246.11071024</v>
      </c>
      <c r="AA103" s="712">
        <f>X103+(X103*AA$7)</f>
        <v>226.840654656</v>
      </c>
      <c r="AB103" s="712" t="e">
        <f>AA103*#REF!</f>
        <v>#REF!</v>
      </c>
      <c r="AC103" s="713" t="e">
        <f>AA103+AB103</f>
        <v>#REF!</v>
      </c>
      <c r="AD103" s="713">
        <f>AA103*AD7</f>
        <v>238.18268738880002</v>
      </c>
      <c r="AE103" s="713">
        <f>AD103*AF7</f>
        <v>35.727403108320004</v>
      </c>
      <c r="AF103" s="714">
        <f>AD103+AE103</f>
        <v>273.91009049712</v>
      </c>
      <c r="AG103" s="715">
        <v>268.8</v>
      </c>
      <c r="AH103" s="714">
        <f>AD103*AH7</f>
        <v>250.09182175824003</v>
      </c>
      <c r="AI103" s="480">
        <f>AH103*AJ7</f>
        <v>37.513773263736006</v>
      </c>
      <c r="AJ103" s="481">
        <f>SUM(AH103:AI103)</f>
        <v>287.60559502197606</v>
      </c>
      <c r="AK103" s="707">
        <v>282.3</v>
      </c>
      <c r="AL103" s="455">
        <v>260.18812122922083</v>
      </c>
      <c r="AM103" s="455">
        <f>AL103*1.06</f>
        <v>275.79940850297407</v>
      </c>
      <c r="AN103" s="455" t="e">
        <f>AL103*#REF!</f>
        <v>#REF!</v>
      </c>
      <c r="AO103" s="456">
        <v>299.2</v>
      </c>
      <c r="AP103" s="364">
        <v>299.2</v>
      </c>
      <c r="AQ103" s="808">
        <f>AM103*1.06</f>
        <v>292.34737301315255</v>
      </c>
      <c r="AR103" s="709">
        <f>AQ103*1.15</f>
        <v>336.19947896512542</v>
      </c>
      <c r="AS103" s="709">
        <f>AQ103*1.06</f>
        <v>309.88821539394172</v>
      </c>
      <c r="AT103" s="804">
        <f>AS103*1.15</f>
        <v>356.37144770303297</v>
      </c>
      <c r="AU103" s="722">
        <f>SUM(AS103-AQ103)/AS103</f>
        <v>5.6603773584905717E-2</v>
      </c>
    </row>
    <row r="104" spans="1:47" ht="15.75" x14ac:dyDescent="0.25">
      <c r="A104" s="511" t="s">
        <v>76</v>
      </c>
      <c r="B104" s="480">
        <v>199.65</v>
      </c>
      <c r="C104" s="481" t="e">
        <f>+B104+B104*$G$7</f>
        <v>#VALUE!</v>
      </c>
      <c r="D104" s="481">
        <v>226.44</v>
      </c>
      <c r="E104" s="481">
        <f>+D104*$F$9</f>
        <v>0</v>
      </c>
      <c r="F104" s="481">
        <f>SUM(D104:E104)</f>
        <v>226.44</v>
      </c>
      <c r="G104" s="455">
        <f>F104</f>
        <v>226.44</v>
      </c>
      <c r="H104" s="485">
        <f>+D104+D104*$I$7</f>
        <v>226.44</v>
      </c>
      <c r="I104" s="513">
        <f>+H104*$I$6</f>
        <v>0</v>
      </c>
      <c r="J104" s="514">
        <f>SUM(H104:I104)</f>
        <v>226.44</v>
      </c>
      <c r="K104" s="515">
        <f>+H104+I104-0.03</f>
        <v>226.41</v>
      </c>
      <c r="L104" s="480">
        <f>H104+H104*$M$7</f>
        <v>226.44</v>
      </c>
      <c r="M104" s="480">
        <f>L104*$M$6</f>
        <v>0</v>
      </c>
      <c r="N104" s="363">
        <f>L104+M104</f>
        <v>226.44</v>
      </c>
      <c r="O104" s="480">
        <f>L104+L104*$P$7</f>
        <v>258.14159999999998</v>
      </c>
      <c r="P104" s="480" t="e">
        <f>O104*$Q$7</f>
        <v>#VALUE!</v>
      </c>
      <c r="Q104" s="480" t="e">
        <f>SUM(O104:P104)</f>
        <v>#VALUE!</v>
      </c>
      <c r="R104" s="550">
        <f>O104+(O104*$S$7)</f>
        <v>294.28142400000002</v>
      </c>
      <c r="S104" s="480">
        <f>R104*S7</f>
        <v>41.199399360000008</v>
      </c>
      <c r="T104" s="480">
        <f>R104+S104</f>
        <v>335.48082336000004</v>
      </c>
      <c r="U104" s="480">
        <f>R104+(R104*R7)</f>
        <v>313.11543513600003</v>
      </c>
      <c r="V104" s="480">
        <f>U104*V7</f>
        <v>46.9673152704</v>
      </c>
      <c r="W104" s="543">
        <f>ROUNDUP(SUM(U104:V104),1)</f>
        <v>360.1</v>
      </c>
      <c r="X104" s="480">
        <f>U104*$Z$9+U104</f>
        <v>338.16466994688005</v>
      </c>
      <c r="Y104" s="480">
        <f>X104*Y5</f>
        <v>50.724700492032007</v>
      </c>
      <c r="Z104" s="711">
        <f>SUM(X104:Y104)+0.02</f>
        <v>388.90937043891205</v>
      </c>
      <c r="AA104" s="712">
        <f>X104+(X104*AA$7)</f>
        <v>358.45455014369287</v>
      </c>
      <c r="AB104" s="712" t="e">
        <f>AA104*#REF!</f>
        <v>#REF!</v>
      </c>
      <c r="AC104" s="713" t="e">
        <f>AA104+AB104</f>
        <v>#REF!</v>
      </c>
      <c r="AD104" s="713">
        <f>AA104*AD7</f>
        <v>376.37727765087755</v>
      </c>
      <c r="AE104" s="713">
        <f>AD104*AF7</f>
        <v>56.456591647631633</v>
      </c>
      <c r="AF104" s="714">
        <f>AD104+AE104</f>
        <v>432.83386929850917</v>
      </c>
      <c r="AG104" s="715">
        <v>414.2</v>
      </c>
      <c r="AH104" s="714">
        <f>AD104*AH7</f>
        <v>395.19614153342144</v>
      </c>
      <c r="AI104" s="480">
        <f>AH104*AJ7</f>
        <v>59.279421230013213</v>
      </c>
      <c r="AJ104" s="481">
        <f>SUM(AH104:AI104)</f>
        <v>454.47556276343465</v>
      </c>
      <c r="AK104" s="707">
        <v>435</v>
      </c>
      <c r="AL104" s="455">
        <v>400.91304888260544</v>
      </c>
      <c r="AM104" s="455">
        <f>AL104*1.06</f>
        <v>424.96783181556179</v>
      </c>
      <c r="AN104" s="455" t="e">
        <f>AL104*#REF!</f>
        <v>#REF!</v>
      </c>
      <c r="AO104" s="456">
        <v>461.1</v>
      </c>
      <c r="AP104" s="364">
        <v>461.1</v>
      </c>
      <c r="AQ104" s="808">
        <f>AM104*1.06</f>
        <v>450.46590172449555</v>
      </c>
      <c r="AR104" s="709">
        <f>AQ104*1.15</f>
        <v>518.03578698316983</v>
      </c>
      <c r="AS104" s="709">
        <f>AQ104*1.06</f>
        <v>477.49385582796532</v>
      </c>
      <c r="AT104" s="804">
        <f>AS104*1.15</f>
        <v>549.11793420216009</v>
      </c>
      <c r="AU104" s="722">
        <f>SUM(AS104-AQ104)/AS104</f>
        <v>5.6603773584905731E-2</v>
      </c>
    </row>
    <row r="105" spans="1:47" ht="15.75" x14ac:dyDescent="0.25">
      <c r="A105" s="511" t="s">
        <v>78</v>
      </c>
      <c r="B105" s="480">
        <v>107.4</v>
      </c>
      <c r="C105" s="481" t="e">
        <f>+B105+B105*$G$7</f>
        <v>#VALUE!</v>
      </c>
      <c r="D105" s="481">
        <v>127.59</v>
      </c>
      <c r="E105" s="481">
        <f>+D105*$F$9</f>
        <v>0</v>
      </c>
      <c r="F105" s="481">
        <f>SUM(D105:E105)</f>
        <v>127.59</v>
      </c>
      <c r="G105" s="455">
        <f>FLOOR(F105,0.05)</f>
        <v>127.55000000000001</v>
      </c>
      <c r="H105" s="485">
        <f>+D105+D105*$I$9</f>
        <v>127.59</v>
      </c>
      <c r="I105" s="513">
        <f>+H105*$I$6</f>
        <v>0</v>
      </c>
      <c r="J105" s="514">
        <f>SUM(H105:I105)</f>
        <v>127.59</v>
      </c>
      <c r="K105" s="514">
        <f>CEILING(+J105,0.1)</f>
        <v>127.60000000000001</v>
      </c>
      <c r="L105" s="480">
        <f>H105+H105*L7</f>
        <v>135.24540000000002</v>
      </c>
      <c r="M105" s="480">
        <f>L105*L6</f>
        <v>18.934356000000005</v>
      </c>
      <c r="N105" s="363">
        <f>L105+M105</f>
        <v>154.17975600000003</v>
      </c>
      <c r="O105" s="480">
        <f>L105+L105*$P$7</f>
        <v>154.17975600000003</v>
      </c>
      <c r="P105" s="480" t="e">
        <f>O105*$Q$7</f>
        <v>#VALUE!</v>
      </c>
      <c r="Q105" s="480" t="e">
        <f>SUM(O105:P105)</f>
        <v>#VALUE!</v>
      </c>
      <c r="R105" s="550">
        <v>183.63</v>
      </c>
      <c r="S105" s="480">
        <f>R105*S7</f>
        <v>25.708200000000001</v>
      </c>
      <c r="T105" s="480">
        <f>R105+S105</f>
        <v>209.3382</v>
      </c>
      <c r="U105" s="480">
        <f>R105+(R105*R7)</f>
        <v>195.38231999999999</v>
      </c>
      <c r="V105" s="480">
        <f>U105*V7</f>
        <v>29.307347999999998</v>
      </c>
      <c r="W105" s="543">
        <f>ROUNDUP(SUM(U105:V105),1)</f>
        <v>224.7</v>
      </c>
      <c r="X105" s="480">
        <f>U105*$Z$9+U105</f>
        <v>211.01290559999998</v>
      </c>
      <c r="Y105" s="480">
        <f>X105*Y5</f>
        <v>31.651935839999997</v>
      </c>
      <c r="Z105" s="711">
        <f>SUM(X105:Y105)+0.03</f>
        <v>242.69484143999998</v>
      </c>
      <c r="AA105" s="712">
        <f>X105+(X105*AA$7)</f>
        <v>223.67367993599998</v>
      </c>
      <c r="AB105" s="712" t="e">
        <f>AA105*#REF!</f>
        <v>#REF!</v>
      </c>
      <c r="AC105" s="713" t="e">
        <f>AA105+AB105</f>
        <v>#REF!</v>
      </c>
      <c r="AD105" s="713">
        <f>AA105*AD7</f>
        <v>234.85736393279998</v>
      </c>
      <c r="AE105" s="713">
        <f>AD105*AF7</f>
        <v>35.228604589919996</v>
      </c>
      <c r="AF105" s="714">
        <f>AD105+AE105</f>
        <v>270.08596852272001</v>
      </c>
      <c r="AG105" s="715">
        <v>265.10000000000002</v>
      </c>
      <c r="AH105" s="714">
        <f>AD105*AH7</f>
        <v>246.60023212944</v>
      </c>
      <c r="AI105" s="480">
        <f>AH105*AJ7</f>
        <v>36.990034819415996</v>
      </c>
      <c r="AJ105" s="481">
        <f>SUM(AH105:AI105)</f>
        <v>283.59026694885597</v>
      </c>
      <c r="AK105" s="707">
        <v>278</v>
      </c>
      <c r="AL105" s="455">
        <v>256.55557483392482</v>
      </c>
      <c r="AM105" s="455">
        <f>AL105*1.06</f>
        <v>271.94890932396032</v>
      </c>
      <c r="AN105" s="455" t="e">
        <f>AL105*#REF!</f>
        <v>#REF!</v>
      </c>
      <c r="AO105" s="456">
        <v>295</v>
      </c>
      <c r="AP105" s="364">
        <v>295</v>
      </c>
      <c r="AQ105" s="808">
        <f>AM105*1.06</f>
        <v>288.26584388339796</v>
      </c>
      <c r="AR105" s="709">
        <f>AQ105*1.15</f>
        <v>331.50572046590764</v>
      </c>
      <c r="AS105" s="709">
        <f>AQ105*1.06</f>
        <v>305.56179451640185</v>
      </c>
      <c r="AT105" s="804">
        <f>AS105*1.15</f>
        <v>351.39606369386212</v>
      </c>
      <c r="AU105" s="722">
        <f>SUM(AS105-AQ105)/AS105</f>
        <v>5.6603773584905676E-2</v>
      </c>
    </row>
    <row r="106" spans="1:47" ht="15.75" x14ac:dyDescent="0.25">
      <c r="A106" s="479"/>
      <c r="B106" s="480"/>
      <c r="C106" s="481"/>
      <c r="D106" s="481"/>
      <c r="E106" s="481"/>
      <c r="F106" s="481"/>
      <c r="G106" s="455"/>
      <c r="H106" s="485"/>
      <c r="I106" s="513"/>
      <c r="J106" s="514"/>
      <c r="K106" s="514"/>
      <c r="L106" s="483"/>
      <c r="M106" s="483"/>
      <c r="N106" s="488"/>
      <c r="O106" s="480"/>
      <c r="P106" s="480"/>
      <c r="Q106" s="480"/>
      <c r="R106" s="480"/>
      <c r="S106" s="480"/>
      <c r="T106" s="480"/>
      <c r="U106" s="480"/>
      <c r="V106" s="480"/>
      <c r="W106" s="538"/>
      <c r="X106" s="483"/>
      <c r="Y106" s="480"/>
      <c r="Z106" s="711"/>
      <c r="AA106" s="712"/>
      <c r="AB106" s="712"/>
      <c r="AC106" s="713"/>
      <c r="AD106" s="713"/>
      <c r="AE106" s="713"/>
      <c r="AF106" s="714"/>
      <c r="AG106" s="715"/>
      <c r="AH106" s="714"/>
      <c r="AI106" s="480"/>
      <c r="AJ106" s="483"/>
      <c r="AK106" s="707"/>
      <c r="AL106" s="455"/>
      <c r="AM106" s="455"/>
      <c r="AN106" s="455"/>
      <c r="AO106" s="456"/>
      <c r="AP106" s="364"/>
      <c r="AQ106" s="810"/>
      <c r="AR106" s="709"/>
      <c r="AS106" s="709"/>
      <c r="AT106" s="709"/>
      <c r="AU106" s="710"/>
    </row>
    <row r="107" spans="1:47" ht="15.75" x14ac:dyDescent="0.25">
      <c r="A107" s="499" t="s">
        <v>79</v>
      </c>
      <c r="B107" s="480"/>
      <c r="C107" s="481"/>
      <c r="D107" s="481"/>
      <c r="E107" s="481"/>
      <c r="F107" s="481"/>
      <c r="G107" s="455"/>
      <c r="H107" s="485"/>
      <c r="I107" s="513"/>
      <c r="J107" s="514"/>
      <c r="K107" s="514"/>
      <c r="L107" s="483"/>
      <c r="M107" s="483"/>
      <c r="N107" s="488"/>
      <c r="O107" s="480"/>
      <c r="P107" s="480"/>
      <c r="Q107" s="480"/>
      <c r="R107" s="480"/>
      <c r="S107" s="480"/>
      <c r="T107" s="480"/>
      <c r="U107" s="483"/>
      <c r="V107" s="483"/>
      <c r="W107" s="502"/>
      <c r="X107" s="483"/>
      <c r="Y107" s="480"/>
      <c r="Z107" s="711"/>
      <c r="AA107" s="712"/>
      <c r="AB107" s="712"/>
      <c r="AC107" s="713"/>
      <c r="AD107" s="713"/>
      <c r="AE107" s="713"/>
      <c r="AF107" s="714"/>
      <c r="AG107" s="715"/>
      <c r="AH107" s="714"/>
      <c r="AI107" s="480"/>
      <c r="AJ107" s="483"/>
      <c r="AK107" s="707"/>
      <c r="AL107" s="455"/>
      <c r="AM107" s="455"/>
      <c r="AN107" s="455"/>
      <c r="AO107" s="456"/>
      <c r="AP107" s="364"/>
      <c r="AQ107" s="810"/>
      <c r="AR107" s="709"/>
      <c r="AS107" s="709"/>
      <c r="AT107" s="709"/>
      <c r="AU107" s="710"/>
    </row>
    <row r="108" spans="1:47" ht="15.75" x14ac:dyDescent="0.25">
      <c r="A108" s="511" t="s">
        <v>70</v>
      </c>
      <c r="B108" s="480">
        <v>121.89</v>
      </c>
      <c r="C108" s="481" t="e">
        <f>+B108+B108*$G$7</f>
        <v>#VALUE!</v>
      </c>
      <c r="D108" s="481">
        <v>144.78</v>
      </c>
      <c r="E108" s="481">
        <f>+D108*$F$9</f>
        <v>0</v>
      </c>
      <c r="F108" s="481">
        <f>SUM(D108:E108)</f>
        <v>144.78</v>
      </c>
      <c r="G108" s="455">
        <f>+F108</f>
        <v>144.78</v>
      </c>
      <c r="H108" s="485">
        <f>+D108+D108*$I$9</f>
        <v>144.78</v>
      </c>
      <c r="I108" s="513">
        <f>+H108*$I$6</f>
        <v>0</v>
      </c>
      <c r="J108" s="514">
        <f>SUM(H108:I108)</f>
        <v>144.78</v>
      </c>
      <c r="K108" s="514">
        <f>CEILING(+J108,0.1)</f>
        <v>144.80000000000001</v>
      </c>
      <c r="L108" s="480">
        <f>H108+H108*L7</f>
        <v>153.46680000000001</v>
      </c>
      <c r="M108" s="480">
        <f>L108*L6</f>
        <v>21.485352000000002</v>
      </c>
      <c r="N108" s="363">
        <f>L108+M108</f>
        <v>174.95215200000001</v>
      </c>
      <c r="O108" s="480">
        <f>L108+L108*$P$7</f>
        <v>174.95215200000001</v>
      </c>
      <c r="P108" s="480" t="e">
        <f>O108*$Q$7</f>
        <v>#VALUE!</v>
      </c>
      <c r="Q108" s="480" t="e">
        <f>SUM(O108:P108)</f>
        <v>#VALUE!</v>
      </c>
      <c r="R108" s="550">
        <v>186.23</v>
      </c>
      <c r="S108" s="480">
        <f>R108*S7</f>
        <v>26.072200000000002</v>
      </c>
      <c r="T108" s="480">
        <f>R108+S108</f>
        <v>212.3022</v>
      </c>
      <c r="U108" s="480">
        <f>R108+(R108*R7)</f>
        <v>198.14872</v>
      </c>
      <c r="V108" s="480">
        <f>U108*V7</f>
        <v>29.722307999999998</v>
      </c>
      <c r="W108" s="543">
        <f>ROUNDUP(SUM(U108:V108),1)</f>
        <v>227.9</v>
      </c>
      <c r="X108" s="480">
        <f>U108*$Z$9+U108</f>
        <v>214.0006176</v>
      </c>
      <c r="Y108" s="480">
        <f>X108*Y5</f>
        <v>32.10009264</v>
      </c>
      <c r="Z108" s="711">
        <f>SUM(X108:Y108)+0.01</f>
        <v>246.11071024</v>
      </c>
      <c r="AA108" s="712">
        <f>X108+(X108*AA$7)</f>
        <v>226.840654656</v>
      </c>
      <c r="AB108" s="712" t="e">
        <f>AA108*#REF!</f>
        <v>#REF!</v>
      </c>
      <c r="AC108" s="713" t="e">
        <f>AA108+AB108</f>
        <v>#REF!</v>
      </c>
      <c r="AD108" s="713">
        <f>AA108*AD7</f>
        <v>238.18268738880002</v>
      </c>
      <c r="AE108" s="713">
        <f>AD108*AF7</f>
        <v>35.727403108320004</v>
      </c>
      <c r="AF108" s="714">
        <f>AD108+AE108</f>
        <v>273.91009049712</v>
      </c>
      <c r="AG108" s="715">
        <v>168.8</v>
      </c>
      <c r="AH108" s="714">
        <f>AD108*AH7</f>
        <v>250.09182175824003</v>
      </c>
      <c r="AI108" s="480">
        <f>AH108*AJ7</f>
        <v>37.513773263736006</v>
      </c>
      <c r="AJ108" s="481">
        <f>SUM(AH108:AI108)</f>
        <v>287.60559502197606</v>
      </c>
      <c r="AK108" s="707">
        <v>282.3</v>
      </c>
      <c r="AL108" s="455">
        <v>260.18812122922083</v>
      </c>
      <c r="AM108" s="455">
        <f>AL108*1.06</f>
        <v>275.79940850297407</v>
      </c>
      <c r="AN108" s="455" t="e">
        <f>AL108*#REF!</f>
        <v>#REF!</v>
      </c>
      <c r="AO108" s="456">
        <v>299.2</v>
      </c>
      <c r="AP108" s="364">
        <v>299.2</v>
      </c>
      <c r="AQ108" s="808">
        <f>AM108*1.06</f>
        <v>292.34737301315255</v>
      </c>
      <c r="AR108" s="709">
        <f>AQ108*1.15</f>
        <v>336.19947896512542</v>
      </c>
      <c r="AS108" s="709">
        <f>AQ108*1.06</f>
        <v>309.88821539394172</v>
      </c>
      <c r="AT108" s="804">
        <f>AS108*1.15</f>
        <v>356.37144770303297</v>
      </c>
      <c r="AU108" s="722">
        <f>SUM(AS108-AQ108)/AS108</f>
        <v>5.6603773584905717E-2</v>
      </c>
    </row>
    <row r="109" spans="1:47" ht="15.75" x14ac:dyDescent="0.25">
      <c r="A109" s="511" t="s">
        <v>78</v>
      </c>
      <c r="B109" s="480">
        <v>107.4</v>
      </c>
      <c r="C109" s="481" t="e">
        <f>+B109+B109*$G$7</f>
        <v>#VALUE!</v>
      </c>
      <c r="D109" s="481">
        <v>127.59</v>
      </c>
      <c r="E109" s="481">
        <f>+D109*$F$9</f>
        <v>0</v>
      </c>
      <c r="F109" s="481">
        <f>SUM(D109:E109)</f>
        <v>127.59</v>
      </c>
      <c r="G109" s="455">
        <f>FLOOR(F109,0.05)</f>
        <v>127.55000000000001</v>
      </c>
      <c r="H109" s="485">
        <f>+G109+G109*$I$7</f>
        <v>127.55000000000001</v>
      </c>
      <c r="I109" s="513">
        <f>+H109*$I$6</f>
        <v>0</v>
      </c>
      <c r="J109" s="514">
        <f>SUM(H109:I109)</f>
        <v>127.55000000000001</v>
      </c>
      <c r="K109" s="514">
        <f>CEILING(+J109,0.1)</f>
        <v>127.60000000000001</v>
      </c>
      <c r="L109" s="480">
        <f>H109+H109*L7</f>
        <v>135.203</v>
      </c>
      <c r="M109" s="480">
        <f>L109*L6</f>
        <v>18.928420000000003</v>
      </c>
      <c r="N109" s="363">
        <f>L109+M109</f>
        <v>154.13141999999999</v>
      </c>
      <c r="O109" s="480">
        <f>L109+L109*$P$7</f>
        <v>154.13141999999999</v>
      </c>
      <c r="P109" s="480" t="e">
        <f>O109*$Q$7</f>
        <v>#VALUE!</v>
      </c>
      <c r="Q109" s="480" t="e">
        <f>SUM(O109:P109)</f>
        <v>#VALUE!</v>
      </c>
      <c r="R109" s="550">
        <v>183.63</v>
      </c>
      <c r="S109" s="480">
        <f>R109*S7</f>
        <v>25.708200000000001</v>
      </c>
      <c r="T109" s="480">
        <f>R109+S109-0.04</f>
        <v>209.29820000000001</v>
      </c>
      <c r="U109" s="480">
        <f>R109+(R109*R7)</f>
        <v>195.38231999999999</v>
      </c>
      <c r="V109" s="480">
        <f>U109*V7</f>
        <v>29.307347999999998</v>
      </c>
      <c r="W109" s="543">
        <f>ROUNDUP(SUM(U109:V109),1)</f>
        <v>224.7</v>
      </c>
      <c r="X109" s="480">
        <f>U109*$Z$9+U109</f>
        <v>211.01290559999998</v>
      </c>
      <c r="Y109" s="480">
        <f>X109*Y5</f>
        <v>31.651935839999997</v>
      </c>
      <c r="Z109" s="711">
        <f>SUM(X109:Y109)+0.03</f>
        <v>242.69484143999998</v>
      </c>
      <c r="AA109" s="712">
        <f>X109+(X109*AA$7)</f>
        <v>223.67367993599998</v>
      </c>
      <c r="AB109" s="712" t="e">
        <f>AA109*#REF!</f>
        <v>#REF!</v>
      </c>
      <c r="AC109" s="713" t="e">
        <f>AA109+AB109</f>
        <v>#REF!</v>
      </c>
      <c r="AD109" s="713">
        <f>AA109*AD7</f>
        <v>234.85736393279998</v>
      </c>
      <c r="AE109" s="713">
        <f>AD109*AF7</f>
        <v>35.228604589919996</v>
      </c>
      <c r="AF109" s="714">
        <f>AD109+AE109</f>
        <v>270.08596852272001</v>
      </c>
      <c r="AG109" s="715">
        <v>265.10000000000002</v>
      </c>
      <c r="AH109" s="714">
        <f>AD109*AH7</f>
        <v>246.60023212944</v>
      </c>
      <c r="AI109" s="480">
        <f>AH109*AJ7</f>
        <v>36.990034819415996</v>
      </c>
      <c r="AJ109" s="481">
        <f>SUM(AH109:AI109)</f>
        <v>283.59026694885597</v>
      </c>
      <c r="AK109" s="707">
        <v>278</v>
      </c>
      <c r="AL109" s="455">
        <v>256.55557483392482</v>
      </c>
      <c r="AM109" s="455">
        <f>AL109*1.06</f>
        <v>271.94890932396032</v>
      </c>
      <c r="AN109" s="455" t="e">
        <f>AL109*#REF!</f>
        <v>#REF!</v>
      </c>
      <c r="AO109" s="456">
        <v>295</v>
      </c>
      <c r="AP109" s="364">
        <v>295</v>
      </c>
      <c r="AQ109" s="808">
        <f>AM109*1.06</f>
        <v>288.26584388339796</v>
      </c>
      <c r="AR109" s="709">
        <f>AQ109*1.15</f>
        <v>331.50572046590764</v>
      </c>
      <c r="AS109" s="709">
        <f>AQ109*1.06</f>
        <v>305.56179451640185</v>
      </c>
      <c r="AT109" s="804">
        <f>AS109*1.15</f>
        <v>351.39606369386212</v>
      </c>
      <c r="AU109" s="722">
        <f>SUM(AS109-AQ109)/AS109</f>
        <v>5.6603773584905676E-2</v>
      </c>
    </row>
    <row r="110" spans="1:47" ht="15.75" x14ac:dyDescent="0.25">
      <c r="A110" s="511" t="s">
        <v>76</v>
      </c>
      <c r="B110" s="480"/>
      <c r="C110" s="481"/>
      <c r="D110" s="481"/>
      <c r="E110" s="481"/>
      <c r="F110" s="481"/>
      <c r="G110" s="455"/>
      <c r="H110" s="485"/>
      <c r="I110" s="513"/>
      <c r="J110" s="514"/>
      <c r="K110" s="514"/>
      <c r="L110" s="480"/>
      <c r="M110" s="480"/>
      <c r="N110" s="363"/>
      <c r="O110" s="480"/>
      <c r="P110" s="480"/>
      <c r="Q110" s="480"/>
      <c r="R110" s="550">
        <v>285.87528282239998</v>
      </c>
      <c r="S110" s="480">
        <v>40.022539595136003</v>
      </c>
      <c r="T110" s="480">
        <v>325.89782241753596</v>
      </c>
      <c r="U110" s="480">
        <f>R110+(R110*R7)</f>
        <v>304.17130092303358</v>
      </c>
      <c r="V110" s="480">
        <f>U110*V7</f>
        <v>45.625695138455036</v>
      </c>
      <c r="W110" s="543">
        <f>ROUNDUP(SUM(U110:V110),1)</f>
        <v>349.8</v>
      </c>
      <c r="X110" s="480">
        <f>U110*$Z$9+U110</f>
        <v>328.50500499687627</v>
      </c>
      <c r="Y110" s="480">
        <f>X110*Y5</f>
        <v>49.27575074953144</v>
      </c>
      <c r="Z110" s="711">
        <f>SUM(X110:Y110)+0.02</f>
        <v>377.80075574640767</v>
      </c>
      <c r="AA110" s="712">
        <f>X110+(X110*AA$7)</f>
        <v>348.21530529668883</v>
      </c>
      <c r="AB110" s="712" t="e">
        <f>AA110*#REF!</f>
        <v>#REF!</v>
      </c>
      <c r="AC110" s="713" t="e">
        <f>AA110+AB110</f>
        <v>#REF!</v>
      </c>
      <c r="AD110" s="713">
        <f>AA110*AD7</f>
        <v>365.62607056152331</v>
      </c>
      <c r="AE110" s="713">
        <f>AD110*AF7</f>
        <v>54.843910584228496</v>
      </c>
      <c r="AF110" s="714">
        <f>AD110+AE110</f>
        <v>420.46998114575183</v>
      </c>
      <c r="AG110" s="715">
        <v>412.7</v>
      </c>
      <c r="AH110" s="714">
        <f>AD110*AH7</f>
        <v>383.9073740895995</v>
      </c>
      <c r="AI110" s="480">
        <f>AH110*AJ7</f>
        <v>57.586106113439925</v>
      </c>
      <c r="AJ110" s="481">
        <f>SUM(AH110:AI110)</f>
        <v>441.49348020303944</v>
      </c>
      <c r="AK110" s="707">
        <v>433.3</v>
      </c>
      <c r="AL110" s="455">
        <v>399.40585696951297</v>
      </c>
      <c r="AM110" s="455">
        <f>AL110*1.06</f>
        <v>423.37020838768376</v>
      </c>
      <c r="AN110" s="455" t="e">
        <f>AL110*#REF!</f>
        <v>#REF!</v>
      </c>
      <c r="AO110" s="456">
        <v>459.3</v>
      </c>
      <c r="AP110" s="364">
        <v>459.3</v>
      </c>
      <c r="AQ110" s="808">
        <f>AM110*1.06</f>
        <v>448.77242089094483</v>
      </c>
      <c r="AR110" s="709">
        <f>AQ110*1.15</f>
        <v>516.08828402458653</v>
      </c>
      <c r="AS110" s="709">
        <f>AQ110*1.06</f>
        <v>475.69876614440153</v>
      </c>
      <c r="AT110" s="804">
        <f>AS110*1.15</f>
        <v>547.05358106606172</v>
      </c>
      <c r="AU110" s="722">
        <f>SUM(AS110-AQ110)/AS110</f>
        <v>5.6603773584905683E-2</v>
      </c>
    </row>
    <row r="111" spans="1:47" ht="15.75" x14ac:dyDescent="0.25">
      <c r="A111" s="479"/>
      <c r="B111" s="517"/>
      <c r="C111" s="481"/>
      <c r="D111" s="481"/>
      <c r="E111" s="481"/>
      <c r="F111" s="481"/>
      <c r="G111" s="455"/>
      <c r="H111" s="485"/>
      <c r="I111" s="513"/>
      <c r="J111" s="514"/>
      <c r="K111" s="514"/>
      <c r="L111" s="483"/>
      <c r="M111" s="483"/>
      <c r="N111" s="488"/>
      <c r="O111" s="480"/>
      <c r="P111" s="480"/>
      <c r="Q111" s="480"/>
      <c r="R111" s="483"/>
      <c r="S111" s="483"/>
      <c r="T111" s="483"/>
      <c r="U111" s="480"/>
      <c r="V111" s="480"/>
      <c r="W111" s="538"/>
      <c r="X111" s="483"/>
      <c r="Y111" s="480"/>
      <c r="Z111" s="711"/>
      <c r="AA111" s="712"/>
      <c r="AB111" s="712"/>
      <c r="AC111" s="713"/>
      <c r="AD111" s="713"/>
      <c r="AE111" s="713"/>
      <c r="AF111" s="714"/>
      <c r="AG111" s="715"/>
      <c r="AH111" s="714"/>
      <c r="AI111" s="483"/>
      <c r="AJ111" s="483"/>
      <c r="AK111" s="707"/>
      <c r="AL111" s="455"/>
      <c r="AM111" s="455"/>
      <c r="AN111" s="455"/>
      <c r="AO111" s="456"/>
      <c r="AP111" s="364"/>
      <c r="AQ111" s="810"/>
      <c r="AR111" s="709"/>
      <c r="AS111" s="709"/>
      <c r="AT111" s="709"/>
      <c r="AU111" s="710"/>
    </row>
    <row r="112" spans="1:47" ht="31.5" x14ac:dyDescent="0.25">
      <c r="A112" s="516" t="s">
        <v>80</v>
      </c>
      <c r="B112" s="487"/>
      <c r="C112" s="487"/>
      <c r="D112" s="487"/>
      <c r="E112" s="481"/>
      <c r="F112" s="481"/>
      <c r="G112" s="455"/>
      <c r="H112" s="485"/>
      <c r="I112" s="513"/>
      <c r="J112" s="514"/>
      <c r="K112" s="514"/>
      <c r="L112" s="483"/>
      <c r="M112" s="483"/>
      <c r="N112" s="488"/>
      <c r="O112" s="480"/>
      <c r="P112" s="480"/>
      <c r="Q112" s="480"/>
      <c r="R112" s="483"/>
      <c r="S112" s="483"/>
      <c r="T112" s="483"/>
      <c r="U112" s="480"/>
      <c r="V112" s="480"/>
      <c r="W112" s="538"/>
      <c r="X112" s="483"/>
      <c r="Y112" s="480"/>
      <c r="Z112" s="711"/>
      <c r="AA112" s="712"/>
      <c r="AB112" s="712"/>
      <c r="AC112" s="713"/>
      <c r="AD112" s="713"/>
      <c r="AE112" s="713"/>
      <c r="AF112" s="714"/>
      <c r="AG112" s="715"/>
      <c r="AH112" s="714"/>
      <c r="AI112" s="483"/>
      <c r="AJ112" s="483"/>
      <c r="AK112" s="707"/>
      <c r="AL112" s="455"/>
      <c r="AM112" s="455"/>
      <c r="AN112" s="455"/>
      <c r="AO112" s="456"/>
      <c r="AP112" s="364"/>
      <c r="AQ112" s="810"/>
      <c r="AR112" s="709"/>
      <c r="AS112" s="709"/>
      <c r="AT112" s="709"/>
      <c r="AU112" s="710"/>
    </row>
    <row r="113" spans="1:50" ht="15.75" x14ac:dyDescent="0.25">
      <c r="A113" s="479"/>
      <c r="B113" s="517"/>
      <c r="C113" s="481"/>
      <c r="D113" s="481"/>
      <c r="E113" s="481"/>
      <c r="F113" s="481"/>
      <c r="G113" s="455"/>
      <c r="H113" s="485"/>
      <c r="I113" s="513"/>
      <c r="J113" s="514"/>
      <c r="K113" s="514"/>
      <c r="L113" s="483"/>
      <c r="M113" s="483"/>
      <c r="N113" s="488"/>
      <c r="O113" s="480"/>
      <c r="P113" s="480"/>
      <c r="Q113" s="480"/>
      <c r="R113" s="483"/>
      <c r="S113" s="483"/>
      <c r="T113" s="483"/>
      <c r="U113" s="480"/>
      <c r="V113" s="480"/>
      <c r="W113" s="538"/>
      <c r="X113" s="483"/>
      <c r="Y113" s="480"/>
      <c r="Z113" s="711"/>
      <c r="AA113" s="712"/>
      <c r="AB113" s="712"/>
      <c r="AC113" s="713"/>
      <c r="AD113" s="713"/>
      <c r="AE113" s="713"/>
      <c r="AF113" s="714"/>
      <c r="AG113" s="715"/>
      <c r="AH113" s="714"/>
      <c r="AI113" s="483"/>
      <c r="AJ113" s="483"/>
      <c r="AK113" s="707"/>
      <c r="AL113" s="455"/>
      <c r="AM113" s="455"/>
      <c r="AN113" s="455"/>
      <c r="AO113" s="456"/>
      <c r="AP113" s="364"/>
      <c r="AQ113" s="810"/>
      <c r="AR113" s="709"/>
      <c r="AS113" s="709"/>
      <c r="AT113" s="709"/>
      <c r="AU113" s="710"/>
    </row>
    <row r="114" spans="1:50" ht="15.75" x14ac:dyDescent="0.25">
      <c r="A114" s="499" t="s">
        <v>82</v>
      </c>
      <c r="B114" s="517"/>
      <c r="C114" s="481"/>
      <c r="D114" s="481"/>
      <c r="E114" s="481"/>
      <c r="F114" s="481"/>
      <c r="G114" s="455"/>
      <c r="H114" s="485"/>
      <c r="I114" s="513"/>
      <c r="J114" s="514"/>
      <c r="K114" s="514"/>
      <c r="L114" s="483"/>
      <c r="M114" s="483"/>
      <c r="N114" s="488"/>
      <c r="O114" s="480"/>
      <c r="P114" s="480"/>
      <c r="Q114" s="480"/>
      <c r="R114" s="483"/>
      <c r="S114" s="483"/>
      <c r="T114" s="483"/>
      <c r="U114" s="483"/>
      <c r="V114" s="483"/>
      <c r="W114" s="502"/>
      <c r="X114" s="483"/>
      <c r="Y114" s="480"/>
      <c r="Z114" s="711"/>
      <c r="AA114" s="712"/>
      <c r="AB114" s="712"/>
      <c r="AC114" s="713"/>
      <c r="AD114" s="713"/>
      <c r="AE114" s="713"/>
      <c r="AF114" s="714"/>
      <c r="AG114" s="715"/>
      <c r="AH114" s="714"/>
      <c r="AI114" s="483"/>
      <c r="AJ114" s="483"/>
      <c r="AK114" s="707"/>
      <c r="AL114" s="455"/>
      <c r="AM114" s="455"/>
      <c r="AN114" s="455"/>
      <c r="AO114" s="456"/>
      <c r="AP114" s="364"/>
      <c r="AQ114" s="810"/>
      <c r="AR114" s="709"/>
      <c r="AS114" s="709"/>
      <c r="AT114" s="709"/>
      <c r="AU114" s="710"/>
    </row>
    <row r="115" spans="1:50" ht="15.75" x14ac:dyDescent="0.25">
      <c r="A115" s="516" t="s">
        <v>83</v>
      </c>
      <c r="B115" s="487"/>
      <c r="C115" s="487"/>
      <c r="D115" s="481"/>
      <c r="E115" s="481"/>
      <c r="F115" s="481"/>
      <c r="G115" s="455"/>
      <c r="H115" s="485"/>
      <c r="I115" s="513"/>
      <c r="J115" s="514"/>
      <c r="K115" s="514"/>
      <c r="L115" s="483"/>
      <c r="M115" s="483"/>
      <c r="N115" s="488"/>
      <c r="O115" s="480"/>
      <c r="P115" s="480"/>
      <c r="Q115" s="480"/>
      <c r="R115" s="483"/>
      <c r="S115" s="483"/>
      <c r="T115" s="483"/>
      <c r="U115" s="483"/>
      <c r="V115" s="483"/>
      <c r="W115" s="502"/>
      <c r="X115" s="483"/>
      <c r="Y115" s="480"/>
      <c r="Z115" s="711"/>
      <c r="AA115" s="712"/>
      <c r="AB115" s="712"/>
      <c r="AC115" s="713"/>
      <c r="AD115" s="713"/>
      <c r="AE115" s="713"/>
      <c r="AF115" s="714"/>
      <c r="AG115" s="715"/>
      <c r="AH115" s="714"/>
      <c r="AI115" s="483"/>
      <c r="AJ115" s="483"/>
      <c r="AK115" s="707"/>
      <c r="AL115" s="455"/>
      <c r="AM115" s="455"/>
      <c r="AN115" s="455"/>
      <c r="AO115" s="456"/>
      <c r="AP115" s="364"/>
      <c r="AQ115" s="810"/>
      <c r="AR115" s="709"/>
      <c r="AS115" s="709"/>
      <c r="AT115" s="709"/>
      <c r="AU115" s="710"/>
    </row>
    <row r="116" spans="1:50" ht="15.75" x14ac:dyDescent="0.25">
      <c r="A116" s="551" t="s">
        <v>790</v>
      </c>
      <c r="B116" s="480"/>
      <c r="C116" s="481"/>
      <c r="D116" s="481"/>
      <c r="E116" s="481"/>
      <c r="F116" s="481"/>
      <c r="G116" s="455"/>
      <c r="H116" s="485"/>
      <c r="I116" s="513"/>
      <c r="J116" s="514"/>
      <c r="K116" s="514"/>
      <c r="L116" s="552"/>
      <c r="M116" s="552"/>
      <c r="N116" s="488"/>
      <c r="O116" s="480"/>
      <c r="P116" s="480"/>
      <c r="Q116" s="480"/>
      <c r="R116" s="483"/>
      <c r="S116" s="483"/>
      <c r="T116" s="483"/>
      <c r="U116" s="483"/>
      <c r="V116" s="483"/>
      <c r="W116" s="502"/>
      <c r="X116" s="483"/>
      <c r="Y116" s="480"/>
      <c r="Z116" s="711"/>
      <c r="AA116" s="712"/>
      <c r="AB116" s="712"/>
      <c r="AC116" s="713"/>
      <c r="AD116" s="713"/>
      <c r="AE116" s="713"/>
      <c r="AF116" s="714"/>
      <c r="AG116" s="715"/>
      <c r="AH116" s="714"/>
      <c r="AI116" s="483"/>
      <c r="AJ116" s="483"/>
      <c r="AK116" s="707"/>
      <c r="AL116" s="455"/>
      <c r="AM116" s="455"/>
      <c r="AN116" s="455"/>
      <c r="AO116" s="456"/>
      <c r="AP116" s="364"/>
      <c r="AQ116" s="810"/>
      <c r="AR116" s="709"/>
      <c r="AS116" s="709"/>
      <c r="AT116" s="709"/>
      <c r="AU116" s="710"/>
    </row>
    <row r="117" spans="1:50" ht="15.75" x14ac:dyDescent="0.25">
      <c r="A117" s="511" t="s">
        <v>1004</v>
      </c>
      <c r="B117" s="480">
        <v>66.55</v>
      </c>
      <c r="C117" s="481" t="e">
        <f t="shared" ref="C117:C123" si="30">+B117+B117*$G$7</f>
        <v>#VALUE!</v>
      </c>
      <c r="D117" s="481" t="e">
        <f t="shared" ref="D117:D123" si="31">+C117+C117*$E$9</f>
        <v>#VALUE!</v>
      </c>
      <c r="E117" s="481"/>
      <c r="F117" s="481" t="e">
        <f t="shared" ref="F117:F123" si="32">SUM(D117:E117)</f>
        <v>#VALUE!</v>
      </c>
      <c r="G117" s="363">
        <v>75.5</v>
      </c>
      <c r="H117" s="485">
        <v>80</v>
      </c>
      <c r="I117" s="513"/>
      <c r="J117" s="514">
        <f t="shared" ref="J117:J123" si="33">SUM(H117:I117)</f>
        <v>80</v>
      </c>
      <c r="K117" s="514">
        <f>+J117</f>
        <v>80</v>
      </c>
      <c r="L117" s="480">
        <v>84.8</v>
      </c>
      <c r="M117" s="483"/>
      <c r="N117" s="363">
        <f t="shared" ref="N117:N123" si="34">L117+M117</f>
        <v>84.8</v>
      </c>
      <c r="O117" s="480">
        <f t="shared" ref="O117:O123" si="35">L117+L117*$P$7</f>
        <v>96.671999999999997</v>
      </c>
      <c r="P117" s="480"/>
      <c r="Q117" s="480">
        <v>0</v>
      </c>
      <c r="R117" s="550">
        <v>0</v>
      </c>
      <c r="S117" s="480"/>
      <c r="T117" s="480">
        <f>R117</f>
        <v>0</v>
      </c>
      <c r="U117" s="483"/>
      <c r="V117" s="483"/>
      <c r="W117" s="502"/>
      <c r="X117" s="483"/>
      <c r="Y117" s="480"/>
      <c r="Z117" s="711"/>
      <c r="AA117" s="712"/>
      <c r="AB117" s="712"/>
      <c r="AC117" s="713"/>
      <c r="AD117" s="713"/>
      <c r="AE117" s="713"/>
      <c r="AF117" s="714"/>
      <c r="AG117" s="715"/>
      <c r="AH117" s="714"/>
      <c r="AI117" s="483"/>
      <c r="AJ117" s="483"/>
      <c r="AK117" s="707"/>
      <c r="AL117" s="455"/>
      <c r="AM117" s="455"/>
      <c r="AN117" s="455"/>
      <c r="AO117" s="456"/>
      <c r="AP117" s="364"/>
      <c r="AQ117" s="810"/>
      <c r="AR117" s="709"/>
      <c r="AS117" s="709"/>
      <c r="AT117" s="709"/>
      <c r="AU117" s="710"/>
    </row>
    <row r="118" spans="1:50" ht="15.75" x14ac:dyDescent="0.25">
      <c r="A118" s="511" t="s">
        <v>1005</v>
      </c>
      <c r="B118" s="480">
        <v>133.1</v>
      </c>
      <c r="C118" s="481" t="e">
        <f t="shared" si="30"/>
        <v>#VALUE!</v>
      </c>
      <c r="D118" s="481" t="e">
        <f t="shared" si="31"/>
        <v>#VALUE!</v>
      </c>
      <c r="E118" s="481"/>
      <c r="F118" s="481" t="e">
        <f t="shared" si="32"/>
        <v>#VALUE!</v>
      </c>
      <c r="G118" s="363">
        <v>151</v>
      </c>
      <c r="H118" s="485">
        <v>160</v>
      </c>
      <c r="I118" s="513"/>
      <c r="J118" s="514">
        <f t="shared" si="33"/>
        <v>160</v>
      </c>
      <c r="K118" s="514">
        <f t="shared" ref="K118:K123" si="36">+J118</f>
        <v>160</v>
      </c>
      <c r="L118" s="480">
        <f>H118+H118*L7</f>
        <v>169.6</v>
      </c>
      <c r="M118" s="483"/>
      <c r="N118" s="363">
        <f t="shared" si="34"/>
        <v>169.6</v>
      </c>
      <c r="O118" s="480">
        <f t="shared" si="35"/>
        <v>193.34399999999999</v>
      </c>
      <c r="P118" s="480"/>
      <c r="Q118" s="480">
        <f t="shared" ref="Q118:Q123" si="37">SUM(O118:P118)</f>
        <v>193.34399999999999</v>
      </c>
      <c r="R118" s="550">
        <v>190.6</v>
      </c>
      <c r="S118" s="480"/>
      <c r="T118" s="480">
        <f>R118+0.04</f>
        <v>190.64</v>
      </c>
      <c r="U118" s="480">
        <f>R118+(R118*R7)</f>
        <v>202.79839999999999</v>
      </c>
      <c r="V118" s="483"/>
      <c r="W118" s="543">
        <f t="shared" ref="W118:W123" si="38">ROUNDUP(SUM(U118:V118),1)</f>
        <v>202.79999999999998</v>
      </c>
      <c r="X118" s="480">
        <f t="shared" ref="X118:X123" si="39">U118*$Z$9+U118</f>
        <v>219.02227199999999</v>
      </c>
      <c r="Y118" s="480"/>
      <c r="Z118" s="711">
        <f>X118+0.03</f>
        <v>219.05227199999999</v>
      </c>
      <c r="AA118" s="712">
        <v>227.9</v>
      </c>
      <c r="AB118" s="712"/>
      <c r="AC118" s="713">
        <f t="shared" ref="AC118:AC123" si="40">AA118+AB118</f>
        <v>227.9</v>
      </c>
      <c r="AD118" s="713"/>
      <c r="AE118" s="713"/>
      <c r="AF118" s="714"/>
      <c r="AG118" s="715"/>
      <c r="AH118" s="714"/>
      <c r="AI118" s="483"/>
      <c r="AJ118" s="483"/>
      <c r="AK118" s="707"/>
      <c r="AL118" s="455"/>
      <c r="AM118" s="455"/>
      <c r="AN118" s="455"/>
      <c r="AO118" s="456"/>
      <c r="AP118" s="364"/>
      <c r="AQ118" s="810"/>
      <c r="AR118" s="709"/>
      <c r="AS118" s="709"/>
      <c r="AT118" s="709"/>
      <c r="AU118" s="710"/>
    </row>
    <row r="119" spans="1:50" ht="15.75" x14ac:dyDescent="0.25">
      <c r="A119" s="511" t="s">
        <v>1006</v>
      </c>
      <c r="B119" s="480">
        <v>598.95000000000005</v>
      </c>
      <c r="C119" s="481" t="e">
        <f t="shared" si="30"/>
        <v>#VALUE!</v>
      </c>
      <c r="D119" s="481" t="e">
        <f t="shared" si="31"/>
        <v>#VALUE!</v>
      </c>
      <c r="E119" s="481"/>
      <c r="F119" s="481" t="e">
        <f t="shared" si="32"/>
        <v>#VALUE!</v>
      </c>
      <c r="G119" s="363">
        <v>678.9</v>
      </c>
      <c r="H119" s="485">
        <v>720</v>
      </c>
      <c r="I119" s="513"/>
      <c r="J119" s="514">
        <f t="shared" si="33"/>
        <v>720</v>
      </c>
      <c r="K119" s="514">
        <f t="shared" si="36"/>
        <v>720</v>
      </c>
      <c r="L119" s="480">
        <f>H119+H119*L7</f>
        <v>763.2</v>
      </c>
      <c r="M119" s="483"/>
      <c r="N119" s="363">
        <f t="shared" si="34"/>
        <v>763.2</v>
      </c>
      <c r="O119" s="480">
        <f t="shared" si="35"/>
        <v>870.048</v>
      </c>
      <c r="P119" s="480"/>
      <c r="Q119" s="480">
        <f t="shared" si="37"/>
        <v>870.048</v>
      </c>
      <c r="R119" s="550">
        <v>857.53</v>
      </c>
      <c r="S119" s="480"/>
      <c r="T119" s="480">
        <f>R119-0.03</f>
        <v>857.5</v>
      </c>
      <c r="U119" s="480">
        <f>R119+(R119*R7)</f>
        <v>912.41192000000001</v>
      </c>
      <c r="V119" s="483"/>
      <c r="W119" s="543">
        <f t="shared" si="38"/>
        <v>912.5</v>
      </c>
      <c r="X119" s="480">
        <f t="shared" si="39"/>
        <v>985.40487359999997</v>
      </c>
      <c r="Y119" s="480"/>
      <c r="Z119" s="711">
        <f>X119+0.04</f>
        <v>985.44487359999994</v>
      </c>
      <c r="AA119" s="712">
        <f>X119+(X119*AA$7)</f>
        <v>1044.5291660159999</v>
      </c>
      <c r="AB119" s="712"/>
      <c r="AC119" s="713">
        <f t="shared" si="40"/>
        <v>1044.5291660159999</v>
      </c>
      <c r="AD119" s="713">
        <f>AA119*AD6</f>
        <v>1109.498880142195</v>
      </c>
      <c r="AE119" s="713"/>
      <c r="AF119" s="714">
        <f>AD119+AE11</f>
        <v>1109.498880142195</v>
      </c>
      <c r="AG119" s="715">
        <v>1089</v>
      </c>
      <c r="AH119" s="714">
        <f>AD119*AH7</f>
        <v>1164.9738241493048</v>
      </c>
      <c r="AI119" s="483"/>
      <c r="AJ119" s="481">
        <f>AH119</f>
        <v>1164.9738241493048</v>
      </c>
      <c r="AK119" s="707"/>
      <c r="AL119" s="455">
        <v>1212.0042489019991</v>
      </c>
      <c r="AM119" s="455">
        <f>AL119*1.18</f>
        <v>1430.1650137043589</v>
      </c>
      <c r="AN119" s="455"/>
      <c r="AO119" s="456">
        <f>SUM(AL119:AN119)</f>
        <v>2642.1692626063577</v>
      </c>
      <c r="AP119" s="364"/>
      <c r="AQ119" s="813">
        <f>AM119*1.1152</f>
        <v>1594.920023283101</v>
      </c>
      <c r="AR119" s="709">
        <f>AQ119*1.15</f>
        <v>1834.158026775566</v>
      </c>
      <c r="AS119" s="804">
        <f>AQ119*1.14</f>
        <v>1818.2088265427351</v>
      </c>
      <c r="AT119" s="804">
        <f>AS119*1.15</f>
        <v>2090.9401505241453</v>
      </c>
      <c r="AU119" s="805">
        <f>SUM(AS119-AQ119)/AQ119</f>
        <v>0.13999999999999993</v>
      </c>
      <c r="AV119" s="842"/>
      <c r="AW119" s="842"/>
      <c r="AX119" s="842"/>
    </row>
    <row r="120" spans="1:50" ht="15.75" x14ac:dyDescent="0.25">
      <c r="A120" s="551" t="s">
        <v>795</v>
      </c>
      <c r="B120" s="480">
        <v>1064.8</v>
      </c>
      <c r="C120" s="481" t="e">
        <f t="shared" si="30"/>
        <v>#VALUE!</v>
      </c>
      <c r="D120" s="481" t="e">
        <f t="shared" si="31"/>
        <v>#VALUE!</v>
      </c>
      <c r="E120" s="481"/>
      <c r="F120" s="481" t="e">
        <f t="shared" si="32"/>
        <v>#VALUE!</v>
      </c>
      <c r="G120" s="363">
        <v>1207.7</v>
      </c>
      <c r="H120" s="485">
        <v>1280</v>
      </c>
      <c r="I120" s="513"/>
      <c r="J120" s="514">
        <f t="shared" si="33"/>
        <v>1280</v>
      </c>
      <c r="K120" s="514">
        <f t="shared" si="36"/>
        <v>1280</v>
      </c>
      <c r="L120" s="480">
        <f>H120+H120*L7</f>
        <v>1356.8</v>
      </c>
      <c r="M120" s="483"/>
      <c r="N120" s="363">
        <f t="shared" si="34"/>
        <v>1356.8</v>
      </c>
      <c r="O120" s="480">
        <f t="shared" si="35"/>
        <v>1546.752</v>
      </c>
      <c r="P120" s="480"/>
      <c r="Q120" s="480">
        <f t="shared" si="37"/>
        <v>1546.752</v>
      </c>
      <c r="R120" s="550">
        <v>1524.5</v>
      </c>
      <c r="S120" s="480"/>
      <c r="T120" s="480">
        <f>R120</f>
        <v>1524.5</v>
      </c>
      <c r="U120" s="480">
        <f>R120+(R120*R7)</f>
        <v>1622.068</v>
      </c>
      <c r="V120" s="483"/>
      <c r="W120" s="543">
        <f t="shared" si="38"/>
        <v>1622.1</v>
      </c>
      <c r="X120" s="480">
        <f t="shared" si="39"/>
        <v>1751.8334399999999</v>
      </c>
      <c r="Y120" s="480"/>
      <c r="Z120" s="711">
        <f>X120+0.01</f>
        <v>1751.8434399999999</v>
      </c>
      <c r="AA120" s="712">
        <f>X120+(X120*AA$7)</f>
        <v>1856.9434463999999</v>
      </c>
      <c r="AB120" s="712"/>
      <c r="AC120" s="713">
        <f t="shared" si="40"/>
        <v>1856.9434463999999</v>
      </c>
      <c r="AD120" s="713">
        <f>AA120*AD6</f>
        <v>1972.4453287660799</v>
      </c>
      <c r="AE120" s="713"/>
      <c r="AF120" s="714">
        <f>AD120+AE12</f>
        <v>1972.4453287660799</v>
      </c>
      <c r="AG120" s="715">
        <v>1936</v>
      </c>
      <c r="AH120" s="714">
        <f>AD120*AH7</f>
        <v>2071.0675952043839</v>
      </c>
      <c r="AI120" s="483"/>
      <c r="AJ120" s="481">
        <f>AH120</f>
        <v>2071.0675952043839</v>
      </c>
      <c r="AK120" s="707">
        <v>2032.7</v>
      </c>
      <c r="AL120" s="455">
        <v>2154.6773610848577</v>
      </c>
      <c r="AM120" s="455">
        <f>AL120*1.18</f>
        <v>2542.5192860801321</v>
      </c>
      <c r="AN120" s="455"/>
      <c r="AO120" s="456">
        <v>2154.6999999999998</v>
      </c>
      <c r="AP120" s="364">
        <v>2154.6999999999998</v>
      </c>
      <c r="AQ120" s="813">
        <f>AM120*1.1152</f>
        <v>2835.4175078365633</v>
      </c>
      <c r="AR120" s="709">
        <f>AQ120*1.15</f>
        <v>3260.7301340120475</v>
      </c>
      <c r="AS120" s="804">
        <f>AQ120*1.113</f>
        <v>3155.8196862220948</v>
      </c>
      <c r="AT120" s="804">
        <f>AS120*1.15</f>
        <v>3629.1926391554089</v>
      </c>
      <c r="AU120" s="805">
        <f>SUM(AS120-AQ120)/AQ120</f>
        <v>0.11299999999999992</v>
      </c>
      <c r="AV120" s="842"/>
      <c r="AW120" s="842"/>
      <c r="AX120" s="842"/>
    </row>
    <row r="121" spans="1:50" ht="15.75" x14ac:dyDescent="0.25">
      <c r="A121" s="551" t="s">
        <v>796</v>
      </c>
      <c r="B121" s="480">
        <v>1996.5</v>
      </c>
      <c r="C121" s="481" t="e">
        <f t="shared" si="30"/>
        <v>#VALUE!</v>
      </c>
      <c r="D121" s="481" t="e">
        <f t="shared" si="31"/>
        <v>#VALUE!</v>
      </c>
      <c r="E121" s="481"/>
      <c r="F121" s="481" t="e">
        <f t="shared" si="32"/>
        <v>#VALUE!</v>
      </c>
      <c r="G121" s="363">
        <v>2264.5</v>
      </c>
      <c r="H121" s="485">
        <v>2400</v>
      </c>
      <c r="I121" s="513"/>
      <c r="J121" s="514">
        <f t="shared" si="33"/>
        <v>2400</v>
      </c>
      <c r="K121" s="514">
        <f t="shared" si="36"/>
        <v>2400</v>
      </c>
      <c r="L121" s="480">
        <f>H121+H121*L7</f>
        <v>2544</v>
      </c>
      <c r="M121" s="483"/>
      <c r="N121" s="363">
        <f t="shared" si="34"/>
        <v>2544</v>
      </c>
      <c r="O121" s="480">
        <f t="shared" si="35"/>
        <v>2900.16</v>
      </c>
      <c r="P121" s="480"/>
      <c r="Q121" s="480">
        <f t="shared" si="37"/>
        <v>2900.16</v>
      </c>
      <c r="R121" s="550">
        <v>2858.4</v>
      </c>
      <c r="S121" s="480"/>
      <c r="T121" s="480">
        <f>R121-0.04</f>
        <v>2858.36</v>
      </c>
      <c r="U121" s="480">
        <f>R121+(R121*R7)</f>
        <v>3041.3376000000003</v>
      </c>
      <c r="V121" s="483"/>
      <c r="W121" s="543">
        <f t="shared" si="38"/>
        <v>3041.4</v>
      </c>
      <c r="X121" s="480">
        <f t="shared" si="39"/>
        <v>3284.6446080000005</v>
      </c>
      <c r="Y121" s="480"/>
      <c r="Z121" s="711">
        <f>X121-0.02</f>
        <v>3284.6246080000005</v>
      </c>
      <c r="AA121" s="712">
        <f>X121+(X121*AA$7)</f>
        <v>3481.7232844800005</v>
      </c>
      <c r="AB121" s="712"/>
      <c r="AC121" s="713">
        <f t="shared" si="40"/>
        <v>3481.7232844800005</v>
      </c>
      <c r="AD121" s="713">
        <f>AA121*AD6</f>
        <v>3698.2864727746569</v>
      </c>
      <c r="AE121" s="713"/>
      <c r="AF121" s="714">
        <f>AD121+AE13</f>
        <v>3698.2864727746569</v>
      </c>
      <c r="AG121" s="715">
        <v>3629.8</v>
      </c>
      <c r="AH121" s="714">
        <f>AD121*AH7</f>
        <v>3883.20079641339</v>
      </c>
      <c r="AI121" s="483"/>
      <c r="AJ121" s="481">
        <f>AH121</f>
        <v>3883.20079641339</v>
      </c>
      <c r="AK121" s="707">
        <v>3811.3</v>
      </c>
      <c r="AL121" s="455">
        <v>4039.9670507871151</v>
      </c>
      <c r="AM121" s="455">
        <f>AL121*1.18</f>
        <v>4767.1611199287954</v>
      </c>
      <c r="AN121" s="455"/>
      <c r="AO121" s="456">
        <v>4040</v>
      </c>
      <c r="AP121" s="364">
        <v>4040</v>
      </c>
      <c r="AQ121" s="813">
        <f>AM121*1.1152</f>
        <v>5316.3380809445925</v>
      </c>
      <c r="AR121" s="709">
        <f>AQ121*1.15</f>
        <v>6113.7887930862807</v>
      </c>
      <c r="AS121" s="804">
        <f>AQ121*1.113</f>
        <v>5917.084284091331</v>
      </c>
      <c r="AT121" s="804">
        <f>AS121*1.15</f>
        <v>6804.6469267050297</v>
      </c>
      <c r="AU121" s="805">
        <f>SUM(AS121-AQ121)/AQ121</f>
        <v>0.11299999999999991</v>
      </c>
      <c r="AV121" s="842"/>
      <c r="AW121" s="842"/>
      <c r="AX121" s="842"/>
    </row>
    <row r="122" spans="1:50" ht="15.75" x14ac:dyDescent="0.25">
      <c r="A122" s="551" t="s">
        <v>797</v>
      </c>
      <c r="B122" s="480">
        <v>1996.5</v>
      </c>
      <c r="C122" s="481" t="e">
        <f t="shared" si="30"/>
        <v>#VALUE!</v>
      </c>
      <c r="D122" s="481" t="e">
        <f t="shared" si="31"/>
        <v>#VALUE!</v>
      </c>
      <c r="E122" s="481"/>
      <c r="F122" s="481" t="e">
        <f t="shared" si="32"/>
        <v>#VALUE!</v>
      </c>
      <c r="G122" s="363">
        <v>2264.5</v>
      </c>
      <c r="H122" s="485">
        <v>2400</v>
      </c>
      <c r="I122" s="513"/>
      <c r="J122" s="514">
        <f t="shared" si="33"/>
        <v>2400</v>
      </c>
      <c r="K122" s="514">
        <f t="shared" si="36"/>
        <v>2400</v>
      </c>
      <c r="L122" s="480">
        <f>H122+H122*L7</f>
        <v>2544</v>
      </c>
      <c r="M122" s="483"/>
      <c r="N122" s="363">
        <f t="shared" si="34"/>
        <v>2544</v>
      </c>
      <c r="O122" s="480">
        <f t="shared" si="35"/>
        <v>2900.16</v>
      </c>
      <c r="P122" s="480"/>
      <c r="Q122" s="480">
        <f t="shared" si="37"/>
        <v>2900.16</v>
      </c>
      <c r="R122" s="550">
        <v>2858.4</v>
      </c>
      <c r="S122" s="480"/>
      <c r="T122" s="480">
        <f>R122-0.04</f>
        <v>2858.36</v>
      </c>
      <c r="U122" s="480">
        <f>R122+(R122*R7)</f>
        <v>3041.3376000000003</v>
      </c>
      <c r="V122" s="483"/>
      <c r="W122" s="543">
        <f t="shared" si="38"/>
        <v>3041.4</v>
      </c>
      <c r="X122" s="480">
        <f t="shared" si="39"/>
        <v>3284.6446080000005</v>
      </c>
      <c r="Y122" s="480"/>
      <c r="Z122" s="711">
        <f>X122-0.02</f>
        <v>3284.6246080000005</v>
      </c>
      <c r="AA122" s="712">
        <f>X122+(X122*AA$7)</f>
        <v>3481.7232844800005</v>
      </c>
      <c r="AB122" s="712"/>
      <c r="AC122" s="713">
        <f t="shared" si="40"/>
        <v>3481.7232844800005</v>
      </c>
      <c r="AD122" s="713">
        <f>AA122*AD6</f>
        <v>3698.2864727746569</v>
      </c>
      <c r="AE122" s="713"/>
      <c r="AF122" s="714">
        <f>AD122+AE14</f>
        <v>3698.2864727746569</v>
      </c>
      <c r="AG122" s="715">
        <v>3629.8</v>
      </c>
      <c r="AH122" s="714">
        <f>AD122*AH7</f>
        <v>3883.20079641339</v>
      </c>
      <c r="AI122" s="483"/>
      <c r="AJ122" s="481">
        <f>AH122</f>
        <v>3883.20079641339</v>
      </c>
      <c r="AK122" s="707">
        <v>3811.3</v>
      </c>
      <c r="AL122" s="455">
        <v>4039.9670507871151</v>
      </c>
      <c r="AM122" s="455">
        <f>AL122*1.18</f>
        <v>4767.1611199287954</v>
      </c>
      <c r="AN122" s="455"/>
      <c r="AO122" s="456">
        <v>4040</v>
      </c>
      <c r="AP122" s="364">
        <v>4040</v>
      </c>
      <c r="AQ122" s="813">
        <f>AM122*1.1152</f>
        <v>5316.3380809445925</v>
      </c>
      <c r="AR122" s="709">
        <f>AQ122*1.15</f>
        <v>6113.7887930862807</v>
      </c>
      <c r="AS122" s="804">
        <f>AQ122*1.113</f>
        <v>5917.084284091331</v>
      </c>
      <c r="AT122" s="804">
        <f>AS122*1.15</f>
        <v>6804.6469267050297</v>
      </c>
      <c r="AU122" s="805">
        <f>SUM(AS122-AQ122)/AQ122</f>
        <v>0.11299999999999991</v>
      </c>
      <c r="AV122" s="842"/>
      <c r="AW122" s="842"/>
      <c r="AX122" s="842"/>
    </row>
    <row r="123" spans="1:50" ht="15.75" x14ac:dyDescent="0.25">
      <c r="A123" s="551" t="s">
        <v>798</v>
      </c>
      <c r="B123" s="480">
        <v>1996.5</v>
      </c>
      <c r="C123" s="481" t="e">
        <f t="shared" si="30"/>
        <v>#VALUE!</v>
      </c>
      <c r="D123" s="481" t="e">
        <f t="shared" si="31"/>
        <v>#VALUE!</v>
      </c>
      <c r="E123" s="481"/>
      <c r="F123" s="481" t="e">
        <f t="shared" si="32"/>
        <v>#VALUE!</v>
      </c>
      <c r="G123" s="363">
        <v>2264.5</v>
      </c>
      <c r="H123" s="485">
        <v>2400</v>
      </c>
      <c r="I123" s="513"/>
      <c r="J123" s="514">
        <f t="shared" si="33"/>
        <v>2400</v>
      </c>
      <c r="K123" s="514">
        <f t="shared" si="36"/>
        <v>2400</v>
      </c>
      <c r="L123" s="480">
        <f>H123+H123*L7</f>
        <v>2544</v>
      </c>
      <c r="M123" s="483"/>
      <c r="N123" s="363">
        <f t="shared" si="34"/>
        <v>2544</v>
      </c>
      <c r="O123" s="480">
        <f t="shared" si="35"/>
        <v>2900.16</v>
      </c>
      <c r="P123" s="480"/>
      <c r="Q123" s="480">
        <f t="shared" si="37"/>
        <v>2900.16</v>
      </c>
      <c r="R123" s="550">
        <v>2858.4</v>
      </c>
      <c r="S123" s="480"/>
      <c r="T123" s="480">
        <f>R123-0.04</f>
        <v>2858.36</v>
      </c>
      <c r="U123" s="480">
        <f>R123+(R123*R7)</f>
        <v>3041.3376000000003</v>
      </c>
      <c r="V123" s="483"/>
      <c r="W123" s="543">
        <f t="shared" si="38"/>
        <v>3041.4</v>
      </c>
      <c r="X123" s="480">
        <f t="shared" si="39"/>
        <v>3284.6446080000005</v>
      </c>
      <c r="Y123" s="480"/>
      <c r="Z123" s="711">
        <f>X123-0.02</f>
        <v>3284.6246080000005</v>
      </c>
      <c r="AA123" s="712">
        <f>X123+(X123*AA$7)</f>
        <v>3481.7232844800005</v>
      </c>
      <c r="AB123" s="712"/>
      <c r="AC123" s="713">
        <f t="shared" si="40"/>
        <v>3481.7232844800005</v>
      </c>
      <c r="AD123" s="713">
        <f>AA123*AD6</f>
        <v>3698.2864727746569</v>
      </c>
      <c r="AE123" s="713"/>
      <c r="AF123" s="714">
        <f>AD123+AE15</f>
        <v>3698.2864727746569</v>
      </c>
      <c r="AG123" s="715">
        <v>3629.8</v>
      </c>
      <c r="AH123" s="714">
        <f>AD123*AH7</f>
        <v>3883.20079641339</v>
      </c>
      <c r="AI123" s="483"/>
      <c r="AJ123" s="481">
        <f>AH123</f>
        <v>3883.20079641339</v>
      </c>
      <c r="AK123" s="707">
        <v>3811.3</v>
      </c>
      <c r="AL123" s="455">
        <v>4039.9670507871151</v>
      </c>
      <c r="AM123" s="455">
        <f>AL123*1.18</f>
        <v>4767.1611199287954</v>
      </c>
      <c r="AN123" s="455"/>
      <c r="AO123" s="456">
        <v>4040</v>
      </c>
      <c r="AP123" s="364">
        <v>4040</v>
      </c>
      <c r="AQ123" s="813">
        <f>AM123*1.1152</f>
        <v>5316.3380809445925</v>
      </c>
      <c r="AR123" s="709">
        <f>AQ123*1.15</f>
        <v>6113.7887930862807</v>
      </c>
      <c r="AS123" s="804">
        <f>AQ123*1.113</f>
        <v>5917.084284091331</v>
      </c>
      <c r="AT123" s="804">
        <f>AS123*1.15</f>
        <v>6804.6469267050297</v>
      </c>
      <c r="AU123" s="805">
        <f>SUM(AS123-AQ123)/AQ123</f>
        <v>0.11299999999999991</v>
      </c>
      <c r="AV123" s="842"/>
      <c r="AW123" s="842"/>
      <c r="AX123" s="842"/>
    </row>
    <row r="124" spans="1:50" ht="15.75" x14ac:dyDescent="0.25">
      <c r="A124" s="551"/>
      <c r="B124" s="480"/>
      <c r="C124" s="481"/>
      <c r="D124" s="481"/>
      <c r="E124" s="481"/>
      <c r="F124" s="481"/>
      <c r="G124" s="363"/>
      <c r="H124" s="485"/>
      <c r="I124" s="513"/>
      <c r="J124" s="514"/>
      <c r="K124" s="514"/>
      <c r="L124" s="480"/>
      <c r="M124" s="483"/>
      <c r="N124" s="363"/>
      <c r="O124" s="480"/>
      <c r="P124" s="480"/>
      <c r="Q124" s="480"/>
      <c r="R124" s="550"/>
      <c r="S124" s="480"/>
      <c r="T124" s="480"/>
      <c r="U124" s="480"/>
      <c r="V124" s="483"/>
      <c r="W124" s="543"/>
      <c r="X124" s="480"/>
      <c r="Y124" s="480"/>
      <c r="Z124" s="711"/>
      <c r="AA124" s="712"/>
      <c r="AB124" s="712"/>
      <c r="AC124" s="713"/>
      <c r="AD124" s="713"/>
      <c r="AE124" s="713"/>
      <c r="AF124" s="714"/>
      <c r="AG124" s="715"/>
      <c r="AH124" s="714"/>
      <c r="AI124" s="483"/>
      <c r="AJ124" s="483"/>
      <c r="AK124" s="707"/>
      <c r="AL124" s="455"/>
      <c r="AM124" s="455"/>
      <c r="AN124" s="455"/>
      <c r="AO124" s="456"/>
      <c r="AP124" s="364"/>
      <c r="AQ124" s="810"/>
      <c r="AR124" s="709"/>
      <c r="AS124" s="709"/>
      <c r="AT124" s="709"/>
      <c r="AU124" s="710"/>
      <c r="AV124" s="842"/>
      <c r="AW124" s="842"/>
      <c r="AX124" s="842"/>
    </row>
    <row r="125" spans="1:50" ht="15.75" x14ac:dyDescent="0.25">
      <c r="A125" s="551"/>
      <c r="B125" s="517"/>
      <c r="C125" s="481"/>
      <c r="D125" s="481"/>
      <c r="E125" s="481"/>
      <c r="F125" s="481"/>
      <c r="G125" s="455"/>
      <c r="H125" s="485"/>
      <c r="I125" s="513"/>
      <c r="J125" s="514"/>
      <c r="K125" s="514"/>
      <c r="L125" s="483"/>
      <c r="M125" s="483"/>
      <c r="N125" s="488"/>
      <c r="O125" s="480"/>
      <c r="P125" s="480"/>
      <c r="Q125" s="480"/>
      <c r="R125" s="550"/>
      <c r="S125" s="480"/>
      <c r="T125" s="480"/>
      <c r="U125" s="480"/>
      <c r="V125" s="483"/>
      <c r="W125" s="543"/>
      <c r="X125" s="480"/>
      <c r="Y125" s="480"/>
      <c r="Z125" s="711"/>
      <c r="AA125" s="712"/>
      <c r="AB125" s="712"/>
      <c r="AC125" s="713"/>
      <c r="AD125" s="713"/>
      <c r="AE125" s="713"/>
      <c r="AF125" s="714"/>
      <c r="AG125" s="715"/>
      <c r="AH125" s="714"/>
      <c r="AI125" s="483"/>
      <c r="AJ125" s="483"/>
      <c r="AK125" s="707"/>
      <c r="AL125" s="455"/>
      <c r="AM125" s="455"/>
      <c r="AN125" s="455"/>
      <c r="AO125" s="456"/>
      <c r="AP125" s="364"/>
      <c r="AQ125" s="810"/>
      <c r="AR125" s="709"/>
      <c r="AS125" s="709"/>
      <c r="AT125" s="709"/>
      <c r="AU125" s="710"/>
    </row>
    <row r="126" spans="1:50" ht="15.75" x14ac:dyDescent="0.25">
      <c r="A126" s="479"/>
      <c r="B126" s="517"/>
      <c r="C126" s="481"/>
      <c r="D126" s="481"/>
      <c r="E126" s="481"/>
      <c r="F126" s="481"/>
      <c r="G126" s="455"/>
      <c r="H126" s="485"/>
      <c r="I126" s="513"/>
      <c r="J126" s="514"/>
      <c r="K126" s="514"/>
      <c r="L126" s="483"/>
      <c r="M126" s="483"/>
      <c r="N126" s="488"/>
      <c r="O126" s="480"/>
      <c r="P126" s="480"/>
      <c r="Q126" s="480"/>
      <c r="R126" s="483"/>
      <c r="S126" s="483"/>
      <c r="T126" s="483"/>
      <c r="U126" s="480"/>
      <c r="V126" s="483"/>
      <c r="W126" s="538"/>
      <c r="X126" s="483"/>
      <c r="Y126" s="480"/>
      <c r="Z126" s="711"/>
      <c r="AA126" s="712"/>
      <c r="AB126" s="712"/>
      <c r="AC126" s="713"/>
      <c r="AD126" s="713"/>
      <c r="AE126" s="713"/>
      <c r="AF126" s="714"/>
      <c r="AG126" s="715"/>
      <c r="AH126" s="714"/>
      <c r="AI126" s="483"/>
      <c r="AJ126" s="483"/>
      <c r="AK126" s="707"/>
      <c r="AL126" s="455"/>
      <c r="AM126" s="455"/>
      <c r="AN126" s="455"/>
      <c r="AO126" s="456"/>
      <c r="AP126" s="364"/>
      <c r="AQ126" s="810"/>
      <c r="AR126" s="709"/>
      <c r="AS126" s="709"/>
      <c r="AT126" s="709"/>
      <c r="AU126" s="710"/>
    </row>
    <row r="127" spans="1:50" ht="15.75" x14ac:dyDescent="0.25">
      <c r="A127" s="499" t="s">
        <v>94</v>
      </c>
      <c r="B127" s="517"/>
      <c r="C127" s="481"/>
      <c r="D127" s="481"/>
      <c r="E127" s="481"/>
      <c r="F127" s="481"/>
      <c r="G127" s="455"/>
      <c r="H127" s="485"/>
      <c r="I127" s="513"/>
      <c r="J127" s="514"/>
      <c r="K127" s="514"/>
      <c r="L127" s="483"/>
      <c r="M127" s="483"/>
      <c r="N127" s="488"/>
      <c r="O127" s="480"/>
      <c r="P127" s="480"/>
      <c r="Q127" s="480"/>
      <c r="R127" s="483"/>
      <c r="S127" s="483"/>
      <c r="T127" s="483"/>
      <c r="U127" s="480"/>
      <c r="V127" s="483"/>
      <c r="W127" s="538"/>
      <c r="X127" s="483"/>
      <c r="Y127" s="480"/>
      <c r="Z127" s="711"/>
      <c r="AA127" s="712"/>
      <c r="AB127" s="712"/>
      <c r="AC127" s="713"/>
      <c r="AD127" s="713"/>
      <c r="AE127" s="713"/>
      <c r="AF127" s="714"/>
      <c r="AG127" s="715"/>
      <c r="AH127" s="714"/>
      <c r="AI127" s="483"/>
      <c r="AJ127" s="483"/>
      <c r="AK127" s="707"/>
      <c r="AL127" s="455"/>
      <c r="AM127" s="455"/>
      <c r="AN127" s="455"/>
      <c r="AO127" s="456"/>
      <c r="AP127" s="364"/>
      <c r="AQ127" s="810"/>
      <c r="AR127" s="709"/>
      <c r="AS127" s="709"/>
      <c r="AT127" s="709"/>
      <c r="AU127" s="710"/>
    </row>
    <row r="128" spans="1:50" ht="15.75" x14ac:dyDescent="0.25">
      <c r="A128" s="511" t="s">
        <v>95</v>
      </c>
      <c r="B128" s="480">
        <v>163.89</v>
      </c>
      <c r="C128" s="481" t="e">
        <f>+B128+B128*$G$7</f>
        <v>#VALUE!</v>
      </c>
      <c r="D128" s="481">
        <v>194.74</v>
      </c>
      <c r="E128" s="481">
        <f>+D128*$F$9</f>
        <v>0</v>
      </c>
      <c r="F128" s="481">
        <f>SUM(D128:E128)</f>
        <v>194.74</v>
      </c>
      <c r="G128" s="455">
        <f>+F128</f>
        <v>194.74</v>
      </c>
      <c r="H128" s="485">
        <f>+D128+D128*$I$7</f>
        <v>194.74</v>
      </c>
      <c r="I128" s="513">
        <f>+H128*$I$6</f>
        <v>0</v>
      </c>
      <c r="J128" s="514">
        <f>SUM(H128:I128)</f>
        <v>194.74</v>
      </c>
      <c r="K128" s="514">
        <f>+H128+I128-0.02</f>
        <v>194.72</v>
      </c>
      <c r="L128" s="480">
        <f>H128+H128*$M$7</f>
        <v>194.74</v>
      </c>
      <c r="M128" s="480">
        <f>L128*L6</f>
        <v>27.263600000000004</v>
      </c>
      <c r="N128" s="363">
        <f>L128+M128</f>
        <v>222.00360000000001</v>
      </c>
      <c r="O128" s="480">
        <f>L128+L128*$P$7</f>
        <v>222.00360000000001</v>
      </c>
      <c r="P128" s="480" t="e">
        <f>O128*$Q$7</f>
        <v>#VALUE!</v>
      </c>
      <c r="Q128" s="480" t="e">
        <f>SUM(O128:P128)</f>
        <v>#VALUE!</v>
      </c>
      <c r="R128" s="550">
        <v>245.85</v>
      </c>
      <c r="S128" s="480">
        <f>R128*S7</f>
        <v>34.419000000000004</v>
      </c>
      <c r="T128" s="480">
        <f>R128+S128+0.03</f>
        <v>280.29899999999998</v>
      </c>
      <c r="U128" s="480">
        <f>R128+(R128*R7)</f>
        <v>261.58440000000002</v>
      </c>
      <c r="V128" s="480">
        <f>U128*V7</f>
        <v>39.237659999999998</v>
      </c>
      <c r="W128" s="543">
        <f>ROUNDUP(SUM(U128:V128),1)</f>
        <v>300.90000000000003</v>
      </c>
      <c r="X128" s="480">
        <f>U128*$Z$9+U128</f>
        <v>282.51115200000004</v>
      </c>
      <c r="Y128" s="480">
        <f>X128*Y5</f>
        <v>42.376672800000001</v>
      </c>
      <c r="Z128" s="711">
        <f>X128+0.02</f>
        <v>282.53115200000002</v>
      </c>
      <c r="AA128" s="712">
        <f>X128+(X128*AA$7)</f>
        <v>299.46182112000002</v>
      </c>
      <c r="AB128" s="712" t="e">
        <f>AA128*#REF!</f>
        <v>#REF!</v>
      </c>
      <c r="AC128" s="713" t="e">
        <f>AA128+AB128</f>
        <v>#REF!</v>
      </c>
      <c r="AD128" s="713">
        <f>AA128*AD7</f>
        <v>314.43491217600001</v>
      </c>
      <c r="AE128" s="713">
        <f>AD128*AF7</f>
        <v>47.165236826399997</v>
      </c>
      <c r="AF128" s="714">
        <f>AD128+AE128</f>
        <v>361.60014900240003</v>
      </c>
      <c r="AG128" s="715">
        <v>354.9</v>
      </c>
      <c r="AH128" s="714">
        <f>AD128*AH7</f>
        <v>330.15665778480002</v>
      </c>
      <c r="AI128" s="480">
        <f>AH128*AJ7</f>
        <v>49.523498667719998</v>
      </c>
      <c r="AJ128" s="481">
        <f>SUM(AH128:AI128)</f>
        <v>379.68015645252001</v>
      </c>
      <c r="AK128" s="707">
        <v>373</v>
      </c>
      <c r="AL128" s="455">
        <v>343.48520433981611</v>
      </c>
      <c r="AM128" s="455">
        <f>AL128*1.06</f>
        <v>364.0943166002051</v>
      </c>
      <c r="AN128" s="455" t="e">
        <f>AL128*#REF!</f>
        <v>#REF!</v>
      </c>
      <c r="AO128" s="456">
        <v>395</v>
      </c>
      <c r="AP128" s="364">
        <v>395</v>
      </c>
      <c r="AQ128" s="807">
        <f>AM128*1.06</f>
        <v>385.93997559621744</v>
      </c>
      <c r="AR128" s="363">
        <f>AQ128*1.15</f>
        <v>443.83097193565004</v>
      </c>
      <c r="AS128" s="709">
        <f>AQ128*1.06</f>
        <v>409.0963741319905</v>
      </c>
      <c r="AT128" s="804">
        <f>AS128*1.15</f>
        <v>470.46083025178905</v>
      </c>
      <c r="AU128" s="722">
        <f>SUM(AS128-AQ128)/AS128</f>
        <v>5.6603773584905703E-2</v>
      </c>
    </row>
    <row r="129" spans="1:47" ht="15.75" x14ac:dyDescent="0.25">
      <c r="A129" s="511" t="s">
        <v>96</v>
      </c>
      <c r="B129" s="480">
        <v>253.28</v>
      </c>
      <c r="C129" s="481" t="e">
        <f>+B129+B129*$G$7</f>
        <v>#VALUE!</v>
      </c>
      <c r="D129" s="481">
        <v>300.88</v>
      </c>
      <c r="E129" s="481">
        <f>+D129*$F$9</f>
        <v>0</v>
      </c>
      <c r="F129" s="481">
        <f>SUM(D129:E129)</f>
        <v>300.88</v>
      </c>
      <c r="G129" s="455">
        <f>FLOOR(F129,0.05)</f>
        <v>300.85000000000002</v>
      </c>
      <c r="H129" s="485">
        <f>+D129+D129*$I$7</f>
        <v>300.88</v>
      </c>
      <c r="I129" s="513">
        <f>+H129*$I$6</f>
        <v>0</v>
      </c>
      <c r="J129" s="514">
        <f>SUM(H129:I129)</f>
        <v>300.88</v>
      </c>
      <c r="K129" s="514">
        <f>+H129+I129+0.02</f>
        <v>300.89999999999998</v>
      </c>
      <c r="L129" s="480">
        <f>H129+H129*$M$7</f>
        <v>300.88</v>
      </c>
      <c r="M129" s="480">
        <f>L129*L6</f>
        <v>42.123200000000004</v>
      </c>
      <c r="N129" s="363">
        <f>L129+M129</f>
        <v>343.00319999999999</v>
      </c>
      <c r="O129" s="480">
        <f>L129+L129*$P$7</f>
        <v>343.00319999999999</v>
      </c>
      <c r="P129" s="480" t="e">
        <f>O129*$Q$7</f>
        <v>#VALUE!</v>
      </c>
      <c r="Q129" s="480" t="e">
        <f>SUM(O129:P129)</f>
        <v>#VALUE!</v>
      </c>
      <c r="R129" s="550">
        <v>379.85</v>
      </c>
      <c r="S129" s="480">
        <f>R129*S7</f>
        <v>53.179000000000009</v>
      </c>
      <c r="T129" s="480">
        <f>R129+S129-0.03</f>
        <v>432.99900000000008</v>
      </c>
      <c r="U129" s="480">
        <f>R129+(R129*R7)</f>
        <v>404.16040000000004</v>
      </c>
      <c r="V129" s="480">
        <f>U129*V7</f>
        <v>60.62406</v>
      </c>
      <c r="W129" s="543">
        <f>ROUNDUP(SUM(U129:V129),1)</f>
        <v>464.8</v>
      </c>
      <c r="X129" s="480">
        <f>U129*$Z$9+U129</f>
        <v>436.49323200000003</v>
      </c>
      <c r="Y129" s="480">
        <f>X129*Y5</f>
        <v>65.473984799999997</v>
      </c>
      <c r="Z129" s="711">
        <f>X129-0.01</f>
        <v>436.48323200000004</v>
      </c>
      <c r="AA129" s="712">
        <f>X129+(X129*AA$7)</f>
        <v>462.68282592000003</v>
      </c>
      <c r="AB129" s="712" t="e">
        <f>AA129*#REF!</f>
        <v>#REF!</v>
      </c>
      <c r="AC129" s="713" t="e">
        <f>AA129+AB129</f>
        <v>#REF!</v>
      </c>
      <c r="AD129" s="713">
        <f>AA129*AD7</f>
        <v>485.81696721600002</v>
      </c>
      <c r="AE129" s="386">
        <f>AD129*AF7</f>
        <v>72.872545082399995</v>
      </c>
      <c r="AF129" s="714">
        <f>AD129+AE129</f>
        <v>558.68951229840002</v>
      </c>
      <c r="AG129" s="715">
        <v>548.29999999999995</v>
      </c>
      <c r="AH129" s="714">
        <f>AD129*AH7</f>
        <v>510.10781557680002</v>
      </c>
      <c r="AI129" s="480">
        <f>AH129*AJ7</f>
        <v>76.51617233652</v>
      </c>
      <c r="AJ129" s="481">
        <f>SUM(AH129:AI129)</f>
        <v>586.62398791331998</v>
      </c>
      <c r="AK129" s="707">
        <v>575.79999999999995</v>
      </c>
      <c r="AL129" s="455">
        <v>530.70105702045612</v>
      </c>
      <c r="AM129" s="455">
        <f>AL129*1.06</f>
        <v>562.54312044168353</v>
      </c>
      <c r="AN129" s="455" t="e">
        <f>AL129*#REF!</f>
        <v>#REF!</v>
      </c>
      <c r="AO129" s="456">
        <v>610.29999999999995</v>
      </c>
      <c r="AP129" s="364">
        <v>610.29999999999995</v>
      </c>
      <c r="AQ129" s="807">
        <f>AM129*1.06</f>
        <v>596.2957076681846</v>
      </c>
      <c r="AR129" s="363">
        <f>AQ129*1.15</f>
        <v>685.7400638184123</v>
      </c>
      <c r="AS129" s="709">
        <f>AQ129*1.06</f>
        <v>632.07345012827568</v>
      </c>
      <c r="AT129" s="804">
        <f>AS129*1.15</f>
        <v>726.884467647517</v>
      </c>
      <c r="AU129" s="722">
        <f>SUM(AS129-AQ129)/AS129</f>
        <v>5.6603773584905662E-2</v>
      </c>
    </row>
    <row r="130" spans="1:47" ht="15.75" x14ac:dyDescent="0.25">
      <c r="A130" s="511" t="s">
        <v>97</v>
      </c>
      <c r="B130" s="480">
        <v>327.77</v>
      </c>
      <c r="C130" s="481" t="e">
        <f>+B130+B130*$G$7</f>
        <v>#VALUE!</v>
      </c>
      <c r="D130" s="481">
        <v>389.47</v>
      </c>
      <c r="E130" s="481">
        <f>+D130*$F$9</f>
        <v>0</v>
      </c>
      <c r="F130" s="481">
        <f>SUM(D130:E130)</f>
        <v>389.47</v>
      </c>
      <c r="G130" s="455">
        <f>CEILING(F130,0.1)</f>
        <v>389.5</v>
      </c>
      <c r="H130" s="485">
        <f>+D130+D130*$I$7</f>
        <v>389.47</v>
      </c>
      <c r="I130" s="513">
        <f>+H130*$I$6</f>
        <v>0</v>
      </c>
      <c r="J130" s="514">
        <f>SUM(H130:I130)</f>
        <v>389.47</v>
      </c>
      <c r="K130" s="514">
        <f>+H130+I130+0.02</f>
        <v>389.49</v>
      </c>
      <c r="L130" s="480">
        <f>H130+H130*$M$7</f>
        <v>389.47</v>
      </c>
      <c r="M130" s="480">
        <f>L130*L6</f>
        <v>54.525800000000011</v>
      </c>
      <c r="N130" s="363">
        <f>L130+M130</f>
        <v>443.99580000000003</v>
      </c>
      <c r="O130" s="480">
        <f>L130+L130*$P$7</f>
        <v>443.99580000000003</v>
      </c>
      <c r="P130" s="480" t="e">
        <f>O130*$Q$7</f>
        <v>#VALUE!</v>
      </c>
      <c r="Q130" s="480" t="e">
        <f>SUM(O130:P130)</f>
        <v>#VALUE!</v>
      </c>
      <c r="R130" s="550">
        <v>491.7</v>
      </c>
      <c r="S130" s="480">
        <f>R130*S7</f>
        <v>68.838000000000008</v>
      </c>
      <c r="T130" s="480">
        <f>R130+S130-0.03</f>
        <v>560.50800000000004</v>
      </c>
      <c r="U130" s="480">
        <f>R130+(R130*R7)</f>
        <v>523.16880000000003</v>
      </c>
      <c r="V130" s="480">
        <f>U130*V7</f>
        <v>78.475319999999996</v>
      </c>
      <c r="W130" s="543">
        <f>ROUNDUP(SUM(U130:V130),1)</f>
        <v>601.70000000000005</v>
      </c>
      <c r="X130" s="480">
        <f>U130*$Z$9+U130</f>
        <v>565.02230400000008</v>
      </c>
      <c r="Y130" s="480">
        <f>X130*Y5</f>
        <v>84.753345600000003</v>
      </c>
      <c r="Z130" s="711">
        <f>X130+0.04</f>
        <v>565.06230400000004</v>
      </c>
      <c r="AA130" s="712">
        <f>X130+(X130*AA$7)</f>
        <v>598.92364224000005</v>
      </c>
      <c r="AB130" s="712" t="e">
        <f>AA130*#REF!</f>
        <v>#REF!</v>
      </c>
      <c r="AC130" s="713" t="e">
        <f>AA130+AB130</f>
        <v>#REF!</v>
      </c>
      <c r="AD130" s="713">
        <f>AA130*AD7</f>
        <v>628.86982435200002</v>
      </c>
      <c r="AE130" s="713">
        <f>AD130*AF7</f>
        <v>94.330473652799995</v>
      </c>
      <c r="AF130" s="714">
        <f>AD130+AE130</f>
        <v>723.20029800480006</v>
      </c>
      <c r="AG130" s="715">
        <v>709.8</v>
      </c>
      <c r="AH130" s="714">
        <f>AD130*AH7</f>
        <v>660.31331556960004</v>
      </c>
      <c r="AI130" s="480">
        <f>AH130*AJ7</f>
        <v>99.046997335439997</v>
      </c>
      <c r="AJ130" s="481">
        <f>SUM(AH130:AI130)</f>
        <v>759.36031290504002</v>
      </c>
      <c r="AK130" s="707"/>
      <c r="AL130" s="455">
        <v>686.97040867963221</v>
      </c>
      <c r="AM130" s="455">
        <f>AL130*1.06</f>
        <v>728.18863320041021</v>
      </c>
      <c r="AN130" s="455" t="e">
        <f>AL130*#REF!</f>
        <v>#REF!</v>
      </c>
      <c r="AO130" s="456">
        <v>790</v>
      </c>
      <c r="AP130" s="364">
        <v>790</v>
      </c>
      <c r="AQ130" s="807">
        <f>AM130*1.06</f>
        <v>771.87995119243487</v>
      </c>
      <c r="AR130" s="363">
        <f>AQ130*1.15</f>
        <v>887.66194387130008</v>
      </c>
      <c r="AS130" s="709">
        <f>AQ130*1.06</f>
        <v>818.192748263981</v>
      </c>
      <c r="AT130" s="804">
        <f>AS130*1.15</f>
        <v>940.9216605035781</v>
      </c>
      <c r="AU130" s="722">
        <f>SUM(AS130-AQ130)/AS130</f>
        <v>5.6603773584905703E-2</v>
      </c>
    </row>
    <row r="131" spans="1:47" ht="15.75" x14ac:dyDescent="0.25">
      <c r="A131" s="479"/>
      <c r="B131" s="517"/>
      <c r="C131" s="481"/>
      <c r="D131" s="481"/>
      <c r="E131" s="481"/>
      <c r="F131" s="481"/>
      <c r="G131" s="455"/>
      <c r="H131" s="485"/>
      <c r="I131" s="513"/>
      <c r="J131" s="514"/>
      <c r="K131" s="514"/>
      <c r="L131" s="483"/>
      <c r="M131" s="483"/>
      <c r="N131" s="488"/>
      <c r="O131" s="480"/>
      <c r="P131" s="480"/>
      <c r="Q131" s="480"/>
      <c r="R131" s="483"/>
      <c r="S131" s="483"/>
      <c r="T131" s="483"/>
      <c r="U131" s="480"/>
      <c r="V131" s="483"/>
      <c r="W131" s="538"/>
      <c r="X131" s="483"/>
      <c r="Y131" s="480"/>
      <c r="Z131" s="711"/>
      <c r="AA131" s="712"/>
      <c r="AB131" s="712"/>
      <c r="AC131" s="713"/>
      <c r="AD131" s="713"/>
      <c r="AE131" s="713"/>
      <c r="AF131" s="714"/>
      <c r="AG131" s="715"/>
      <c r="AH131" s="714"/>
      <c r="AI131" s="483"/>
      <c r="AJ131" s="483"/>
      <c r="AK131" s="707"/>
      <c r="AL131" s="455"/>
      <c r="AM131" s="455"/>
      <c r="AN131" s="455"/>
      <c r="AO131" s="456"/>
      <c r="AP131" s="364"/>
      <c r="AQ131" s="810"/>
      <c r="AR131" s="709"/>
      <c r="AS131" s="709"/>
      <c r="AT131" s="709"/>
      <c r="AU131" s="710"/>
    </row>
    <row r="132" spans="1:47" ht="15.75" x14ac:dyDescent="0.25">
      <c r="A132" s="479" t="s">
        <v>791</v>
      </c>
      <c r="B132" s="517"/>
      <c r="C132" s="481"/>
      <c r="D132" s="481"/>
      <c r="E132" s="481"/>
      <c r="F132" s="481"/>
      <c r="G132" s="455"/>
      <c r="H132" s="485"/>
      <c r="I132" s="513"/>
      <c r="J132" s="514"/>
      <c r="K132" s="514"/>
      <c r="L132" s="483"/>
      <c r="M132" s="483"/>
      <c r="N132" s="488"/>
      <c r="O132" s="480"/>
      <c r="P132" s="480"/>
      <c r="Q132" s="480"/>
      <c r="R132" s="483"/>
      <c r="S132" s="483"/>
      <c r="T132" s="483"/>
      <c r="U132" s="480"/>
      <c r="V132" s="483"/>
      <c r="W132" s="538"/>
      <c r="X132" s="483"/>
      <c r="Y132" s="480"/>
      <c r="Z132" s="711"/>
      <c r="AA132" s="712"/>
      <c r="AB132" s="712"/>
      <c r="AC132" s="713"/>
      <c r="AD132" s="713"/>
      <c r="AE132" s="713"/>
      <c r="AF132" s="714"/>
      <c r="AG132" s="715"/>
      <c r="AH132" s="714"/>
      <c r="AI132" s="483"/>
      <c r="AJ132" s="483"/>
      <c r="AK132" s="707"/>
      <c r="AL132" s="455"/>
      <c r="AM132" s="455"/>
      <c r="AN132" s="455"/>
      <c r="AO132" s="456"/>
      <c r="AP132" s="364"/>
      <c r="AQ132" s="810"/>
      <c r="AR132" s="709"/>
      <c r="AS132" s="808"/>
      <c r="AT132" s="808"/>
      <c r="AU132" s="710"/>
    </row>
    <row r="133" spans="1:47" ht="15.75" x14ac:dyDescent="0.25">
      <c r="A133" s="479"/>
      <c r="B133" s="517"/>
      <c r="C133" s="481"/>
      <c r="D133" s="481"/>
      <c r="E133" s="481"/>
      <c r="F133" s="481"/>
      <c r="G133" s="455"/>
      <c r="H133" s="485"/>
      <c r="I133" s="513"/>
      <c r="J133" s="514"/>
      <c r="K133" s="514"/>
      <c r="L133" s="483"/>
      <c r="M133" s="483"/>
      <c r="N133" s="488"/>
      <c r="O133" s="480"/>
      <c r="P133" s="480"/>
      <c r="Q133" s="480"/>
      <c r="R133" s="483"/>
      <c r="S133" s="483"/>
      <c r="T133" s="483"/>
      <c r="U133" s="480"/>
      <c r="V133" s="483"/>
      <c r="W133" s="538"/>
      <c r="X133" s="483"/>
      <c r="Y133" s="480"/>
      <c r="Z133" s="711"/>
      <c r="AA133" s="712"/>
      <c r="AB133" s="712"/>
      <c r="AC133" s="713"/>
      <c r="AD133" s="713"/>
      <c r="AE133" s="713"/>
      <c r="AF133" s="714"/>
      <c r="AG133" s="715"/>
      <c r="AH133" s="714"/>
      <c r="AI133" s="483"/>
      <c r="AJ133" s="483"/>
      <c r="AK133" s="707"/>
      <c r="AL133" s="455"/>
      <c r="AM133" s="455"/>
      <c r="AN133" s="455"/>
      <c r="AO133" s="456"/>
      <c r="AP133" s="364"/>
      <c r="AQ133" s="810"/>
      <c r="AR133" s="709"/>
      <c r="AS133" s="709"/>
      <c r="AT133" s="709"/>
      <c r="AU133" s="710"/>
    </row>
    <row r="134" spans="1:47" ht="15.75" x14ac:dyDescent="0.25">
      <c r="A134" s="499" t="s">
        <v>884</v>
      </c>
      <c r="B134" s="517"/>
      <c r="C134" s="481"/>
      <c r="D134" s="481"/>
      <c r="E134" s="481"/>
      <c r="F134" s="481"/>
      <c r="G134" s="455"/>
      <c r="H134" s="485"/>
      <c r="I134" s="513"/>
      <c r="J134" s="514"/>
      <c r="K134" s="514"/>
      <c r="L134" s="483"/>
      <c r="M134" s="483"/>
      <c r="N134" s="488"/>
      <c r="O134" s="480"/>
      <c r="P134" s="480"/>
      <c r="Q134" s="480"/>
      <c r="R134" s="483"/>
      <c r="S134" s="483"/>
      <c r="T134" s="483"/>
      <c r="U134" s="483"/>
      <c r="V134" s="483"/>
      <c r="W134" s="502"/>
      <c r="X134" s="483"/>
      <c r="Y134" s="480"/>
      <c r="Z134" s="711"/>
      <c r="AA134" s="712"/>
      <c r="AB134" s="712"/>
      <c r="AC134" s="713"/>
      <c r="AD134" s="713"/>
      <c r="AE134" s="713"/>
      <c r="AF134" s="714"/>
      <c r="AG134" s="715"/>
      <c r="AH134" s="714"/>
      <c r="AI134" s="483"/>
      <c r="AJ134" s="483"/>
      <c r="AK134" s="707"/>
      <c r="AL134" s="455"/>
      <c r="AM134" s="455"/>
      <c r="AN134" s="455"/>
      <c r="AO134" s="456"/>
      <c r="AP134" s="364"/>
      <c r="AQ134" s="810"/>
      <c r="AR134" s="709"/>
      <c r="AS134" s="709"/>
      <c r="AT134" s="709"/>
      <c r="AU134" s="710"/>
    </row>
    <row r="135" spans="1:47" ht="15.75" x14ac:dyDescent="0.25">
      <c r="A135" s="511" t="s">
        <v>99</v>
      </c>
      <c r="B135" s="480">
        <v>2979.74</v>
      </c>
      <c r="C135" s="481" t="e">
        <f>+B135+B135*$G$7</f>
        <v>#VALUE!</v>
      </c>
      <c r="D135" s="481">
        <v>3540</v>
      </c>
      <c r="E135" s="481">
        <f>+D135*$F$9</f>
        <v>0</v>
      </c>
      <c r="F135" s="481">
        <f>SUM(D135:E135)</f>
        <v>3540</v>
      </c>
      <c r="G135" s="455">
        <f>CEILING(F135,0.1)</f>
        <v>3540</v>
      </c>
      <c r="H135" s="485">
        <f>+D135+D135*$I$7</f>
        <v>3540</v>
      </c>
      <c r="I135" s="513">
        <f>+H135*$I$6</f>
        <v>0</v>
      </c>
      <c r="J135" s="514">
        <f>SUM(H135:I135)</f>
        <v>3540</v>
      </c>
      <c r="K135" s="514">
        <f>+H135+I135-0.04</f>
        <v>3539.96</v>
      </c>
      <c r="L135" s="480">
        <f>H135+H135*$M$7</f>
        <v>3540</v>
      </c>
      <c r="M135" s="480">
        <f>L135*L6</f>
        <v>495.6</v>
      </c>
      <c r="N135" s="363">
        <f>L135+M135</f>
        <v>4035.6</v>
      </c>
      <c r="O135" s="480">
        <f>L135+L135*$P$7</f>
        <v>4035.6</v>
      </c>
      <c r="P135" s="480" t="e">
        <f>O135*$Q$7</f>
        <v>#VALUE!</v>
      </c>
      <c r="Q135" s="480" t="e">
        <f>SUM(O135:P135)</f>
        <v>#VALUE!</v>
      </c>
      <c r="R135" s="550">
        <v>4469.17</v>
      </c>
      <c r="S135" s="480">
        <f>R135*S7</f>
        <v>625.68380000000002</v>
      </c>
      <c r="T135" s="480">
        <f>R135+S135-0.05</f>
        <v>5094.8037999999997</v>
      </c>
      <c r="U135" s="480">
        <f>R135+(R135*R7)</f>
        <v>4755.1968800000004</v>
      </c>
      <c r="V135" s="480">
        <f>U135*V7</f>
        <v>713.27953200000002</v>
      </c>
      <c r="W135" s="543">
        <f>ROUNDUP(SUM(U135:V135),1)</f>
        <v>5468.5</v>
      </c>
      <c r="X135" s="480">
        <f>U135*$Z$9+U135</f>
        <v>5135.6126304000009</v>
      </c>
      <c r="Y135" s="480">
        <f>X135*Y5</f>
        <v>770.34189456000013</v>
      </c>
      <c r="Z135" s="711">
        <f>SUM(X135:Y135)+0.02</f>
        <v>5905.9745249600019</v>
      </c>
      <c r="AA135" s="712">
        <f>X135+(X135*AA$7)</f>
        <v>5443.7493882240005</v>
      </c>
      <c r="AB135" s="712" t="e">
        <f>AA135*#REF!</f>
        <v>#REF!</v>
      </c>
      <c r="AC135" s="713" t="e">
        <f>AA135+AB135</f>
        <v>#REF!</v>
      </c>
      <c r="AD135" s="713">
        <f>AA135*AD7</f>
        <v>5715.9368576352008</v>
      </c>
      <c r="AE135" s="713">
        <f>AD135*AF7</f>
        <v>857.39052864528014</v>
      </c>
      <c r="AF135" s="714">
        <f>AD135+AE135</f>
        <v>6573.3273862804808</v>
      </c>
      <c r="AG135" s="715">
        <v>6451.6</v>
      </c>
      <c r="AH135" s="714">
        <f>AD135*AH7</f>
        <v>6001.7337005169611</v>
      </c>
      <c r="AI135" s="480">
        <f>AH135*AJ7</f>
        <v>900.26005507754417</v>
      </c>
      <c r="AJ135" s="481">
        <f>SUM(AH135:AI135)</f>
        <v>6901.9937555945053</v>
      </c>
      <c r="AK135" s="707">
        <v>6774.2</v>
      </c>
      <c r="AL135" s="455">
        <v>6244.0259128711632</v>
      </c>
      <c r="AM135" s="455">
        <f>AL135*1.06</f>
        <v>6618.6674676434332</v>
      </c>
      <c r="AN135" s="455" t="e">
        <f>AL135*#REF!</f>
        <v>#REF!</v>
      </c>
      <c r="AO135" s="456">
        <v>7180.6</v>
      </c>
      <c r="AP135" s="364">
        <v>7180.6</v>
      </c>
      <c r="AQ135" s="807">
        <f>AM135*1.06</f>
        <v>7015.7875157020399</v>
      </c>
      <c r="AR135" s="363">
        <f>AQ135*1.15</f>
        <v>8068.1556430573455</v>
      </c>
      <c r="AS135" s="709">
        <f>AQ135*1.06</f>
        <v>7436.7347666441628</v>
      </c>
      <c r="AT135" s="804">
        <f>AS135*1.15</f>
        <v>8552.2449816407861</v>
      </c>
      <c r="AU135" s="722">
        <f>SUM(AS135-AQ135)/AS135</f>
        <v>5.6603773584905738E-2</v>
      </c>
    </row>
    <row r="136" spans="1:47" ht="15.75" x14ac:dyDescent="0.25">
      <c r="A136" s="553" t="s">
        <v>892</v>
      </c>
      <c r="B136" s="480"/>
      <c r="C136" s="481"/>
      <c r="D136" s="481"/>
      <c r="E136" s="481"/>
      <c r="F136" s="481"/>
      <c r="G136" s="455"/>
      <c r="H136" s="485"/>
      <c r="I136" s="513"/>
      <c r="J136" s="514"/>
      <c r="K136" s="514"/>
      <c r="L136" s="483"/>
      <c r="M136" s="483"/>
      <c r="N136" s="488" t="s">
        <v>737</v>
      </c>
      <c r="O136" s="480"/>
      <c r="P136" s="480"/>
      <c r="Q136" s="480"/>
      <c r="R136" s="483"/>
      <c r="S136" s="483"/>
      <c r="T136" s="483"/>
      <c r="U136" s="483"/>
      <c r="V136" s="483"/>
      <c r="W136" s="502"/>
      <c r="X136" s="483"/>
      <c r="Y136" s="480"/>
      <c r="Z136" s="711"/>
      <c r="AA136" s="712"/>
      <c r="AB136" s="712"/>
      <c r="AC136" s="713"/>
      <c r="AD136" s="713"/>
      <c r="AE136" s="713"/>
      <c r="AF136" s="714"/>
      <c r="AG136" s="715"/>
      <c r="AH136" s="714"/>
      <c r="AI136" s="483"/>
      <c r="AJ136" s="483"/>
      <c r="AK136" s="707"/>
      <c r="AL136" s="455"/>
      <c r="AM136" s="455"/>
      <c r="AN136" s="455"/>
      <c r="AO136" s="456"/>
      <c r="AP136" s="364"/>
      <c r="AQ136" s="810"/>
      <c r="AR136" s="709"/>
      <c r="AS136" s="709"/>
      <c r="AT136" s="709"/>
      <c r="AU136" s="710"/>
    </row>
    <row r="137" spans="1:47" ht="15.75" x14ac:dyDescent="0.25">
      <c r="A137" s="511" t="s">
        <v>893</v>
      </c>
      <c r="B137" s="480"/>
      <c r="C137" s="481"/>
      <c r="D137" s="481"/>
      <c r="E137" s="481"/>
      <c r="F137" s="481"/>
      <c r="G137" s="455"/>
      <c r="H137" s="485"/>
      <c r="I137" s="513"/>
      <c r="J137" s="514"/>
      <c r="K137" s="514"/>
      <c r="L137" s="483"/>
      <c r="M137" s="483"/>
      <c r="N137" s="488" t="s">
        <v>737</v>
      </c>
      <c r="O137" s="480"/>
      <c r="P137" s="480"/>
      <c r="Q137" s="480"/>
      <c r="R137" s="483"/>
      <c r="S137" s="483"/>
      <c r="T137" s="483"/>
      <c r="U137" s="483"/>
      <c r="V137" s="483"/>
      <c r="W137" s="502"/>
      <c r="X137" s="483"/>
      <c r="Y137" s="480"/>
      <c r="Z137" s="711"/>
      <c r="AA137" s="712"/>
      <c r="AB137" s="712"/>
      <c r="AC137" s="713"/>
      <c r="AD137" s="713"/>
      <c r="AE137" s="713"/>
      <c r="AF137" s="714"/>
      <c r="AG137" s="715"/>
      <c r="AH137" s="714"/>
      <c r="AI137" s="483"/>
      <c r="AJ137" s="483"/>
      <c r="AK137" s="707"/>
      <c r="AL137" s="455"/>
      <c r="AM137" s="455"/>
      <c r="AN137" s="455"/>
      <c r="AO137" s="456"/>
      <c r="AP137" s="364"/>
      <c r="AQ137" s="810"/>
      <c r="AR137" s="709"/>
      <c r="AS137" s="709"/>
      <c r="AT137" s="709"/>
      <c r="AU137" s="710"/>
    </row>
    <row r="138" spans="1:47" ht="15.75" x14ac:dyDescent="0.25">
      <c r="A138" s="511" t="s">
        <v>894</v>
      </c>
      <c r="B138" s="480"/>
      <c r="C138" s="481"/>
      <c r="D138" s="481"/>
      <c r="E138" s="481"/>
      <c r="F138" s="481"/>
      <c r="G138" s="455"/>
      <c r="H138" s="485"/>
      <c r="I138" s="513"/>
      <c r="J138" s="514"/>
      <c r="K138" s="514"/>
      <c r="L138" s="483"/>
      <c r="M138" s="483"/>
      <c r="N138" s="488" t="s">
        <v>737</v>
      </c>
      <c r="O138" s="480"/>
      <c r="P138" s="480"/>
      <c r="Q138" s="480"/>
      <c r="R138" s="483"/>
      <c r="S138" s="483"/>
      <c r="T138" s="483"/>
      <c r="U138" s="480"/>
      <c r="V138" s="480"/>
      <c r="W138" s="538"/>
      <c r="X138" s="483"/>
      <c r="Y138" s="480"/>
      <c r="Z138" s="711"/>
      <c r="AA138" s="712"/>
      <c r="AB138" s="712"/>
      <c r="AC138" s="713"/>
      <c r="AD138" s="713"/>
      <c r="AE138" s="713"/>
      <c r="AF138" s="714"/>
      <c r="AG138" s="715"/>
      <c r="AH138" s="714"/>
      <c r="AI138" s="483"/>
      <c r="AJ138" s="483"/>
      <c r="AK138" s="707"/>
      <c r="AL138" s="455"/>
      <c r="AM138" s="455"/>
      <c r="AN138" s="455"/>
      <c r="AO138" s="456"/>
      <c r="AP138" s="364"/>
      <c r="AQ138" s="810"/>
      <c r="AR138" s="709"/>
      <c r="AS138" s="709"/>
      <c r="AT138" s="709"/>
      <c r="AU138" s="710"/>
    </row>
    <row r="139" spans="1:47" ht="15.75" x14ac:dyDescent="0.25">
      <c r="A139" s="511" t="s">
        <v>895</v>
      </c>
      <c r="B139" s="480"/>
      <c r="C139" s="481"/>
      <c r="D139" s="481"/>
      <c r="E139" s="481"/>
      <c r="F139" s="481"/>
      <c r="G139" s="455"/>
      <c r="H139" s="485"/>
      <c r="I139" s="513"/>
      <c r="J139" s="514"/>
      <c r="K139" s="514"/>
      <c r="L139" s="483"/>
      <c r="M139" s="483"/>
      <c r="N139" s="488" t="s">
        <v>737</v>
      </c>
      <c r="O139" s="480"/>
      <c r="P139" s="480"/>
      <c r="Q139" s="480"/>
      <c r="R139" s="483"/>
      <c r="S139" s="483"/>
      <c r="T139" s="483"/>
      <c r="U139" s="483"/>
      <c r="V139" s="483"/>
      <c r="W139" s="502"/>
      <c r="X139" s="483"/>
      <c r="Y139" s="480"/>
      <c r="Z139" s="711"/>
      <c r="AA139" s="712"/>
      <c r="AB139" s="712"/>
      <c r="AC139" s="713"/>
      <c r="AD139" s="713"/>
      <c r="AE139" s="713"/>
      <c r="AF139" s="714"/>
      <c r="AG139" s="715"/>
      <c r="AH139" s="714"/>
      <c r="AI139" s="483"/>
      <c r="AJ139" s="483"/>
      <c r="AK139" s="707"/>
      <c r="AL139" s="455"/>
      <c r="AM139" s="455"/>
      <c r="AN139" s="455"/>
      <c r="AO139" s="456"/>
      <c r="AP139" s="364"/>
      <c r="AQ139" s="810"/>
      <c r="AR139" s="709"/>
      <c r="AS139" s="709"/>
      <c r="AT139" s="709"/>
      <c r="AU139" s="710"/>
    </row>
    <row r="140" spans="1:47" ht="15.75" x14ac:dyDescent="0.25">
      <c r="A140" s="479"/>
      <c r="B140" s="480"/>
      <c r="C140" s="481"/>
      <c r="D140" s="481"/>
      <c r="E140" s="481"/>
      <c r="F140" s="481"/>
      <c r="G140" s="455"/>
      <c r="H140" s="485"/>
      <c r="I140" s="513"/>
      <c r="J140" s="514"/>
      <c r="K140" s="514"/>
      <c r="L140" s="483"/>
      <c r="M140" s="483"/>
      <c r="N140" s="488"/>
      <c r="O140" s="480"/>
      <c r="P140" s="480"/>
      <c r="Q140" s="480"/>
      <c r="R140" s="483"/>
      <c r="S140" s="483"/>
      <c r="T140" s="483"/>
      <c r="U140" s="483"/>
      <c r="V140" s="483"/>
      <c r="W140" s="502"/>
      <c r="X140" s="483"/>
      <c r="Y140" s="480"/>
      <c r="Z140" s="711"/>
      <c r="AA140" s="712"/>
      <c r="AB140" s="712"/>
      <c r="AC140" s="713"/>
      <c r="AD140" s="713"/>
      <c r="AE140" s="713"/>
      <c r="AF140" s="714"/>
      <c r="AG140" s="715"/>
      <c r="AH140" s="714"/>
      <c r="AI140" s="483"/>
      <c r="AJ140" s="483"/>
      <c r="AK140" s="707"/>
      <c r="AL140" s="455"/>
      <c r="AM140" s="455"/>
      <c r="AN140" s="455"/>
      <c r="AO140" s="456"/>
      <c r="AP140" s="364"/>
      <c r="AQ140" s="810"/>
      <c r="AR140" s="709"/>
      <c r="AS140" s="709"/>
      <c r="AT140" s="709"/>
      <c r="AU140" s="710"/>
    </row>
    <row r="141" spans="1:47" ht="15.75" x14ac:dyDescent="0.25">
      <c r="A141" s="657" t="s">
        <v>920</v>
      </c>
      <c r="B141" s="526"/>
      <c r="C141" s="527"/>
      <c r="D141" s="527"/>
      <c r="E141" s="527"/>
      <c r="F141" s="527"/>
      <c r="G141" s="528"/>
      <c r="H141" s="529"/>
      <c r="I141" s="530"/>
      <c r="J141" s="531"/>
      <c r="K141" s="531"/>
      <c r="L141" s="533"/>
      <c r="M141" s="533"/>
      <c r="N141" s="534"/>
      <c r="O141" s="542"/>
      <c r="P141" s="542"/>
      <c r="Q141" s="542"/>
      <c r="R141" s="533"/>
      <c r="S141" s="533"/>
      <c r="T141" s="533"/>
      <c r="U141" s="533"/>
      <c r="V141" s="533"/>
      <c r="W141" s="554"/>
      <c r="X141" s="533"/>
      <c r="Y141" s="542"/>
      <c r="Z141" s="736"/>
      <c r="AA141" s="737"/>
      <c r="AB141" s="737"/>
      <c r="AC141" s="738"/>
      <c r="AD141" s="738"/>
      <c r="AE141" s="738"/>
      <c r="AF141" s="739"/>
      <c r="AG141" s="715"/>
      <c r="AH141" s="739"/>
      <c r="AI141" s="533"/>
      <c r="AJ141" s="533"/>
      <c r="AK141" s="707"/>
      <c r="AL141" s="528"/>
      <c r="AM141" s="528"/>
      <c r="AN141" s="528"/>
      <c r="AO141" s="536"/>
      <c r="AP141" s="364"/>
      <c r="AQ141" s="815"/>
      <c r="AR141" s="771"/>
      <c r="AS141" s="771"/>
      <c r="AT141" s="771"/>
      <c r="AU141" s="772"/>
    </row>
    <row r="142" spans="1:47" ht="15.75" x14ac:dyDescent="0.25">
      <c r="A142" s="658"/>
      <c r="B142" s="526"/>
      <c r="C142" s="527"/>
      <c r="D142" s="527"/>
      <c r="E142" s="527"/>
      <c r="F142" s="527"/>
      <c r="G142" s="528"/>
      <c r="H142" s="529"/>
      <c r="I142" s="530"/>
      <c r="J142" s="531"/>
      <c r="K142" s="531"/>
      <c r="L142" s="533"/>
      <c r="M142" s="533"/>
      <c r="N142" s="534"/>
      <c r="O142" s="542"/>
      <c r="P142" s="542"/>
      <c r="Q142" s="542"/>
      <c r="R142" s="533"/>
      <c r="S142" s="533"/>
      <c r="T142" s="533"/>
      <c r="U142" s="533"/>
      <c r="V142" s="533"/>
      <c r="W142" s="554"/>
      <c r="X142" s="533"/>
      <c r="Y142" s="542"/>
      <c r="Z142" s="736"/>
      <c r="AA142" s="712"/>
      <c r="AB142" s="712"/>
      <c r="AC142" s="713"/>
      <c r="AD142" s="713"/>
      <c r="AE142" s="713"/>
      <c r="AF142" s="714"/>
      <c r="AG142" s="715"/>
      <c r="AH142" s="714"/>
      <c r="AI142" s="533"/>
      <c r="AJ142" s="533"/>
      <c r="AK142" s="707"/>
      <c r="AL142" s="528"/>
      <c r="AM142" s="528"/>
      <c r="AN142" s="528"/>
      <c r="AO142" s="536"/>
      <c r="AP142" s="364"/>
      <c r="AQ142" s="812"/>
      <c r="AR142" s="542"/>
      <c r="AS142" s="542"/>
      <c r="AT142" s="542"/>
      <c r="AU142" s="533"/>
    </row>
    <row r="143" spans="1:47" ht="15.75" x14ac:dyDescent="0.25">
      <c r="A143" s="659" t="s">
        <v>108</v>
      </c>
      <c r="B143" s="542">
        <v>968.41</v>
      </c>
      <c r="C143" s="527" t="e">
        <f>+B143+B143*$G$7</f>
        <v>#VALUE!</v>
      </c>
      <c r="D143" s="527">
        <v>1150.53</v>
      </c>
      <c r="E143" s="527">
        <f>+D143*$F$9</f>
        <v>0</v>
      </c>
      <c r="F143" s="527">
        <f>SUM(D143:E143)</f>
        <v>1150.53</v>
      </c>
      <c r="G143" s="528">
        <f>+F143</f>
        <v>1150.53</v>
      </c>
      <c r="H143" s="529">
        <f>+D143+D143*$I$7</f>
        <v>1150.53</v>
      </c>
      <c r="I143" s="530">
        <f>+H143*$I$6</f>
        <v>0</v>
      </c>
      <c r="J143" s="531">
        <f>SUM(H143:I143)</f>
        <v>1150.53</v>
      </c>
      <c r="K143" s="531">
        <f>+H143+I143</f>
        <v>1150.53</v>
      </c>
      <c r="L143" s="542">
        <f>H143+H143*$M$7</f>
        <v>1150.53</v>
      </c>
      <c r="M143" s="542">
        <f>L143*L6</f>
        <v>161.07420000000002</v>
      </c>
      <c r="N143" s="364">
        <f>L143+M143</f>
        <v>1311.6042</v>
      </c>
      <c r="O143" s="542">
        <f>L143+L143*$P$7</f>
        <v>1311.6042</v>
      </c>
      <c r="P143" s="542" t="e">
        <f>O143*$Q$7</f>
        <v>#VALUE!</v>
      </c>
      <c r="Q143" s="542" t="e">
        <f>SUM(O143:P143)</f>
        <v>#VALUE!</v>
      </c>
      <c r="R143" s="556">
        <v>1452.52</v>
      </c>
      <c r="S143" s="542">
        <f>R143*S7</f>
        <v>203.35280000000003</v>
      </c>
      <c r="T143" s="542">
        <f>R143+S143+0.03</f>
        <v>1655.9028000000001</v>
      </c>
      <c r="U143" s="542">
        <f>R143+(R143*R7)</f>
        <v>1545.48128</v>
      </c>
      <c r="V143" s="542">
        <f>U143*V7</f>
        <v>231.82219199999997</v>
      </c>
      <c r="W143" s="543">
        <f t="shared" ref="W143:W149" si="41">ROUNDUP(SUM(U143:V143),1)</f>
        <v>1777.3999999999999</v>
      </c>
      <c r="X143" s="542">
        <f t="shared" ref="X143:X149" si="42">U143*$Z$9+U143</f>
        <v>1669.1197824000001</v>
      </c>
      <c r="Y143" s="542">
        <f>X143*Y5</f>
        <v>250.36796735999999</v>
      </c>
      <c r="Z143" s="736">
        <f>SUM(X143:Y143)+0.01</f>
        <v>1919.49774976</v>
      </c>
      <c r="AA143" s="737">
        <f t="shared" ref="AA143:AA149" si="43">X143+(X143*AA$7)</f>
        <v>1769.266969344</v>
      </c>
      <c r="AB143" s="737" t="e">
        <f>AA143*#REF!</f>
        <v>#REF!</v>
      </c>
      <c r="AC143" s="738" t="e">
        <f t="shared" ref="AC143:AC149" si="44">AA143+AB143</f>
        <v>#REF!</v>
      </c>
      <c r="AD143" s="738">
        <f>AA143*AD7</f>
        <v>1857.7303178112002</v>
      </c>
      <c r="AE143" s="738">
        <f>AD143*AF7</f>
        <v>278.65954767168</v>
      </c>
      <c r="AF143" s="739">
        <f>AD143+AE143</f>
        <v>2136.3898654828799</v>
      </c>
      <c r="AG143" s="715">
        <v>2096.8000000000002</v>
      </c>
      <c r="AH143" s="739">
        <f>AD143*AH7</f>
        <v>1950.6168337017602</v>
      </c>
      <c r="AI143" s="542">
        <f>AH143*AJ7</f>
        <v>292.59252505526405</v>
      </c>
      <c r="AJ143" s="527">
        <f t="shared" ref="AJ143:AJ149" si="45">SUM(AH143:AI143)</f>
        <v>2243.2093587570243</v>
      </c>
      <c r="AK143" s="707">
        <v>2201.6999999999998</v>
      </c>
      <c r="AL143" s="653">
        <v>2029.3639577289796</v>
      </c>
      <c r="AM143" s="455">
        <f t="shared" ref="AM143:AM149" si="46">AL143*1.06</f>
        <v>2151.1257951927187</v>
      </c>
      <c r="AN143" s="528"/>
      <c r="AO143" s="456">
        <f>AL143*1.15</f>
        <v>2333.7685513883262</v>
      </c>
      <c r="AP143" s="364"/>
      <c r="AQ143" s="807">
        <f t="shared" ref="AQ143:AQ149" si="47">AM143*1.06</f>
        <v>2280.193342904282</v>
      </c>
      <c r="AR143" s="363">
        <f>AQ143*1.15</f>
        <v>2622.2223443399239</v>
      </c>
      <c r="AS143" s="709">
        <f t="shared" ref="AS143:AS149" si="48">AQ143*1.06</f>
        <v>2417.0049434785392</v>
      </c>
      <c r="AT143" s="804">
        <f t="shared" ref="AT143:AT149" si="49">AS143*1.15</f>
        <v>2779.55568500032</v>
      </c>
      <c r="AU143" s="722">
        <f>SUM(AS143-AQ143)/AS143</f>
        <v>5.660377358490578E-2</v>
      </c>
    </row>
    <row r="144" spans="1:47" ht="15.75" x14ac:dyDescent="0.25">
      <c r="A144" s="659" t="s">
        <v>109</v>
      </c>
      <c r="B144" s="542">
        <v>1206.79</v>
      </c>
      <c r="C144" s="527" t="e">
        <f>+B144+B144*$G$7</f>
        <v>#VALUE!</v>
      </c>
      <c r="D144" s="527">
        <v>1433.77</v>
      </c>
      <c r="E144" s="527">
        <f>+D144*$F$9</f>
        <v>0</v>
      </c>
      <c r="F144" s="527">
        <f>SUM(D144:E144)</f>
        <v>1433.77</v>
      </c>
      <c r="G144" s="528">
        <f>CEILING(F144,0.1)</f>
        <v>1433.8000000000002</v>
      </c>
      <c r="H144" s="529">
        <f>+D144+D144*$I$7</f>
        <v>1433.77</v>
      </c>
      <c r="I144" s="530">
        <f>+H144*$I$6</f>
        <v>0</v>
      </c>
      <c r="J144" s="531">
        <f>SUM(H144:I144)</f>
        <v>1433.77</v>
      </c>
      <c r="K144" s="531">
        <f>+H144+I144+0.03</f>
        <v>1433.8</v>
      </c>
      <c r="L144" s="542">
        <f>H144+H144*$M$7</f>
        <v>1433.77</v>
      </c>
      <c r="M144" s="542">
        <f>L144*L6</f>
        <v>200.72780000000003</v>
      </c>
      <c r="N144" s="364">
        <f>L144+M144</f>
        <v>1634.4978000000001</v>
      </c>
      <c r="O144" s="542">
        <f>L144+L144*$P$7</f>
        <v>1634.4978000000001</v>
      </c>
      <c r="P144" s="542" t="e">
        <f>O144*$Q$7</f>
        <v>#VALUE!</v>
      </c>
      <c r="Q144" s="542" t="e">
        <f>SUM(O144:P144)</f>
        <v>#VALUE!</v>
      </c>
      <c r="R144" s="556">
        <v>1810.1</v>
      </c>
      <c r="S144" s="542">
        <f>R144*S7</f>
        <v>253.41400000000002</v>
      </c>
      <c r="T144" s="542">
        <f>R144+S144-0.02</f>
        <v>2063.4940000000001</v>
      </c>
      <c r="U144" s="542">
        <f>R144+(R144*R7)</f>
        <v>1925.9463999999998</v>
      </c>
      <c r="V144" s="542">
        <f>U144*V7</f>
        <v>288.89195999999998</v>
      </c>
      <c r="W144" s="543">
        <f t="shared" si="41"/>
        <v>2214.9</v>
      </c>
      <c r="X144" s="542">
        <f t="shared" si="42"/>
        <v>2080.0221119999997</v>
      </c>
      <c r="Y144" s="542">
        <f>X144*Y5</f>
        <v>312.00331679999994</v>
      </c>
      <c r="Z144" s="736">
        <f>SUM(X144:Y144)+0.02</f>
        <v>2392.0454287999996</v>
      </c>
      <c r="AA144" s="737">
        <f t="shared" si="43"/>
        <v>2204.8234387199996</v>
      </c>
      <c r="AB144" s="737" t="e">
        <f>AA144*#REF!</f>
        <v>#REF!</v>
      </c>
      <c r="AC144" s="738" t="e">
        <f t="shared" si="44"/>
        <v>#REF!</v>
      </c>
      <c r="AD144" s="738">
        <f>AA144*AD7</f>
        <v>2315.0646106559998</v>
      </c>
      <c r="AE144" s="738">
        <f>AD144*AF7</f>
        <v>347.25969159839997</v>
      </c>
      <c r="AF144" s="739">
        <f t="shared" ref="AF144:AF149" si="50">AD144+AE144</f>
        <v>2662.3243022543998</v>
      </c>
      <c r="AG144" s="715">
        <v>2613</v>
      </c>
      <c r="AH144" s="739">
        <f>AD144*AH7</f>
        <v>2430.8178411887998</v>
      </c>
      <c r="AI144" s="542">
        <f>AH144*AJ7</f>
        <v>364.62267617831998</v>
      </c>
      <c r="AJ144" s="527">
        <f t="shared" si="45"/>
        <v>2795.4405173671198</v>
      </c>
      <c r="AK144" s="707">
        <v>2743.7</v>
      </c>
      <c r="AL144" s="653">
        <v>2528.9508577404958</v>
      </c>
      <c r="AM144" s="455">
        <f t="shared" si="46"/>
        <v>2680.6879092049257</v>
      </c>
      <c r="AN144" s="528"/>
      <c r="AO144" s="456">
        <f t="shared" ref="AO144:AO149" si="51">AL144*1.15</f>
        <v>2908.2934864015701</v>
      </c>
      <c r="AP144" s="364"/>
      <c r="AQ144" s="807">
        <f t="shared" si="47"/>
        <v>2841.5291837572213</v>
      </c>
      <c r="AR144" s="363">
        <f t="shared" ref="AR144:AR149" si="52">AQ144*1.15</f>
        <v>3267.7585613208043</v>
      </c>
      <c r="AS144" s="709">
        <f t="shared" si="48"/>
        <v>3012.0209347826549</v>
      </c>
      <c r="AT144" s="804">
        <f t="shared" si="49"/>
        <v>3463.8240750000527</v>
      </c>
      <c r="AU144" s="722">
        <f t="shared" ref="AU144:AU149" si="53">SUM(AS144-AQ144)/AS144</f>
        <v>5.6603773584905759E-2</v>
      </c>
    </row>
    <row r="145" spans="1:47" ht="15.75" x14ac:dyDescent="0.25">
      <c r="A145" s="659" t="s">
        <v>110</v>
      </c>
      <c r="B145" s="542">
        <v>266.2</v>
      </c>
      <c r="C145" s="527" t="e">
        <f>+B145+B145*$G$7</f>
        <v>#VALUE!</v>
      </c>
      <c r="D145" s="527">
        <v>316.32</v>
      </c>
      <c r="E145" s="527">
        <f>+D145*$F$9</f>
        <v>0</v>
      </c>
      <c r="F145" s="527">
        <f>SUM(D145:E145)</f>
        <v>316.32</v>
      </c>
      <c r="G145" s="528">
        <f>+F145</f>
        <v>316.32</v>
      </c>
      <c r="H145" s="529">
        <f>+D145+D145*$I$7</f>
        <v>316.32</v>
      </c>
      <c r="I145" s="530">
        <f>+H145*$I$6</f>
        <v>0</v>
      </c>
      <c r="J145" s="531">
        <f>SUM(H145:I145)</f>
        <v>316.32</v>
      </c>
      <c r="K145" s="531">
        <f>+H145+I145-0.04</f>
        <v>316.27999999999997</v>
      </c>
      <c r="L145" s="542">
        <f>H145+H145*$M$7</f>
        <v>316.32</v>
      </c>
      <c r="M145" s="542">
        <f>L145*L6</f>
        <v>44.284800000000004</v>
      </c>
      <c r="N145" s="364">
        <f>L145+M145</f>
        <v>360.60480000000001</v>
      </c>
      <c r="O145" s="542">
        <f>L145+L145*$P$7</f>
        <v>360.60480000000001</v>
      </c>
      <c r="P145" s="542" t="e">
        <f>O145*$Q$7</f>
        <v>#VALUE!</v>
      </c>
      <c r="Q145" s="542" t="e">
        <f>SUM(O145:P145)</f>
        <v>#VALUE!</v>
      </c>
      <c r="R145" s="556">
        <v>399.35</v>
      </c>
      <c r="S145" s="542">
        <f>R145*S7</f>
        <v>55.909000000000006</v>
      </c>
      <c r="T145" s="542">
        <f>R145+S145-0.03</f>
        <v>455.22900000000004</v>
      </c>
      <c r="U145" s="542">
        <f>R145+(R145*R7)</f>
        <v>424.90840000000003</v>
      </c>
      <c r="V145" s="542">
        <f>U145*V7</f>
        <v>63.736260000000001</v>
      </c>
      <c r="W145" s="543">
        <f t="shared" si="41"/>
        <v>488.70000000000005</v>
      </c>
      <c r="X145" s="542">
        <f t="shared" si="42"/>
        <v>458.90107200000006</v>
      </c>
      <c r="Y145" s="542">
        <f>X145*Y5</f>
        <v>68.835160800000011</v>
      </c>
      <c r="Z145" s="736">
        <f>SUM(X145:Y145)+0.04</f>
        <v>527.7762328</v>
      </c>
      <c r="AA145" s="737">
        <f t="shared" si="43"/>
        <v>486.43513632000008</v>
      </c>
      <c r="AB145" s="737" t="e">
        <f>AA145*#REF!</f>
        <v>#REF!</v>
      </c>
      <c r="AC145" s="738" t="e">
        <f t="shared" si="44"/>
        <v>#REF!</v>
      </c>
      <c r="AD145" s="738">
        <f>AA145*AD7</f>
        <v>510.75689313600009</v>
      </c>
      <c r="AE145" s="738">
        <f>AD145*AF7</f>
        <v>76.613533970400013</v>
      </c>
      <c r="AF145" s="739">
        <f t="shared" si="50"/>
        <v>587.37042710640014</v>
      </c>
      <c r="AG145" s="715">
        <v>576.5</v>
      </c>
      <c r="AH145" s="739">
        <f>AD145*AH7</f>
        <v>536.29473779280011</v>
      </c>
      <c r="AI145" s="542">
        <f>AH145*AJ7</f>
        <v>80.444210668920007</v>
      </c>
      <c r="AJ145" s="527">
        <f t="shared" si="45"/>
        <v>616.73894846172016</v>
      </c>
      <c r="AK145" s="707">
        <v>605</v>
      </c>
      <c r="AL145" s="653">
        <v>557.94515498517603</v>
      </c>
      <c r="AM145" s="455">
        <f t="shared" si="46"/>
        <v>591.42186428428658</v>
      </c>
      <c r="AN145" s="528"/>
      <c r="AO145" s="456">
        <f t="shared" si="51"/>
        <v>641.63692823295241</v>
      </c>
      <c r="AP145" s="364"/>
      <c r="AQ145" s="807">
        <f t="shared" si="47"/>
        <v>626.90717614134383</v>
      </c>
      <c r="AR145" s="363">
        <f t="shared" si="52"/>
        <v>720.94325256254535</v>
      </c>
      <c r="AS145" s="709">
        <f t="shared" si="48"/>
        <v>664.52160670982448</v>
      </c>
      <c r="AT145" s="804">
        <f t="shared" si="49"/>
        <v>764.19984771629811</v>
      </c>
      <c r="AU145" s="722">
        <f t="shared" si="53"/>
        <v>5.6603773584905696E-2</v>
      </c>
    </row>
    <row r="146" spans="1:47" ht="15.75" x14ac:dyDescent="0.25">
      <c r="A146" s="659" t="s">
        <v>111</v>
      </c>
      <c r="B146" s="542">
        <v>834.32</v>
      </c>
      <c r="C146" s="527" t="e">
        <f>+B146+B146*$G$7</f>
        <v>#VALUE!</v>
      </c>
      <c r="D146" s="527">
        <v>991.23</v>
      </c>
      <c r="E146" s="527">
        <f>+D146*$F$9</f>
        <v>0</v>
      </c>
      <c r="F146" s="527">
        <f>SUM(D146:E146)</f>
        <v>991.23</v>
      </c>
      <c r="G146" s="528">
        <f>+F146</f>
        <v>991.23</v>
      </c>
      <c r="H146" s="529">
        <f>+D146+D146*$I$7</f>
        <v>991.23</v>
      </c>
      <c r="I146" s="530">
        <f>+H146*$I$6</f>
        <v>0</v>
      </c>
      <c r="J146" s="531">
        <f>SUM(H146:I146)</f>
        <v>991.23</v>
      </c>
      <c r="K146" s="531">
        <f>+H146+I146</f>
        <v>991.23</v>
      </c>
      <c r="L146" s="542">
        <f>H146+H146*$M$7</f>
        <v>991.23</v>
      </c>
      <c r="M146" s="542">
        <f>L146*L6</f>
        <v>138.77220000000003</v>
      </c>
      <c r="N146" s="364">
        <f>L146+M146</f>
        <v>1130.0022000000001</v>
      </c>
      <c r="O146" s="542">
        <f>L146+L146*$P$7</f>
        <v>1130.0022000000001</v>
      </c>
      <c r="P146" s="542" t="e">
        <f>O146*$Q$7</f>
        <v>#VALUE!</v>
      </c>
      <c r="Q146" s="542" t="e">
        <f>SUM(O146:P146)</f>
        <v>#VALUE!</v>
      </c>
      <c r="R146" s="556">
        <v>1251.4100000000001</v>
      </c>
      <c r="S146" s="542">
        <f>R146*S7</f>
        <v>175.19740000000002</v>
      </c>
      <c r="T146" s="542">
        <f>R146+S146</f>
        <v>1426.6074000000001</v>
      </c>
      <c r="U146" s="542">
        <f>R146+(R146*R7)</f>
        <v>1331.5002400000001</v>
      </c>
      <c r="V146" s="542">
        <f>U146*V7</f>
        <v>199.72503600000002</v>
      </c>
      <c r="W146" s="543">
        <f t="shared" si="41"/>
        <v>1531.3</v>
      </c>
      <c r="X146" s="542">
        <f t="shared" si="42"/>
        <v>1438.0202592000001</v>
      </c>
      <c r="Y146" s="542">
        <f>X146*Y5</f>
        <v>215.70303888000001</v>
      </c>
      <c r="Z146" s="736">
        <f>SUM(X146:Y146)</f>
        <v>1653.7232980799999</v>
      </c>
      <c r="AA146" s="737">
        <f t="shared" si="43"/>
        <v>1524.3014747520001</v>
      </c>
      <c r="AB146" s="737" t="e">
        <f>AA146*#REF!</f>
        <v>#REF!</v>
      </c>
      <c r="AC146" s="738" t="e">
        <f t="shared" si="44"/>
        <v>#REF!</v>
      </c>
      <c r="AD146" s="738">
        <f>AA146*AD7</f>
        <v>1600.5165484896002</v>
      </c>
      <c r="AE146" s="738">
        <f>AD146*AF7</f>
        <v>240.07748227344001</v>
      </c>
      <c r="AF146" s="739">
        <f t="shared" si="50"/>
        <v>1840.5940307630401</v>
      </c>
      <c r="AG146" s="715">
        <v>1806.5</v>
      </c>
      <c r="AH146" s="739">
        <f>AD146*AH7</f>
        <v>1680.5423759140801</v>
      </c>
      <c r="AI146" s="542">
        <f>AH146*AJ7</f>
        <v>252.08135638711201</v>
      </c>
      <c r="AJ146" s="527">
        <f t="shared" si="45"/>
        <v>1932.6237323011921</v>
      </c>
      <c r="AK146" s="707">
        <v>1896.9</v>
      </c>
      <c r="AL146" s="653">
        <v>1748.3864940528338</v>
      </c>
      <c r="AM146" s="455">
        <f t="shared" si="46"/>
        <v>1853.289683696004</v>
      </c>
      <c r="AN146" s="528"/>
      <c r="AO146" s="456">
        <f t="shared" si="51"/>
        <v>2010.6444681607586</v>
      </c>
      <c r="AP146" s="364"/>
      <c r="AQ146" s="807">
        <f t="shared" si="47"/>
        <v>1964.4870647177643</v>
      </c>
      <c r="AR146" s="363">
        <f t="shared" si="52"/>
        <v>2259.1601244254289</v>
      </c>
      <c r="AS146" s="709">
        <f t="shared" si="48"/>
        <v>2082.3562886008303</v>
      </c>
      <c r="AT146" s="804">
        <f t="shared" si="49"/>
        <v>2394.7097318909546</v>
      </c>
      <c r="AU146" s="722">
        <f t="shared" si="53"/>
        <v>5.6603773584905759E-2</v>
      </c>
    </row>
    <row r="147" spans="1:47" ht="15.75" x14ac:dyDescent="0.25">
      <c r="A147" s="659" t="s">
        <v>112</v>
      </c>
      <c r="B147" s="542">
        <v>84.9</v>
      </c>
      <c r="C147" s="527" t="e">
        <f>+B147+B147*$G$7</f>
        <v>#VALUE!</v>
      </c>
      <c r="D147" s="527">
        <v>100.88</v>
      </c>
      <c r="E147" s="527">
        <f>+D147*$F$9</f>
        <v>0</v>
      </c>
      <c r="F147" s="527">
        <f>SUM(D147:E147)</f>
        <v>100.88</v>
      </c>
      <c r="G147" s="528">
        <f>+F147</f>
        <v>100.88</v>
      </c>
      <c r="H147" s="529">
        <f>+D147+D147*$I$7</f>
        <v>100.88</v>
      </c>
      <c r="I147" s="530">
        <f>+H147*$I$6</f>
        <v>0</v>
      </c>
      <c r="J147" s="531">
        <f>SUM(H147:I147)</f>
        <v>100.88</v>
      </c>
      <c r="K147" s="531">
        <f>+H147+I147</f>
        <v>100.88</v>
      </c>
      <c r="L147" s="542">
        <f>H147+H147*$M$7</f>
        <v>100.88</v>
      </c>
      <c r="M147" s="542">
        <f>L147*L6</f>
        <v>14.123200000000001</v>
      </c>
      <c r="N147" s="364">
        <f>L147+M147</f>
        <v>115.00319999999999</v>
      </c>
      <c r="O147" s="542">
        <f>L147+L147*$P$7</f>
        <v>115.00319999999999</v>
      </c>
      <c r="P147" s="542" t="e">
        <f>O147*$Q$7</f>
        <v>#VALUE!</v>
      </c>
      <c r="Q147" s="542" t="e">
        <f>SUM(O147:P147)</f>
        <v>#VALUE!</v>
      </c>
      <c r="R147" s="556">
        <v>127.36</v>
      </c>
      <c r="S147" s="542">
        <f>R147*S7</f>
        <v>17.830400000000001</v>
      </c>
      <c r="T147" s="542">
        <f>R147+S147+0.01</f>
        <v>145.2004</v>
      </c>
      <c r="U147" s="542">
        <f>R147+(R147*R7)</f>
        <v>135.51104000000001</v>
      </c>
      <c r="V147" s="542">
        <f>U147*V7</f>
        <v>20.326656</v>
      </c>
      <c r="W147" s="543">
        <f t="shared" si="41"/>
        <v>155.9</v>
      </c>
      <c r="X147" s="542">
        <f t="shared" si="42"/>
        <v>146.35192320000002</v>
      </c>
      <c r="Y147" s="542">
        <f>X147*Y5</f>
        <v>21.952788480000002</v>
      </c>
      <c r="Z147" s="736">
        <f>SUM(X147:Y147)+0.01</f>
        <v>168.31471168000002</v>
      </c>
      <c r="AA147" s="737">
        <f t="shared" si="43"/>
        <v>155.13303859200002</v>
      </c>
      <c r="AB147" s="737" t="e">
        <f>AA147*#REF!</f>
        <v>#REF!</v>
      </c>
      <c r="AC147" s="738" t="e">
        <f t="shared" si="44"/>
        <v>#REF!</v>
      </c>
      <c r="AD147" s="738">
        <f>AA147*AD7</f>
        <v>162.88969052160002</v>
      </c>
      <c r="AE147" s="738">
        <f>AD147*AF7</f>
        <v>24.433453578240002</v>
      </c>
      <c r="AF147" s="739">
        <f t="shared" si="50"/>
        <v>187.32314409984002</v>
      </c>
      <c r="AG147" s="715">
        <v>183.9</v>
      </c>
      <c r="AH147" s="739">
        <f>AD147*AH7</f>
        <v>171.03417504768004</v>
      </c>
      <c r="AI147" s="542">
        <f>AH147*AJ7</f>
        <v>25.655126257152006</v>
      </c>
      <c r="AJ147" s="527">
        <f t="shared" si="45"/>
        <v>196.68930130483204</v>
      </c>
      <c r="AK147" s="707">
        <v>193.1</v>
      </c>
      <c r="AL147" s="653">
        <v>177.9388880403456</v>
      </c>
      <c r="AM147" s="455">
        <f t="shared" si="46"/>
        <v>188.61522132276636</v>
      </c>
      <c r="AN147" s="528"/>
      <c r="AO147" s="456">
        <f t="shared" si="51"/>
        <v>204.62972124639742</v>
      </c>
      <c r="AP147" s="364"/>
      <c r="AQ147" s="807">
        <f t="shared" si="47"/>
        <v>199.93213460213235</v>
      </c>
      <c r="AR147" s="363">
        <f t="shared" si="52"/>
        <v>229.9219547924522</v>
      </c>
      <c r="AS147" s="709">
        <f t="shared" si="48"/>
        <v>211.92806267826029</v>
      </c>
      <c r="AT147" s="804">
        <f t="shared" si="49"/>
        <v>243.7172720799993</v>
      </c>
      <c r="AU147" s="722">
        <f t="shared" si="53"/>
        <v>5.6603773584905648E-2</v>
      </c>
    </row>
    <row r="148" spans="1:47" ht="15.75" x14ac:dyDescent="0.25">
      <c r="A148" s="659" t="s">
        <v>847</v>
      </c>
      <c r="B148" s="542"/>
      <c r="C148" s="527"/>
      <c r="D148" s="527"/>
      <c r="E148" s="527"/>
      <c r="F148" s="527"/>
      <c r="G148" s="528"/>
      <c r="H148" s="529"/>
      <c r="I148" s="530"/>
      <c r="J148" s="531"/>
      <c r="K148" s="531"/>
      <c r="L148" s="542"/>
      <c r="M148" s="542"/>
      <c r="N148" s="364"/>
      <c r="O148" s="542"/>
      <c r="P148" s="542"/>
      <c r="Q148" s="542"/>
      <c r="R148" s="556"/>
      <c r="S148" s="542"/>
      <c r="T148" s="542"/>
      <c r="U148" s="542">
        <v>2905.29</v>
      </c>
      <c r="V148" s="542">
        <f>U148*15%</f>
        <v>435.79349999999999</v>
      </c>
      <c r="W148" s="543">
        <f t="shared" si="41"/>
        <v>3341.1</v>
      </c>
      <c r="X148" s="542">
        <f t="shared" si="42"/>
        <v>3137.7132000000001</v>
      </c>
      <c r="Y148" s="542">
        <f>X148*Y5</f>
        <v>470.65697999999998</v>
      </c>
      <c r="Z148" s="736">
        <f>SUM(X148:Y148)</f>
        <v>3608.3701799999999</v>
      </c>
      <c r="AA148" s="737">
        <f t="shared" si="43"/>
        <v>3325.9759920000001</v>
      </c>
      <c r="AB148" s="737" t="e">
        <f>AA148*#REF!</f>
        <v>#REF!</v>
      </c>
      <c r="AC148" s="738" t="e">
        <f t="shared" si="44"/>
        <v>#REF!</v>
      </c>
      <c r="AD148" s="738">
        <f>AA148*AD7</f>
        <v>3492.2747916000003</v>
      </c>
      <c r="AE148" s="738">
        <f>AD148*AF7</f>
        <v>523.84121874000004</v>
      </c>
      <c r="AF148" s="739">
        <f t="shared" si="50"/>
        <v>4016.1160103400002</v>
      </c>
      <c r="AG148" s="715">
        <v>3941.7</v>
      </c>
      <c r="AH148" s="739">
        <f>AD148*AH7</f>
        <v>3666.8885311800004</v>
      </c>
      <c r="AI148" s="542">
        <f>AH148*AJ7</f>
        <v>550.033279677</v>
      </c>
      <c r="AJ148" s="527">
        <f t="shared" si="45"/>
        <v>4216.9218108570003</v>
      </c>
      <c r="AK148" s="707">
        <v>4138.8999999999996</v>
      </c>
      <c r="AL148" s="653">
        <v>3814.9221792906005</v>
      </c>
      <c r="AM148" s="455">
        <f t="shared" si="46"/>
        <v>4043.8175100480366</v>
      </c>
      <c r="AN148" s="528"/>
      <c r="AO148" s="456">
        <f t="shared" si="51"/>
        <v>4387.1605061841901</v>
      </c>
      <c r="AP148" s="364"/>
      <c r="AQ148" s="807">
        <f t="shared" si="47"/>
        <v>4286.4465606509193</v>
      </c>
      <c r="AR148" s="363">
        <f t="shared" si="52"/>
        <v>4929.4135447485569</v>
      </c>
      <c r="AS148" s="709">
        <f t="shared" si="48"/>
        <v>4543.6333542899747</v>
      </c>
      <c r="AT148" s="804">
        <f t="shared" si="49"/>
        <v>5225.1783574334704</v>
      </c>
      <c r="AU148" s="722">
        <f t="shared" si="53"/>
        <v>5.660377358490571E-2</v>
      </c>
    </row>
    <row r="149" spans="1:47" ht="15.75" x14ac:dyDescent="0.25">
      <c r="A149" s="659" t="s">
        <v>848</v>
      </c>
      <c r="B149" s="542"/>
      <c r="C149" s="527"/>
      <c r="D149" s="527"/>
      <c r="E149" s="527"/>
      <c r="F149" s="527"/>
      <c r="G149" s="528"/>
      <c r="H149" s="529"/>
      <c r="I149" s="530"/>
      <c r="J149" s="531"/>
      <c r="K149" s="531"/>
      <c r="L149" s="533"/>
      <c r="M149" s="533"/>
      <c r="N149" s="534"/>
      <c r="O149" s="542"/>
      <c r="P149" s="542"/>
      <c r="Q149" s="542"/>
      <c r="R149" s="533"/>
      <c r="S149" s="533"/>
      <c r="T149" s="533"/>
      <c r="U149" s="542">
        <v>2524.83</v>
      </c>
      <c r="V149" s="542">
        <f>U149*15%</f>
        <v>378.72449999999998</v>
      </c>
      <c r="W149" s="543">
        <f t="shared" si="41"/>
        <v>2903.6</v>
      </c>
      <c r="X149" s="542">
        <f t="shared" si="42"/>
        <v>2726.8163999999997</v>
      </c>
      <c r="Y149" s="542">
        <f>X149*Y5</f>
        <v>409.02245999999997</v>
      </c>
      <c r="Z149" s="736">
        <f>SUM(X149:Y149)+0.03</f>
        <v>3135.86886</v>
      </c>
      <c r="AA149" s="737">
        <f t="shared" si="43"/>
        <v>2890.4253839999997</v>
      </c>
      <c r="AB149" s="737" t="e">
        <f>AA149*#REF!</f>
        <v>#REF!</v>
      </c>
      <c r="AC149" s="738" t="e">
        <f t="shared" si="44"/>
        <v>#REF!</v>
      </c>
      <c r="AD149" s="738">
        <f>AA149*AD7</f>
        <v>3034.9466531999997</v>
      </c>
      <c r="AE149" s="738">
        <f>AD149*AF7</f>
        <v>455.24199797999995</v>
      </c>
      <c r="AF149" s="739">
        <f t="shared" si="50"/>
        <v>3490.1886511799994</v>
      </c>
      <c r="AG149" s="715">
        <v>3425.6</v>
      </c>
      <c r="AH149" s="739">
        <f>AD149*AH7</f>
        <v>3186.6939858599999</v>
      </c>
      <c r="AI149" s="542">
        <f>AH149*AJ7</f>
        <v>478.00409787899997</v>
      </c>
      <c r="AJ149" s="527">
        <f t="shared" si="45"/>
        <v>3664.6980837389997</v>
      </c>
      <c r="AK149" s="707">
        <v>3596.9</v>
      </c>
      <c r="AL149" s="653">
        <v>3315.3420023262006</v>
      </c>
      <c r="AM149" s="455">
        <f t="shared" si="46"/>
        <v>3514.2625224657727</v>
      </c>
      <c r="AN149" s="528"/>
      <c r="AO149" s="456">
        <f t="shared" si="51"/>
        <v>3812.6433026751306</v>
      </c>
      <c r="AP149" s="364"/>
      <c r="AQ149" s="807">
        <f t="shared" si="47"/>
        <v>3725.118273813719</v>
      </c>
      <c r="AR149" s="363">
        <f t="shared" si="52"/>
        <v>4283.8860148857766</v>
      </c>
      <c r="AS149" s="709">
        <f t="shared" si="48"/>
        <v>3948.6253702425424</v>
      </c>
      <c r="AT149" s="804">
        <f t="shared" si="49"/>
        <v>4540.9191757789231</v>
      </c>
      <c r="AU149" s="722">
        <f t="shared" si="53"/>
        <v>5.6603773584905717E-2</v>
      </c>
    </row>
    <row r="150" spans="1:47" ht="15.75" x14ac:dyDescent="0.25">
      <c r="A150" s="659" t="s">
        <v>896</v>
      </c>
      <c r="B150" s="542"/>
      <c r="C150" s="527"/>
      <c r="D150" s="527"/>
      <c r="E150" s="527"/>
      <c r="F150" s="527"/>
      <c r="G150" s="528"/>
      <c r="H150" s="529"/>
      <c r="I150" s="530"/>
      <c r="J150" s="531"/>
      <c r="K150" s="531"/>
      <c r="L150" s="533"/>
      <c r="M150" s="533"/>
      <c r="N150" s="534"/>
      <c r="O150" s="542"/>
      <c r="P150" s="542"/>
      <c r="Q150" s="542"/>
      <c r="R150" s="533"/>
      <c r="S150" s="533"/>
      <c r="T150" s="533"/>
      <c r="U150" s="542"/>
      <c r="V150" s="542"/>
      <c r="W150" s="543"/>
      <c r="X150" s="542"/>
      <c r="Y150" s="542"/>
      <c r="Z150" s="736"/>
      <c r="AA150" s="737"/>
      <c r="AB150" s="737"/>
      <c r="AC150" s="738"/>
      <c r="AD150" s="738"/>
      <c r="AE150" s="738"/>
      <c r="AF150" s="739"/>
      <c r="AG150" s="715"/>
      <c r="AH150" s="739"/>
      <c r="AI150" s="533"/>
      <c r="AJ150" s="533"/>
      <c r="AK150" s="707"/>
      <c r="AL150" s="528"/>
      <c r="AM150" s="528"/>
      <c r="AN150" s="528"/>
      <c r="AO150" s="456"/>
      <c r="AP150" s="364"/>
      <c r="AQ150" s="811"/>
      <c r="AR150" s="363"/>
      <c r="AS150" s="363"/>
      <c r="AT150" s="363"/>
      <c r="AU150" s="710"/>
    </row>
    <row r="151" spans="1:47" ht="15.75" x14ac:dyDescent="0.25">
      <c r="A151" s="511"/>
      <c r="B151" s="480"/>
      <c r="C151" s="481"/>
      <c r="D151" s="481"/>
      <c r="E151" s="481"/>
      <c r="F151" s="481"/>
      <c r="G151" s="455"/>
      <c r="H151" s="485"/>
      <c r="I151" s="513"/>
      <c r="J151" s="514"/>
      <c r="K151" s="514"/>
      <c r="L151" s="483"/>
      <c r="M151" s="483"/>
      <c r="N151" s="488"/>
      <c r="O151" s="480"/>
      <c r="P151" s="480"/>
      <c r="Q151" s="480"/>
      <c r="R151" s="483"/>
      <c r="S151" s="483"/>
      <c r="T151" s="483"/>
      <c r="U151" s="480"/>
      <c r="V151" s="480"/>
      <c r="W151" s="543"/>
      <c r="X151" s="480"/>
      <c r="Y151" s="480"/>
      <c r="Z151" s="711"/>
      <c r="AA151" s="712"/>
      <c r="AB151" s="712"/>
      <c r="AC151" s="713"/>
      <c r="AD151" s="713"/>
      <c r="AE151" s="713"/>
      <c r="AF151" s="714"/>
      <c r="AG151" s="715"/>
      <c r="AH151" s="714"/>
      <c r="AI151" s="483"/>
      <c r="AJ151" s="483"/>
      <c r="AK151" s="707"/>
      <c r="AL151" s="455"/>
      <c r="AM151" s="455"/>
      <c r="AN151" s="455"/>
      <c r="AO151" s="456"/>
      <c r="AP151" s="364"/>
      <c r="AQ151" s="810"/>
      <c r="AR151" s="709"/>
      <c r="AS151" s="709"/>
      <c r="AT151" s="709"/>
      <c r="AU151" s="710"/>
    </row>
    <row r="152" spans="1:47" ht="15.75" x14ac:dyDescent="0.25">
      <c r="A152" s="505" t="s">
        <v>897</v>
      </c>
      <c r="B152" s="480"/>
      <c r="C152" s="481"/>
      <c r="D152" s="481"/>
      <c r="E152" s="481"/>
      <c r="F152" s="481"/>
      <c r="G152" s="455"/>
      <c r="H152" s="485"/>
      <c r="I152" s="513"/>
      <c r="J152" s="514"/>
      <c r="K152" s="514"/>
      <c r="L152" s="483"/>
      <c r="M152" s="483"/>
      <c r="N152" s="488" t="s">
        <v>737</v>
      </c>
      <c r="O152" s="480"/>
      <c r="P152" s="480"/>
      <c r="Q152" s="480"/>
      <c r="R152" s="483"/>
      <c r="S152" s="483"/>
      <c r="T152" s="483"/>
      <c r="U152" s="480"/>
      <c r="V152" s="480"/>
      <c r="W152" s="538"/>
      <c r="X152" s="483"/>
      <c r="Y152" s="480"/>
      <c r="Z152" s="711"/>
      <c r="AA152" s="712"/>
      <c r="AB152" s="712"/>
      <c r="AC152" s="713"/>
      <c r="AD152" s="713"/>
      <c r="AE152" s="713"/>
      <c r="AF152" s="714"/>
      <c r="AG152" s="715"/>
      <c r="AH152" s="714"/>
      <c r="AI152" s="483"/>
      <c r="AJ152" s="483"/>
      <c r="AK152" s="707"/>
      <c r="AL152" s="455"/>
      <c r="AM152" s="455"/>
      <c r="AN152" s="455"/>
      <c r="AO152" s="456"/>
      <c r="AP152" s="364"/>
      <c r="AQ152" s="810"/>
      <c r="AR152" s="709"/>
      <c r="AS152" s="709"/>
      <c r="AT152" s="709"/>
      <c r="AU152" s="710"/>
    </row>
    <row r="153" spans="1:47" ht="15.75" x14ac:dyDescent="0.25">
      <c r="A153" s="511"/>
      <c r="B153" s="480"/>
      <c r="C153" s="481"/>
      <c r="D153" s="481"/>
      <c r="E153" s="481"/>
      <c r="F153" s="481"/>
      <c r="G153" s="455"/>
      <c r="H153" s="485"/>
      <c r="I153" s="513"/>
      <c r="J153" s="514"/>
      <c r="K153" s="514"/>
      <c r="L153" s="483"/>
      <c r="M153" s="483"/>
      <c r="N153" s="488"/>
      <c r="O153" s="480"/>
      <c r="P153" s="480"/>
      <c r="Q153" s="480"/>
      <c r="R153" s="483"/>
      <c r="S153" s="483"/>
      <c r="T153" s="483"/>
      <c r="U153" s="480"/>
      <c r="V153" s="480"/>
      <c r="W153" s="538"/>
      <c r="X153" s="483"/>
      <c r="Y153" s="480"/>
      <c r="Z153" s="711"/>
      <c r="AA153" s="712"/>
      <c r="AB153" s="712"/>
      <c r="AC153" s="713"/>
      <c r="AD153" s="713"/>
      <c r="AE153" s="713"/>
      <c r="AF153" s="714"/>
      <c r="AG153" s="715"/>
      <c r="AH153" s="714"/>
      <c r="AI153" s="483"/>
      <c r="AJ153" s="483"/>
      <c r="AK153" s="707"/>
      <c r="AL153" s="455"/>
      <c r="AM153" s="455"/>
      <c r="AN153" s="455"/>
      <c r="AO153" s="456"/>
      <c r="AP153" s="364"/>
      <c r="AQ153" s="810"/>
      <c r="AR153" s="709"/>
      <c r="AS153" s="709"/>
      <c r="AT153" s="709"/>
      <c r="AU153" s="710"/>
    </row>
    <row r="154" spans="1:47" ht="15.75" x14ac:dyDescent="0.25">
      <c r="A154" s="499" t="s">
        <v>114</v>
      </c>
      <c r="B154" s="517"/>
      <c r="C154" s="481"/>
      <c r="D154" s="481"/>
      <c r="E154" s="481"/>
      <c r="F154" s="481"/>
      <c r="G154" s="455"/>
      <c r="H154" s="485"/>
      <c r="I154" s="513"/>
      <c r="J154" s="514"/>
      <c r="K154" s="514"/>
      <c r="L154" s="483"/>
      <c r="M154" s="483"/>
      <c r="N154" s="488"/>
      <c r="O154" s="480"/>
      <c r="P154" s="480"/>
      <c r="Q154" s="480"/>
      <c r="R154" s="483"/>
      <c r="S154" s="483"/>
      <c r="T154" s="483"/>
      <c r="U154" s="483"/>
      <c r="V154" s="483"/>
      <c r="W154" s="502"/>
      <c r="X154" s="483"/>
      <c r="Y154" s="480"/>
      <c r="Z154" s="711"/>
      <c r="AA154" s="712"/>
      <c r="AB154" s="712"/>
      <c r="AC154" s="713"/>
      <c r="AD154" s="713"/>
      <c r="AE154" s="713"/>
      <c r="AF154" s="714"/>
      <c r="AG154" s="715"/>
      <c r="AH154" s="714"/>
      <c r="AI154" s="483"/>
      <c r="AJ154" s="483"/>
      <c r="AK154" s="707"/>
      <c r="AL154" s="455"/>
      <c r="AM154" s="455"/>
      <c r="AN154" s="455"/>
      <c r="AO154" s="456"/>
      <c r="AP154" s="364"/>
      <c r="AQ154" s="810"/>
      <c r="AR154" s="709"/>
      <c r="AS154" s="709"/>
      <c r="AT154" s="709"/>
      <c r="AU154" s="710"/>
    </row>
    <row r="155" spans="1:47" ht="15.75" x14ac:dyDescent="0.25">
      <c r="A155" s="511" t="s">
        <v>115</v>
      </c>
      <c r="B155" s="480">
        <v>1489.87</v>
      </c>
      <c r="C155" s="481" t="e">
        <f>+B155+B155*$G$7</f>
        <v>#VALUE!</v>
      </c>
      <c r="D155" s="481">
        <v>1770</v>
      </c>
      <c r="E155" s="481">
        <f>+D155*$F$9</f>
        <v>0</v>
      </c>
      <c r="F155" s="481">
        <f>SUM(D155:E155)</f>
        <v>1770</v>
      </c>
      <c r="G155" s="455">
        <f>CEILING(F155,0.1)</f>
        <v>1770</v>
      </c>
      <c r="H155" s="485">
        <f>+D155+D155*$I$7</f>
        <v>1770</v>
      </c>
      <c r="I155" s="513">
        <f>+H155*$I$6</f>
        <v>0</v>
      </c>
      <c r="J155" s="514">
        <f>SUM(H155:I155)</f>
        <v>1770</v>
      </c>
      <c r="K155" s="514">
        <f>+H155+I155+0.03</f>
        <v>1770.03</v>
      </c>
      <c r="L155" s="480">
        <f>H155+H155*$M$7</f>
        <v>1770</v>
      </c>
      <c r="M155" s="480">
        <f>L155*L6</f>
        <v>247.8</v>
      </c>
      <c r="N155" s="363">
        <f>L155+M155</f>
        <v>2017.8</v>
      </c>
      <c r="O155" s="480">
        <f>L155+L155*$P$7</f>
        <v>2017.8</v>
      </c>
      <c r="P155" s="480" t="e">
        <f>O155*$Q$7</f>
        <v>#VALUE!</v>
      </c>
      <c r="Q155" s="480" t="e">
        <f>SUM(O155:P155)</f>
        <v>#VALUE!</v>
      </c>
      <c r="R155" s="550">
        <v>2234.58</v>
      </c>
      <c r="S155" s="480">
        <f>R155*S7</f>
        <v>312.84120000000001</v>
      </c>
      <c r="T155" s="480">
        <f>R155+S155-0.03</f>
        <v>2547.3911999999996</v>
      </c>
      <c r="U155" s="480">
        <f>R155+(R155*R7)</f>
        <v>2377.59312</v>
      </c>
      <c r="V155" s="480">
        <f>U155*V7</f>
        <v>356.63896799999998</v>
      </c>
      <c r="W155" s="543">
        <f>ROUNDUP(SUM(U155:V155),1)</f>
        <v>2734.2999999999997</v>
      </c>
      <c r="X155" s="480">
        <f>U155*$Z$9+U155</f>
        <v>2567.8005696</v>
      </c>
      <c r="Y155" s="480">
        <f>X155*Y5</f>
        <v>385.17008543999998</v>
      </c>
      <c r="Z155" s="711">
        <f>SUM(X155:Y155)+0.01</f>
        <v>2952.9806550400003</v>
      </c>
      <c r="AA155" s="712">
        <f>X155+(X155*AA$7)</f>
        <v>2721.8686037759999</v>
      </c>
      <c r="AB155" s="712" t="e">
        <f>AA155*#REF!</f>
        <v>#REF!</v>
      </c>
      <c r="AC155" s="713" t="e">
        <f>AA155+AB155</f>
        <v>#REF!</v>
      </c>
      <c r="AD155" s="713">
        <f>AA155*AD7</f>
        <v>2857.9620339648</v>
      </c>
      <c r="AE155" s="713">
        <f>AD155*AF7</f>
        <v>428.69430509471999</v>
      </c>
      <c r="AF155" s="714">
        <f>AD155+AE155</f>
        <v>3286.6563390595202</v>
      </c>
      <c r="AG155" s="715">
        <v>3225.8</v>
      </c>
      <c r="AH155" s="714">
        <f>AD155*AH7</f>
        <v>3000.8601356630402</v>
      </c>
      <c r="AI155" s="480">
        <f>AH155*AJ7</f>
        <v>450.12902034945603</v>
      </c>
      <c r="AJ155" s="481">
        <f>SUM(AH155:AI155)</f>
        <v>3450.9891560124961</v>
      </c>
      <c r="AK155" s="707">
        <v>3387.1</v>
      </c>
      <c r="AL155" s="455">
        <v>3122.0059707694372</v>
      </c>
      <c r="AM155" s="455">
        <f>AL155*1.06</f>
        <v>3309.3263290156037</v>
      </c>
      <c r="AN155" s="455" t="e">
        <f>AL155*#REF!</f>
        <v>#REF!</v>
      </c>
      <c r="AO155" s="456">
        <v>3590.3</v>
      </c>
      <c r="AP155" s="364">
        <v>3590.3</v>
      </c>
      <c r="AQ155" s="807">
        <f>AM155*1.06</f>
        <v>3507.8859087565402</v>
      </c>
      <c r="AR155" s="363">
        <f>AQ155*1.15</f>
        <v>4034.0687950700208</v>
      </c>
      <c r="AS155" s="709">
        <f>AQ155*1.06</f>
        <v>3718.3590632819328</v>
      </c>
      <c r="AT155" s="804">
        <f>AS155*1.15</f>
        <v>4276.1129227742222</v>
      </c>
      <c r="AU155" s="722">
        <f>SUM(AS155-AQ155)/AS155</f>
        <v>5.660377358490571E-2</v>
      </c>
    </row>
    <row r="156" spans="1:47" ht="15.75" x14ac:dyDescent="0.25">
      <c r="A156" s="511" t="s">
        <v>116</v>
      </c>
      <c r="B156" s="480">
        <v>2979.74</v>
      </c>
      <c r="C156" s="481" t="e">
        <f>+B156+B156*$G$7</f>
        <v>#VALUE!</v>
      </c>
      <c r="D156" s="481">
        <v>3540</v>
      </c>
      <c r="E156" s="481">
        <f>+D156*$F$9</f>
        <v>0</v>
      </c>
      <c r="F156" s="481">
        <f>SUM(D156:E156)</f>
        <v>3540</v>
      </c>
      <c r="G156" s="455">
        <f>CEILING(F156,0.1)</f>
        <v>3540</v>
      </c>
      <c r="H156" s="485">
        <f>+D156+D156*$I$7</f>
        <v>3540</v>
      </c>
      <c r="I156" s="513">
        <f>+H156*$I$6</f>
        <v>0</v>
      </c>
      <c r="J156" s="514">
        <f>SUM(H156:I156)</f>
        <v>3540</v>
      </c>
      <c r="K156" s="514">
        <f>+H156+I156-0.04</f>
        <v>3539.96</v>
      </c>
      <c r="L156" s="480">
        <f>H156+H156*$M$7</f>
        <v>3540</v>
      </c>
      <c r="M156" s="480">
        <f>L156*L6</f>
        <v>495.6</v>
      </c>
      <c r="N156" s="363">
        <f>L156+M156</f>
        <v>4035.6</v>
      </c>
      <c r="O156" s="480">
        <f>L156+L156*$P$7</f>
        <v>4035.6</v>
      </c>
      <c r="P156" s="480" t="e">
        <f>O156*$Q$7</f>
        <v>#VALUE!</v>
      </c>
      <c r="Q156" s="480" t="e">
        <f>SUM(O156:P156)</f>
        <v>#VALUE!</v>
      </c>
      <c r="R156" s="550">
        <v>4469.17</v>
      </c>
      <c r="S156" s="480">
        <f>R156*S7</f>
        <v>625.68380000000002</v>
      </c>
      <c r="T156" s="480">
        <f>R156+S156-0.05</f>
        <v>5094.8037999999997</v>
      </c>
      <c r="U156" s="480">
        <f>R156+(R156*R7)</f>
        <v>4755.1968800000004</v>
      </c>
      <c r="V156" s="480">
        <f>U156*V7</f>
        <v>713.27953200000002</v>
      </c>
      <c r="W156" s="543">
        <f>ROUNDUP(SUM(U156:V156),1)</f>
        <v>5468.5</v>
      </c>
      <c r="X156" s="480">
        <f>U156*$Z$9+U156</f>
        <v>5135.6126304000009</v>
      </c>
      <c r="Y156" s="480">
        <f>X156*Y5</f>
        <v>770.34189456000013</v>
      </c>
      <c r="Z156" s="711">
        <f>SUM(X156:Y156)+0.02</f>
        <v>5905.9745249600019</v>
      </c>
      <c r="AA156" s="712">
        <f>X156+(X156*AA$7)</f>
        <v>5443.7493882240005</v>
      </c>
      <c r="AB156" s="712" t="e">
        <f>AA156*#REF!</f>
        <v>#REF!</v>
      </c>
      <c r="AC156" s="713" t="e">
        <f>AA156+AB156</f>
        <v>#REF!</v>
      </c>
      <c r="AD156" s="713">
        <f>AA156*AD7</f>
        <v>5715.9368576352008</v>
      </c>
      <c r="AE156" s="713">
        <f>AD156*AF7</f>
        <v>857.39052864528014</v>
      </c>
      <c r="AF156" s="714">
        <f>AD156+AE156</f>
        <v>6573.3273862804808</v>
      </c>
      <c r="AG156" s="715">
        <v>6451.6</v>
      </c>
      <c r="AH156" s="714">
        <f>AD156*AH7</f>
        <v>6001.7337005169611</v>
      </c>
      <c r="AI156" s="480">
        <f>AH156*AJ7</f>
        <v>900.26005507754417</v>
      </c>
      <c r="AJ156" s="481">
        <f>SUM(AH156:AI156)</f>
        <v>6901.9937555945053</v>
      </c>
      <c r="AK156" s="707">
        <v>6774.2</v>
      </c>
      <c r="AL156" s="455">
        <v>6244.0259128711632</v>
      </c>
      <c r="AM156" s="455">
        <f>AL156*1.06</f>
        <v>6618.6674676434332</v>
      </c>
      <c r="AN156" s="455" t="e">
        <f>AL156*#REF!</f>
        <v>#REF!</v>
      </c>
      <c r="AO156" s="456">
        <v>7180.6</v>
      </c>
      <c r="AP156" s="364">
        <v>7180.6</v>
      </c>
      <c r="AQ156" s="807">
        <f>AM156*1.06</f>
        <v>7015.7875157020399</v>
      </c>
      <c r="AR156" s="363">
        <f>AQ156*1.15</f>
        <v>8068.1556430573455</v>
      </c>
      <c r="AS156" s="709">
        <f>AQ156*1.06</f>
        <v>7436.7347666441628</v>
      </c>
      <c r="AT156" s="804">
        <f>AS156*1.15</f>
        <v>8552.2449816407861</v>
      </c>
      <c r="AU156" s="722">
        <f>SUM(AS156-AQ156)/AS156</f>
        <v>5.6603773584905738E-2</v>
      </c>
    </row>
    <row r="157" spans="1:47" ht="15.75" x14ac:dyDescent="0.25">
      <c r="A157" s="511" t="s">
        <v>808</v>
      </c>
      <c r="B157" s="480">
        <v>4469.6000000000004</v>
      </c>
      <c r="C157" s="481" t="e">
        <f>+B157+B157*$G$7</f>
        <v>#VALUE!</v>
      </c>
      <c r="D157" s="481">
        <v>5310</v>
      </c>
      <c r="E157" s="481">
        <f>+D157*$F$9</f>
        <v>0</v>
      </c>
      <c r="F157" s="481">
        <f>SUM(D157:E157)</f>
        <v>5310</v>
      </c>
      <c r="G157" s="455">
        <f>CEILING(F157,0.1)</f>
        <v>5310</v>
      </c>
      <c r="H157" s="485">
        <f>+D157+D157*$I$7</f>
        <v>5310</v>
      </c>
      <c r="I157" s="513">
        <f>+H157*$I$6</f>
        <v>0</v>
      </c>
      <c r="J157" s="514">
        <f>SUM(H157:I157)</f>
        <v>5310</v>
      </c>
      <c r="K157" s="514">
        <f>+H157+I157</f>
        <v>5310</v>
      </c>
      <c r="L157" s="480">
        <f>H157+H157*$M$7</f>
        <v>5310</v>
      </c>
      <c r="M157" s="480">
        <f>L157*L6</f>
        <v>743.40000000000009</v>
      </c>
      <c r="N157" s="363">
        <f>L157+M157</f>
        <v>6053.4</v>
      </c>
      <c r="O157" s="480">
        <f>L157+L157*$P$7</f>
        <v>6053.4</v>
      </c>
      <c r="P157" s="480" t="e">
        <f>O157*$Q$7</f>
        <v>#VALUE!</v>
      </c>
      <c r="Q157" s="480" t="e">
        <f>SUM(O157:P157)</f>
        <v>#VALUE!</v>
      </c>
      <c r="R157" s="550">
        <v>6703.75</v>
      </c>
      <c r="S157" s="480">
        <f>R157*S7</f>
        <v>938.52500000000009</v>
      </c>
      <c r="T157" s="480">
        <f>R157+S157+0.02</f>
        <v>7642.2950000000001</v>
      </c>
      <c r="U157" s="480">
        <f>R157+(R157*R7)</f>
        <v>7132.79</v>
      </c>
      <c r="V157" s="480">
        <f>U157*V7</f>
        <v>1069.9185</v>
      </c>
      <c r="W157" s="543">
        <f>ROUNDUP(SUM(U157:V157),1)</f>
        <v>8202.8000000000011</v>
      </c>
      <c r="X157" s="480">
        <f>U157*$Z$9+U157</f>
        <v>7703.4132</v>
      </c>
      <c r="Y157" s="480">
        <f>X157*Y5</f>
        <v>1155.51198</v>
      </c>
      <c r="Z157" s="711">
        <f>SUM(X157:Y157)+0.03</f>
        <v>8858.9551800000008</v>
      </c>
      <c r="AA157" s="712">
        <f>X157+(X157*AA$7)</f>
        <v>8165.6179919999995</v>
      </c>
      <c r="AB157" s="712" t="e">
        <f>AA157*#REF!</f>
        <v>#REF!</v>
      </c>
      <c r="AC157" s="713" t="e">
        <f>AA157+AB157</f>
        <v>#REF!</v>
      </c>
      <c r="AD157" s="713">
        <f>AA157*AD7</f>
        <v>8573.8988915999998</v>
      </c>
      <c r="AE157" s="713">
        <f>AD157*AF7</f>
        <v>1286.08483374</v>
      </c>
      <c r="AF157" s="714">
        <f>AD157+AE157</f>
        <v>9859.9837253400001</v>
      </c>
      <c r="AG157" s="715">
        <v>9677.4</v>
      </c>
      <c r="AH157" s="714">
        <f>AD157*AH7</f>
        <v>9002.5938361799999</v>
      </c>
      <c r="AI157" s="480">
        <f>AH157*AJ7</f>
        <v>1350.3890754269999</v>
      </c>
      <c r="AJ157" s="481">
        <f>SUM(AH157:AI157)</f>
        <v>10352.982911607</v>
      </c>
      <c r="AK157" s="707">
        <v>10161.299999999999</v>
      </c>
      <c r="AL157" s="455">
        <v>9366.0318836406004</v>
      </c>
      <c r="AM157" s="455">
        <f>AL157*1.06</f>
        <v>9927.9937966590369</v>
      </c>
      <c r="AN157" s="455" t="e">
        <f>AL157*#REF!</f>
        <v>#REF!</v>
      </c>
      <c r="AO157" s="456">
        <v>10770.9</v>
      </c>
      <c r="AP157" s="364">
        <v>10770.9</v>
      </c>
      <c r="AQ157" s="807">
        <f>AM157*1.06</f>
        <v>10523.67342445858</v>
      </c>
      <c r="AR157" s="363">
        <f>AQ157*1.15</f>
        <v>12102.224438127367</v>
      </c>
      <c r="AS157" s="709">
        <f>AQ157*1.06</f>
        <v>11155.093829926096</v>
      </c>
      <c r="AT157" s="804">
        <f>AS157*1.15</f>
        <v>12828.35790441501</v>
      </c>
      <c r="AU157" s="722">
        <f>SUM(AS157-AQ157)/AS157</f>
        <v>5.6603773584905724E-2</v>
      </c>
    </row>
    <row r="158" spans="1:47" ht="15.75" x14ac:dyDescent="0.25">
      <c r="A158" s="511" t="s">
        <v>96</v>
      </c>
      <c r="B158" s="480">
        <v>4486.53</v>
      </c>
      <c r="C158" s="481" t="e">
        <f>+B158+B158*$G$7</f>
        <v>#VALUE!</v>
      </c>
      <c r="D158" s="481">
        <v>5330.09</v>
      </c>
      <c r="E158" s="481">
        <f>+D158*$F$9</f>
        <v>0</v>
      </c>
      <c r="F158" s="481">
        <f>SUM(D158:E158)</f>
        <v>5330.09</v>
      </c>
      <c r="G158" s="455">
        <v>6076.3047171281996</v>
      </c>
      <c r="H158" s="485">
        <f>+D158+D158*$I$7</f>
        <v>5330.09</v>
      </c>
      <c r="I158" s="513">
        <f>+H158*$I$6</f>
        <v>0</v>
      </c>
      <c r="J158" s="514">
        <f>SUM(H158:I158)</f>
        <v>5330.09</v>
      </c>
      <c r="K158" s="514">
        <f>+H158+I158+0.02</f>
        <v>5330.1100000000006</v>
      </c>
      <c r="L158" s="480">
        <f>H158+H158*$M$7</f>
        <v>5330.09</v>
      </c>
      <c r="M158" s="480">
        <f>L158*L6</f>
        <v>746.21260000000007</v>
      </c>
      <c r="N158" s="363">
        <f>L158+M158</f>
        <v>6076.3026</v>
      </c>
      <c r="O158" s="480">
        <f>L158+L158*$P$7</f>
        <v>6076.3026</v>
      </c>
      <c r="P158" s="480" t="e">
        <f>O158*$Q$7</f>
        <v>#VALUE!</v>
      </c>
      <c r="Q158" s="480" t="e">
        <f>SUM(O158:P158)</f>
        <v>#VALUE!</v>
      </c>
      <c r="R158" s="550">
        <v>6729.12</v>
      </c>
      <c r="S158" s="480">
        <f>R158*S7</f>
        <v>942.07680000000005</v>
      </c>
      <c r="T158" s="480">
        <f>R158+S158+0.01</f>
        <v>7671.2067999999999</v>
      </c>
      <c r="U158" s="480">
        <f>R158+(R158*R7)</f>
        <v>7159.7836799999995</v>
      </c>
      <c r="V158" s="480">
        <f>U158*V7</f>
        <v>1073.9675519999998</v>
      </c>
      <c r="W158" s="543">
        <f>ROUNDUP(SUM(U158:V158),1)</f>
        <v>8233.8000000000011</v>
      </c>
      <c r="X158" s="480">
        <f>U158*$Z$9+U158</f>
        <v>7732.5663743999994</v>
      </c>
      <c r="Y158" s="480">
        <f>X158*Y5</f>
        <v>1159.8849561599998</v>
      </c>
      <c r="Z158" s="711">
        <f>SUM(X158:Y158)+0.02</f>
        <v>8892.4713305599998</v>
      </c>
      <c r="AA158" s="712">
        <f>X158+(X158*AA$7)</f>
        <v>8196.520356863999</v>
      </c>
      <c r="AB158" s="712" t="e">
        <f>AA158*#REF!</f>
        <v>#REF!</v>
      </c>
      <c r="AC158" s="713" t="e">
        <f>AA158+AB158</f>
        <v>#REF!</v>
      </c>
      <c r="AD158" s="713">
        <f>AA158*AD7</f>
        <v>8606.3463747072001</v>
      </c>
      <c r="AE158" s="713">
        <f>AD158*AF7</f>
        <v>1290.95195620608</v>
      </c>
      <c r="AF158" s="714">
        <f>AD158+AE158</f>
        <v>9897.2983309132796</v>
      </c>
      <c r="AG158" s="715">
        <v>9714</v>
      </c>
      <c r="AH158" s="714">
        <f>AD158*AH7</f>
        <v>9036.6636934425605</v>
      </c>
      <c r="AI158" s="480">
        <f>AH158*AJ7</f>
        <v>1355.4995540163841</v>
      </c>
      <c r="AJ158" s="481">
        <f>SUM(AH158:AI158)</f>
        <v>10392.163247458944</v>
      </c>
      <c r="AK158" s="707">
        <v>10199.700000000001</v>
      </c>
      <c r="AL158" s="455">
        <v>9401.4771536593162</v>
      </c>
      <c r="AM158" s="455">
        <f>AL158*1.06</f>
        <v>9965.5657828788753</v>
      </c>
      <c r="AN158" s="455" t="e">
        <f>AL158*#REF!</f>
        <v>#REF!</v>
      </c>
      <c r="AO158" s="456" t="e">
        <f>SUM(AL158:AN158)</f>
        <v>#REF!</v>
      </c>
      <c r="AP158" s="364"/>
      <c r="AQ158" s="807">
        <f>AM158*1.06</f>
        <v>10563.499729851608</v>
      </c>
      <c r="AR158" s="363">
        <f>AQ158*1.15</f>
        <v>12148.024689329348</v>
      </c>
      <c r="AS158" s="709">
        <f>AQ158*1.06</f>
        <v>11197.309713642706</v>
      </c>
      <c r="AT158" s="804">
        <f>AS158*1.15</f>
        <v>12876.906170689112</v>
      </c>
      <c r="AU158" s="722">
        <f>SUM(AS158-AQ158)/AS158</f>
        <v>5.6603773584905759E-2</v>
      </c>
    </row>
    <row r="159" spans="1:47" ht="15.75" x14ac:dyDescent="0.25">
      <c r="A159" s="511" t="s">
        <v>787</v>
      </c>
      <c r="B159" s="480"/>
      <c r="C159" s="481"/>
      <c r="D159" s="481"/>
      <c r="E159" s="481"/>
      <c r="F159" s="481"/>
      <c r="G159" s="455"/>
      <c r="H159" s="485"/>
      <c r="I159" s="513"/>
      <c r="J159" s="514"/>
      <c r="K159" s="514"/>
      <c r="L159" s="483"/>
      <c r="M159" s="483"/>
      <c r="N159" s="488"/>
      <c r="O159" s="480"/>
      <c r="P159" s="480"/>
      <c r="Q159" s="480"/>
      <c r="R159" s="480">
        <v>100</v>
      </c>
      <c r="S159" s="483"/>
      <c r="T159" s="483"/>
      <c r="U159" s="480">
        <v>100</v>
      </c>
      <c r="V159" s="480"/>
      <c r="W159" s="538">
        <v>100</v>
      </c>
      <c r="X159" s="480">
        <v>106</v>
      </c>
      <c r="Y159" s="480" t="s">
        <v>609</v>
      </c>
      <c r="Z159" s="711">
        <v>106</v>
      </c>
      <c r="AA159" s="712">
        <f>X159+(X159*AA$7)</f>
        <v>112.36</v>
      </c>
      <c r="AB159" s="712" t="e">
        <f>AA159*#REF!</f>
        <v>#REF!</v>
      </c>
      <c r="AC159" s="713" t="e">
        <f>AA159+AB159</f>
        <v>#REF!</v>
      </c>
      <c r="AD159" s="713">
        <f>AA159*AD7</f>
        <v>117.97800000000001</v>
      </c>
      <c r="AE159" s="713">
        <f>AD159*AF7</f>
        <v>17.6967</v>
      </c>
      <c r="AF159" s="714">
        <f>AD159+AE159</f>
        <v>135.6747</v>
      </c>
      <c r="AG159" s="715">
        <v>135.69999999999999</v>
      </c>
      <c r="AH159" s="714">
        <f>AD159*AH7</f>
        <v>123.87690000000002</v>
      </c>
      <c r="AI159" s="480">
        <f>AH159*AJ7</f>
        <v>18.581535000000002</v>
      </c>
      <c r="AJ159" s="481">
        <f>SUM(AH159:AI159)</f>
        <v>142.45843500000001</v>
      </c>
      <c r="AK159" s="707">
        <v>142.5</v>
      </c>
      <c r="AL159" s="455">
        <v>131.30951400000004</v>
      </c>
      <c r="AM159" s="455">
        <f>AL159*1.06</f>
        <v>139.18808484000004</v>
      </c>
      <c r="AN159" s="455" t="e">
        <f>AL159*#REF!</f>
        <v>#REF!</v>
      </c>
      <c r="AO159" s="456">
        <v>151</v>
      </c>
      <c r="AP159" s="364">
        <v>151</v>
      </c>
      <c r="AQ159" s="807">
        <f>AM159*1.06</f>
        <v>147.53936993040006</v>
      </c>
      <c r="AR159" s="363">
        <f>AQ159*1.15</f>
        <v>169.67027541996006</v>
      </c>
      <c r="AS159" s="709">
        <f>AQ159*1.06</f>
        <v>156.39173212622407</v>
      </c>
      <c r="AT159" s="804">
        <f>AS159*1.15</f>
        <v>179.85049194515767</v>
      </c>
      <c r="AU159" s="722">
        <f>SUM(AS159-AQ159)/AS159</f>
        <v>5.6603773584905724E-2</v>
      </c>
    </row>
    <row r="160" spans="1:47" ht="15.75" x14ac:dyDescent="0.25">
      <c r="A160" s="511"/>
      <c r="B160" s="480"/>
      <c r="C160" s="481"/>
      <c r="D160" s="481"/>
      <c r="E160" s="481"/>
      <c r="F160" s="481"/>
      <c r="G160" s="455"/>
      <c r="H160" s="485"/>
      <c r="I160" s="513"/>
      <c r="J160" s="514"/>
      <c r="K160" s="514"/>
      <c r="L160" s="483"/>
      <c r="M160" s="483"/>
      <c r="N160" s="488"/>
      <c r="O160" s="480"/>
      <c r="P160" s="480"/>
      <c r="Q160" s="480"/>
      <c r="R160" s="480"/>
      <c r="S160" s="483"/>
      <c r="T160" s="483"/>
      <c r="U160" s="480"/>
      <c r="V160" s="480"/>
      <c r="W160" s="538"/>
      <c r="X160" s="483"/>
      <c r="Y160" s="480"/>
      <c r="Z160" s="711"/>
      <c r="AA160" s="712"/>
      <c r="AB160" s="712"/>
      <c r="AC160" s="713"/>
      <c r="AD160" s="713"/>
      <c r="AE160" s="713"/>
      <c r="AF160" s="714"/>
      <c r="AG160" s="715"/>
      <c r="AH160" s="714"/>
      <c r="AI160" s="483"/>
      <c r="AJ160" s="483"/>
      <c r="AK160" s="707"/>
      <c r="AL160" s="455"/>
      <c r="AM160" s="455"/>
      <c r="AN160" s="455"/>
      <c r="AO160" s="456"/>
      <c r="AP160" s="364"/>
      <c r="AQ160" s="810"/>
      <c r="AR160" s="709"/>
      <c r="AS160" s="709"/>
      <c r="AT160" s="709"/>
      <c r="AU160" s="710"/>
    </row>
    <row r="161" spans="1:47" ht="15.75" x14ac:dyDescent="0.25">
      <c r="A161" s="505" t="s">
        <v>898</v>
      </c>
      <c r="B161" s="480"/>
      <c r="C161" s="481"/>
      <c r="D161" s="481"/>
      <c r="E161" s="481"/>
      <c r="F161" s="481"/>
      <c r="G161" s="455"/>
      <c r="H161" s="485"/>
      <c r="I161" s="513"/>
      <c r="J161" s="514"/>
      <c r="K161" s="514"/>
      <c r="L161" s="483"/>
      <c r="M161" s="483"/>
      <c r="N161" s="488" t="s">
        <v>737</v>
      </c>
      <c r="O161" s="480"/>
      <c r="P161" s="480"/>
      <c r="Q161" s="480"/>
      <c r="R161" s="483"/>
      <c r="S161" s="483"/>
      <c r="T161" s="483"/>
      <c r="U161" s="480"/>
      <c r="V161" s="480"/>
      <c r="W161" s="538"/>
      <c r="X161" s="483"/>
      <c r="Y161" s="480"/>
      <c r="Z161" s="711"/>
      <c r="AA161" s="712"/>
      <c r="AB161" s="712"/>
      <c r="AC161" s="713"/>
      <c r="AD161" s="713"/>
      <c r="AE161" s="713"/>
      <c r="AF161" s="714"/>
      <c r="AG161" s="715"/>
      <c r="AH161" s="714"/>
      <c r="AI161" s="483"/>
      <c r="AJ161" s="483"/>
      <c r="AK161" s="707"/>
      <c r="AL161" s="455"/>
      <c r="AM161" s="455"/>
      <c r="AN161" s="455"/>
      <c r="AO161" s="456"/>
      <c r="AP161" s="364"/>
      <c r="AQ161" s="810"/>
      <c r="AR161" s="709"/>
      <c r="AS161" s="709"/>
      <c r="AT161" s="709"/>
      <c r="AU161" s="710"/>
    </row>
    <row r="162" spans="1:47" ht="15.75" x14ac:dyDescent="0.25">
      <c r="A162" s="479"/>
      <c r="B162" s="517"/>
      <c r="C162" s="481"/>
      <c r="D162" s="481"/>
      <c r="E162" s="481"/>
      <c r="F162" s="481"/>
      <c r="G162" s="455"/>
      <c r="H162" s="485"/>
      <c r="I162" s="513"/>
      <c r="J162" s="514"/>
      <c r="K162" s="514"/>
      <c r="L162" s="483"/>
      <c r="M162" s="483"/>
      <c r="N162" s="488"/>
      <c r="O162" s="480"/>
      <c r="P162" s="480"/>
      <c r="Q162" s="480"/>
      <c r="R162" s="483"/>
      <c r="S162" s="483"/>
      <c r="T162" s="483"/>
      <c r="U162" s="480"/>
      <c r="V162" s="480"/>
      <c r="W162" s="538"/>
      <c r="X162" s="483"/>
      <c r="Y162" s="480"/>
      <c r="Z162" s="711"/>
      <c r="AA162" s="712"/>
      <c r="AB162" s="712"/>
      <c r="AC162" s="713"/>
      <c r="AD162" s="713"/>
      <c r="AE162" s="713"/>
      <c r="AF162" s="714"/>
      <c r="AG162" s="715"/>
      <c r="AH162" s="714"/>
      <c r="AI162" s="483"/>
      <c r="AJ162" s="483"/>
      <c r="AK162" s="707"/>
      <c r="AL162" s="455"/>
      <c r="AM162" s="455"/>
      <c r="AN162" s="455"/>
      <c r="AO162" s="456"/>
      <c r="AP162" s="364"/>
      <c r="AQ162" s="810"/>
      <c r="AR162" s="709"/>
      <c r="AS162" s="709"/>
      <c r="AT162" s="709"/>
      <c r="AU162" s="710"/>
    </row>
    <row r="163" spans="1:47" ht="15.75" x14ac:dyDescent="0.25">
      <c r="A163" s="558" t="s">
        <v>120</v>
      </c>
      <c r="B163" s="559"/>
      <c r="C163" s="560"/>
      <c r="D163" s="481"/>
      <c r="E163" s="481"/>
      <c r="F163" s="481"/>
      <c r="G163" s="455"/>
      <c r="H163" s="485"/>
      <c r="I163" s="513"/>
      <c r="J163" s="514"/>
      <c r="K163" s="514"/>
      <c r="L163" s="483"/>
      <c r="M163" s="483"/>
      <c r="N163" s="488"/>
      <c r="O163" s="480"/>
      <c r="P163" s="480"/>
      <c r="Q163" s="480"/>
      <c r="R163" s="483"/>
      <c r="S163" s="483"/>
      <c r="T163" s="483"/>
      <c r="U163" s="483"/>
      <c r="V163" s="483"/>
      <c r="W163" s="502"/>
      <c r="X163" s="483"/>
      <c r="Y163" s="480"/>
      <c r="Z163" s="711"/>
      <c r="AA163" s="712"/>
      <c r="AB163" s="712"/>
      <c r="AC163" s="713"/>
      <c r="AD163" s="713"/>
      <c r="AE163" s="713"/>
      <c r="AF163" s="714"/>
      <c r="AG163" s="715"/>
      <c r="AH163" s="714"/>
      <c r="AI163" s="483"/>
      <c r="AJ163" s="483"/>
      <c r="AK163" s="707"/>
      <c r="AL163" s="455"/>
      <c r="AM163" s="455"/>
      <c r="AN163" s="455"/>
      <c r="AO163" s="456"/>
      <c r="AP163" s="364"/>
      <c r="AQ163" s="810"/>
      <c r="AR163" s="709"/>
      <c r="AS163" s="709"/>
      <c r="AT163" s="709"/>
      <c r="AU163" s="710"/>
    </row>
    <row r="164" spans="1:47" ht="15.75" x14ac:dyDescent="0.25">
      <c r="A164" s="561" t="s">
        <v>121</v>
      </c>
      <c r="B164" s="559"/>
      <c r="C164" s="560"/>
      <c r="D164" s="481"/>
      <c r="E164" s="481"/>
      <c r="F164" s="481"/>
      <c r="G164" s="455"/>
      <c r="H164" s="485"/>
      <c r="I164" s="513"/>
      <c r="J164" s="514"/>
      <c r="K164" s="514"/>
      <c r="L164" s="483"/>
      <c r="M164" s="483"/>
      <c r="N164" s="488"/>
      <c r="O164" s="480"/>
      <c r="P164" s="480"/>
      <c r="Q164" s="480"/>
      <c r="R164" s="483"/>
      <c r="S164" s="483"/>
      <c r="T164" s="483"/>
      <c r="U164" s="483"/>
      <c r="V164" s="483"/>
      <c r="W164" s="502"/>
      <c r="X164" s="483"/>
      <c r="Y164" s="480"/>
      <c r="Z164" s="711"/>
      <c r="AA164" s="712"/>
      <c r="AB164" s="712"/>
      <c r="AC164" s="713"/>
      <c r="AD164" s="713"/>
      <c r="AE164" s="713"/>
      <c r="AF164" s="714"/>
      <c r="AG164" s="715"/>
      <c r="AH164" s="714"/>
      <c r="AI164" s="483"/>
      <c r="AJ164" s="483"/>
      <c r="AK164" s="707"/>
      <c r="AL164" s="455"/>
      <c r="AM164" s="455"/>
      <c r="AN164" s="455"/>
      <c r="AO164" s="456"/>
      <c r="AP164" s="364"/>
      <c r="AQ164" s="810"/>
      <c r="AR164" s="709"/>
      <c r="AS164" s="709"/>
      <c r="AT164" s="709"/>
      <c r="AU164" s="710"/>
    </row>
    <row r="165" spans="1:47" ht="15.75" x14ac:dyDescent="0.25">
      <c r="A165" s="562" t="s">
        <v>122</v>
      </c>
      <c r="B165" s="563">
        <v>156.43</v>
      </c>
      <c r="C165" s="481" t="e">
        <f>+B165+B165*$G$7</f>
        <v>#VALUE!</v>
      </c>
      <c r="D165" s="481">
        <v>185.88</v>
      </c>
      <c r="E165" s="481">
        <f>+D165*$F$9</f>
        <v>0</v>
      </c>
      <c r="F165" s="481">
        <f>SUM(D165:E165)</f>
        <v>185.88</v>
      </c>
      <c r="G165" s="455">
        <f>+F165</f>
        <v>185.88</v>
      </c>
      <c r="H165" s="485">
        <f>+D165+D165*$I$7</f>
        <v>185.88</v>
      </c>
      <c r="I165" s="513">
        <f>+H165*$I$6</f>
        <v>0</v>
      </c>
      <c r="J165" s="514">
        <f>SUM(H165:I165)</f>
        <v>185.88</v>
      </c>
      <c r="K165" s="514">
        <f>+H165+I165-0.02</f>
        <v>185.85999999999999</v>
      </c>
      <c r="L165" s="480">
        <f>H165+H165*$M$7</f>
        <v>185.88</v>
      </c>
      <c r="M165" s="480">
        <f>L165*L6</f>
        <v>26.023200000000003</v>
      </c>
      <c r="N165" s="363">
        <f>L165+M165</f>
        <v>211.9032</v>
      </c>
      <c r="O165" s="480">
        <f>L165+L165*$P$7</f>
        <v>211.9032</v>
      </c>
      <c r="P165" s="480" t="e">
        <f>O165*$Q$7</f>
        <v>#VALUE!</v>
      </c>
      <c r="Q165" s="480" t="e">
        <f>SUM(O165:P165)</f>
        <v>#VALUE!</v>
      </c>
      <c r="R165" s="550">
        <v>234.67</v>
      </c>
      <c r="S165" s="480">
        <f>R165*S7</f>
        <v>32.8538</v>
      </c>
      <c r="T165" s="480">
        <f>R165+S165-0.02</f>
        <v>267.50380000000001</v>
      </c>
      <c r="U165" s="480">
        <f>R165+(R165*R7)</f>
        <v>249.68887999999998</v>
      </c>
      <c r="V165" s="480">
        <f>U165*V7</f>
        <v>37.453331999999996</v>
      </c>
      <c r="W165" s="543">
        <f>ROUNDUP(SUM(U165:V165),1)</f>
        <v>287.20000000000005</v>
      </c>
      <c r="X165" s="480">
        <f>U165*$Z$9+U165</f>
        <v>269.66399039999999</v>
      </c>
      <c r="Y165" s="480">
        <f>X165*Y5</f>
        <v>40.449598559999998</v>
      </c>
      <c r="Z165" s="711">
        <f>SUM(X165:Y165)+3</f>
        <v>313.11358896000002</v>
      </c>
      <c r="AA165" s="712">
        <f t="shared" ref="AA165:AA225" si="54">X165+(X165*AA$7)</f>
        <v>285.84382982400001</v>
      </c>
      <c r="AB165" s="712" t="e">
        <f>AA165*#REF!</f>
        <v>#REF!</v>
      </c>
      <c r="AC165" s="713" t="e">
        <f>AA165+AB165</f>
        <v>#REF!</v>
      </c>
      <c r="AD165" s="713">
        <f>AA165*AD7</f>
        <v>300.13602131520003</v>
      </c>
      <c r="AE165" s="713">
        <f>AD165*AF7</f>
        <v>45.020403197280004</v>
      </c>
      <c r="AF165" s="714">
        <f>AD165+AE165</f>
        <v>345.15642451248004</v>
      </c>
      <c r="AG165" s="715">
        <v>338.8</v>
      </c>
      <c r="AH165" s="714">
        <f>AD165*AH7</f>
        <v>315.14282238096001</v>
      </c>
      <c r="AI165" s="480">
        <f>AH165*AJ7</f>
        <v>47.271423357144002</v>
      </c>
      <c r="AJ165" s="481">
        <f>SUM(AH165:AI165)</f>
        <v>362.414245738104</v>
      </c>
      <c r="AK165" s="707"/>
      <c r="AL165" s="455">
        <v>327.86525484004324</v>
      </c>
      <c r="AM165" s="455">
        <f>AL165*1.06</f>
        <v>347.53717013044587</v>
      </c>
      <c r="AN165" s="455">
        <f>AM165*1.06</f>
        <v>368.38940033827265</v>
      </c>
      <c r="AO165" s="455">
        <f>AN165*1.06</f>
        <v>390.49276435856905</v>
      </c>
      <c r="AP165" s="455">
        <f>AO165*1.06</f>
        <v>413.92233022008321</v>
      </c>
      <c r="AQ165" s="807">
        <f>AM165*1.06</f>
        <v>368.38940033827265</v>
      </c>
      <c r="AR165" s="363">
        <f>AQ165*1.15</f>
        <v>423.6478103890135</v>
      </c>
      <c r="AS165" s="709">
        <f>AQ165*1.06</f>
        <v>390.49276435856905</v>
      </c>
      <c r="AT165" s="804">
        <f>AS165*1.15</f>
        <v>449.06667901235437</v>
      </c>
      <c r="AU165" s="722">
        <f>SUM(AS165-AQ165)/AS165</f>
        <v>5.6603773584905752E-2</v>
      </c>
    </row>
    <row r="166" spans="1:47" ht="15.75" x14ac:dyDescent="0.25">
      <c r="A166" s="562" t="s">
        <v>123</v>
      </c>
      <c r="B166" s="563">
        <v>43.2</v>
      </c>
      <c r="C166" s="481" t="e">
        <f>+B166+B166*$G$7</f>
        <v>#VALUE!</v>
      </c>
      <c r="D166" s="481">
        <v>51.32</v>
      </c>
      <c r="E166" s="481">
        <f>+D166*$F$9</f>
        <v>0</v>
      </c>
      <c r="F166" s="481">
        <f>SUM(D166:E166)</f>
        <v>51.32</v>
      </c>
      <c r="G166" s="455">
        <f>FLOOR(F166,0.05)</f>
        <v>51.300000000000004</v>
      </c>
      <c r="H166" s="485">
        <f>+D166+D166*$I$7</f>
        <v>51.32</v>
      </c>
      <c r="I166" s="513">
        <f>+H166*$I$6</f>
        <v>0</v>
      </c>
      <c r="J166" s="514">
        <f>SUM(H166:I166)</f>
        <v>51.32</v>
      </c>
      <c r="K166" s="514">
        <f>+H166+I166-0.02</f>
        <v>51.3</v>
      </c>
      <c r="L166" s="480">
        <f>H166+H166*$M$7</f>
        <v>51.32</v>
      </c>
      <c r="M166" s="480">
        <f>L166*L6</f>
        <v>7.184800000000001</v>
      </c>
      <c r="N166" s="363">
        <f>L166+M166</f>
        <v>58.504800000000003</v>
      </c>
      <c r="O166" s="480">
        <f>L166+L166*$P$7</f>
        <v>58.504800000000003</v>
      </c>
      <c r="P166" s="480" t="e">
        <f>O166*$Q$7</f>
        <v>#VALUE!</v>
      </c>
      <c r="Q166" s="480" t="e">
        <f>SUM(O166:P166)</f>
        <v>#VALUE!</v>
      </c>
      <c r="R166" s="550">
        <v>64.790000000000006</v>
      </c>
      <c r="S166" s="480">
        <f>R166*S7</f>
        <v>9.0706000000000024</v>
      </c>
      <c r="T166" s="480">
        <f>R166+S166+0.04</f>
        <v>73.900600000000011</v>
      </c>
      <c r="U166" s="480">
        <f>R166+(R166*R7)</f>
        <v>68.936560000000014</v>
      </c>
      <c r="V166" s="480">
        <f>U166*V7</f>
        <v>10.340484000000002</v>
      </c>
      <c r="W166" s="543">
        <f>ROUNDUP(SUM(U166:V166),1)</f>
        <v>79.3</v>
      </c>
      <c r="X166" s="480">
        <f>U166*$Z$9+U166</f>
        <v>74.451484800000017</v>
      </c>
      <c r="Y166" s="480">
        <f>X166*Y5</f>
        <v>11.167722720000002</v>
      </c>
      <c r="Z166" s="711">
        <f>SUM(X166:Y166)+0.02</f>
        <v>85.639207520000014</v>
      </c>
      <c r="AA166" s="712">
        <f t="shared" si="54"/>
        <v>78.918573888000012</v>
      </c>
      <c r="AB166" s="712" t="e">
        <f>AA166*#REF!</f>
        <v>#REF!</v>
      </c>
      <c r="AC166" s="713" t="e">
        <f>AA166+AB166</f>
        <v>#REF!</v>
      </c>
      <c r="AD166" s="713">
        <f>AA166*AD7</f>
        <v>82.864502582400021</v>
      </c>
      <c r="AE166" s="713">
        <f>AD166*AF7</f>
        <v>12.429675387360003</v>
      </c>
      <c r="AF166" s="714">
        <f>AD166+AE166</f>
        <v>95.294177969760028</v>
      </c>
      <c r="AG166" s="715">
        <v>93.5</v>
      </c>
      <c r="AH166" s="714">
        <f>AD166*AH7</f>
        <v>87.007727711520033</v>
      </c>
      <c r="AI166" s="480">
        <f>AH166*AJ7</f>
        <v>13.051159156728005</v>
      </c>
      <c r="AJ166" s="481">
        <f>SUM(AH166:AI166)</f>
        <v>100.05888686824804</v>
      </c>
      <c r="AK166" s="707">
        <v>98.2</v>
      </c>
      <c r="AL166" s="455">
        <v>90.520261904318446</v>
      </c>
      <c r="AM166" s="455">
        <f>AL166*1.06</f>
        <v>95.951477618577556</v>
      </c>
      <c r="AN166" s="455" t="e">
        <f>AL166*#REF!</f>
        <v>#REF!</v>
      </c>
      <c r="AO166" s="456" t="e">
        <f>SUM(AL166:AN166)</f>
        <v>#REF!</v>
      </c>
      <c r="AP166" s="364"/>
      <c r="AQ166" s="807">
        <f>AM166*1.06</f>
        <v>101.70856627569222</v>
      </c>
      <c r="AR166" s="363">
        <f>AQ166*1.15</f>
        <v>116.96485121704605</v>
      </c>
      <c r="AS166" s="709">
        <f>AQ166*1.06</f>
        <v>107.81108025223377</v>
      </c>
      <c r="AT166" s="804">
        <f>AS166*1.15</f>
        <v>123.98274229006881</v>
      </c>
      <c r="AU166" s="722">
        <f>SUM(AS166-AQ166)/AS166</f>
        <v>5.6603773584905759E-2</v>
      </c>
    </row>
    <row r="167" spans="1:47" ht="15.75" x14ac:dyDescent="0.25">
      <c r="A167" s="564"/>
      <c r="B167" s="563"/>
      <c r="C167" s="560"/>
      <c r="D167" s="481"/>
      <c r="E167" s="481"/>
      <c r="F167" s="481"/>
      <c r="G167" s="455"/>
      <c r="H167" s="485"/>
      <c r="I167" s="513"/>
      <c r="J167" s="514"/>
      <c r="K167" s="514"/>
      <c r="L167" s="483"/>
      <c r="M167" s="483"/>
      <c r="N167" s="488"/>
      <c r="O167" s="480"/>
      <c r="P167" s="480"/>
      <c r="Q167" s="480"/>
      <c r="R167" s="483"/>
      <c r="S167" s="483"/>
      <c r="T167" s="483"/>
      <c r="U167" s="483"/>
      <c r="V167" s="483"/>
      <c r="W167" s="502"/>
      <c r="X167" s="483"/>
      <c r="Y167" s="480"/>
      <c r="Z167" s="711"/>
      <c r="AA167" s="712"/>
      <c r="AB167" s="712"/>
      <c r="AC167" s="713"/>
      <c r="AD167" s="713"/>
      <c r="AE167" s="713"/>
      <c r="AF167" s="714"/>
      <c r="AG167" s="715"/>
      <c r="AH167" s="714"/>
      <c r="AI167" s="480"/>
      <c r="AJ167" s="483"/>
      <c r="AK167" s="707"/>
      <c r="AL167" s="455"/>
      <c r="AM167" s="455"/>
      <c r="AN167" s="455"/>
      <c r="AO167" s="456"/>
      <c r="AP167" s="364"/>
      <c r="AQ167" s="811"/>
      <c r="AR167" s="363"/>
      <c r="AS167" s="363"/>
      <c r="AT167" s="363"/>
      <c r="AU167" s="710"/>
    </row>
    <row r="168" spans="1:47" ht="15.75" x14ac:dyDescent="0.25">
      <c r="A168" s="561" t="s">
        <v>124</v>
      </c>
      <c r="B168" s="563"/>
      <c r="C168" s="560"/>
      <c r="D168" s="481"/>
      <c r="E168" s="481"/>
      <c r="F168" s="481"/>
      <c r="G168" s="455"/>
      <c r="H168" s="485"/>
      <c r="I168" s="513"/>
      <c r="J168" s="514"/>
      <c r="K168" s="514"/>
      <c r="L168" s="483"/>
      <c r="M168" s="483"/>
      <c r="N168" s="488"/>
      <c r="O168" s="480"/>
      <c r="P168" s="480"/>
      <c r="Q168" s="480"/>
      <c r="R168" s="483"/>
      <c r="S168" s="483"/>
      <c r="T168" s="483"/>
      <c r="U168" s="480"/>
      <c r="V168" s="480"/>
      <c r="W168" s="538"/>
      <c r="X168" s="483"/>
      <c r="Y168" s="480"/>
      <c r="Z168" s="711"/>
      <c r="AA168" s="712"/>
      <c r="AB168" s="712"/>
      <c r="AC168" s="713"/>
      <c r="AD168" s="713"/>
      <c r="AE168" s="713"/>
      <c r="AF168" s="714"/>
      <c r="AG168" s="715"/>
      <c r="AH168" s="714"/>
      <c r="AI168" s="480"/>
      <c r="AJ168" s="483"/>
      <c r="AK168" s="707"/>
      <c r="AL168" s="455"/>
      <c r="AM168" s="455"/>
      <c r="AN168" s="455"/>
      <c r="AO168" s="456"/>
      <c r="AP168" s="364"/>
      <c r="AQ168" s="811"/>
      <c r="AR168" s="363"/>
      <c r="AS168" s="363"/>
      <c r="AT168" s="363"/>
      <c r="AU168" s="710"/>
    </row>
    <row r="169" spans="1:47" ht="15.75" x14ac:dyDescent="0.25">
      <c r="A169" s="562" t="s">
        <v>122</v>
      </c>
      <c r="B169" s="563">
        <v>134.08000000000001</v>
      </c>
      <c r="C169" s="481" t="e">
        <f>+B169+B169*$G$7</f>
        <v>#VALUE!</v>
      </c>
      <c r="D169" s="481">
        <v>159.30000000000001</v>
      </c>
      <c r="E169" s="481">
        <f t="shared" ref="E169:E176" si="55">+D169*$F$9</f>
        <v>0</v>
      </c>
      <c r="F169" s="481">
        <f t="shared" ref="F169:F176" si="56">SUM(D169:E169)</f>
        <v>159.30000000000001</v>
      </c>
      <c r="G169" s="455">
        <f>+F169</f>
        <v>159.30000000000001</v>
      </c>
      <c r="H169" s="485">
        <f>+D169+D169*$I$7</f>
        <v>159.30000000000001</v>
      </c>
      <c r="I169" s="513">
        <f>+H169*$I$6</f>
        <v>0</v>
      </c>
      <c r="J169" s="514">
        <f>SUM(H169:I169)</f>
        <v>159.30000000000001</v>
      </c>
      <c r="K169" s="514">
        <f>+H169+I169</f>
        <v>159.30000000000001</v>
      </c>
      <c r="L169" s="480">
        <f>H169+H169*$M$7</f>
        <v>159.30000000000001</v>
      </c>
      <c r="M169" s="480">
        <f>L169*L6</f>
        <v>22.302000000000003</v>
      </c>
      <c r="N169" s="363">
        <f>L169+M169</f>
        <v>181.602</v>
      </c>
      <c r="O169" s="480">
        <f>L169+L169*$P$7</f>
        <v>181.602</v>
      </c>
      <c r="P169" s="480" t="e">
        <f>O169*$Q$7</f>
        <v>#VALUE!</v>
      </c>
      <c r="Q169" s="480" t="e">
        <f>SUM(O169:P169)</f>
        <v>#VALUE!</v>
      </c>
      <c r="R169" s="550">
        <v>201.11</v>
      </c>
      <c r="S169" s="480">
        <f>R169*S7</f>
        <v>28.155400000000004</v>
      </c>
      <c r="T169" s="480">
        <f>R169+S169+0.03</f>
        <v>229.29540000000003</v>
      </c>
      <c r="U169" s="480">
        <f>R169+(R169*R7)</f>
        <v>213.98104000000001</v>
      </c>
      <c r="V169" s="480">
        <f>U169*V7</f>
        <v>32.097155999999998</v>
      </c>
      <c r="W169" s="543">
        <f>ROUNDUP(SUM(U169:V169),1)</f>
        <v>246.1</v>
      </c>
      <c r="X169" s="480">
        <f>U169*$Z$9+U169</f>
        <v>231.09952320000002</v>
      </c>
      <c r="Y169" s="480">
        <f>X169*Y5</f>
        <v>34.66492848</v>
      </c>
      <c r="Z169" s="711">
        <f>SUM(X169:Y169)+0.01</f>
        <v>265.77445168000003</v>
      </c>
      <c r="AA169" s="712">
        <f t="shared" si="54"/>
        <v>244.96549459200003</v>
      </c>
      <c r="AB169" s="712" t="e">
        <f>AA169*#REF!</f>
        <v>#REF!</v>
      </c>
      <c r="AC169" s="713" t="e">
        <f>AA169+AB169</f>
        <v>#REF!</v>
      </c>
      <c r="AD169" s="713">
        <f>AA169*AD7</f>
        <v>257.21376932160001</v>
      </c>
      <c r="AE169" s="713">
        <f>AD169*AF7</f>
        <v>38.582065398239997</v>
      </c>
      <c r="AF169" s="714">
        <f>AD169+AE169</f>
        <v>295.79583471984</v>
      </c>
      <c r="AG169" s="715">
        <v>290.3</v>
      </c>
      <c r="AH169" s="714">
        <f>AD169*AH7</f>
        <v>270.07445778768005</v>
      </c>
      <c r="AI169" s="480">
        <f>AH169*AJ7</f>
        <v>40.511168668152003</v>
      </c>
      <c r="AJ169" s="481">
        <f>SUM(AH169:AI169)</f>
        <v>310.58562645583203</v>
      </c>
      <c r="AK169" s="707">
        <v>304.8</v>
      </c>
      <c r="AL169" s="455">
        <v>280.97746367614565</v>
      </c>
      <c r="AM169" s="455">
        <f t="shared" ref="AM169:AM176" si="57">AL169*1.06</f>
        <v>297.83611149671441</v>
      </c>
      <c r="AN169" s="455" t="e">
        <f>AL169*#REF!</f>
        <v>#REF!</v>
      </c>
      <c r="AO169" s="456">
        <v>323.10000000000002</v>
      </c>
      <c r="AP169" s="364">
        <v>323.10000000000002</v>
      </c>
      <c r="AQ169" s="807">
        <f>AM169*1.06</f>
        <v>315.7062781865173</v>
      </c>
      <c r="AR169" s="363">
        <f>AQ169*1.15</f>
        <v>363.06221991449485</v>
      </c>
      <c r="AS169" s="709">
        <f t="shared" ref="AS169:AS176" si="58">AQ169*1.06</f>
        <v>334.64865487770834</v>
      </c>
      <c r="AT169" s="804">
        <f t="shared" ref="AT169:AT176" si="59">AS169*1.15</f>
        <v>384.84595310936459</v>
      </c>
      <c r="AU169" s="722">
        <f>SUM(AS169-AQ169)/AS169</f>
        <v>5.6603773584905676E-2</v>
      </c>
    </row>
    <row r="170" spans="1:47" ht="15.75" x14ac:dyDescent="0.25">
      <c r="A170" s="562" t="s">
        <v>123</v>
      </c>
      <c r="B170" s="563">
        <v>38.729999999999997</v>
      </c>
      <c r="C170" s="481" t="e">
        <f>+B170+B170*$G$7</f>
        <v>#VALUE!</v>
      </c>
      <c r="D170" s="481">
        <v>46.05</v>
      </c>
      <c r="E170" s="481">
        <f t="shared" si="55"/>
        <v>0</v>
      </c>
      <c r="F170" s="481">
        <f t="shared" si="56"/>
        <v>46.05</v>
      </c>
      <c r="G170" s="455">
        <f>CEILING(F170,0.1)</f>
        <v>46.1</v>
      </c>
      <c r="H170" s="485">
        <f>+D170+D170*$I$7</f>
        <v>46.05</v>
      </c>
      <c r="I170" s="513">
        <f>+H170*$I$6</f>
        <v>0</v>
      </c>
      <c r="J170" s="514">
        <f>SUM(H170:I170)</f>
        <v>46.05</v>
      </c>
      <c r="K170" s="514">
        <f>+H170+I170+0.05</f>
        <v>46.099999999999994</v>
      </c>
      <c r="L170" s="480">
        <f>H170+H170*$M$7</f>
        <v>46.05</v>
      </c>
      <c r="M170" s="480">
        <f>L170*L6</f>
        <v>6.4470000000000001</v>
      </c>
      <c r="N170" s="363">
        <f>L170+M170</f>
        <v>52.497</v>
      </c>
      <c r="O170" s="480">
        <f>L170+L170*$P$7</f>
        <v>52.497</v>
      </c>
      <c r="P170" s="480" t="e">
        <f>O170*$Q$7</f>
        <v>#VALUE!</v>
      </c>
      <c r="Q170" s="480" t="e">
        <f>SUM(O170:P170)</f>
        <v>#VALUE!</v>
      </c>
      <c r="R170" s="550">
        <v>58.14</v>
      </c>
      <c r="S170" s="480">
        <f>R170*S7</f>
        <v>8.1396000000000015</v>
      </c>
      <c r="T170" s="480">
        <f>R170+S170+0.02</f>
        <v>66.299599999999998</v>
      </c>
      <c r="U170" s="480">
        <f>R170+(R170*R7)</f>
        <v>61.860959999999999</v>
      </c>
      <c r="V170" s="480">
        <f>U170*V7</f>
        <v>9.2791439999999987</v>
      </c>
      <c r="W170" s="543">
        <f>ROUNDUP(SUM(U170:V170),1)</f>
        <v>71.199999999999989</v>
      </c>
      <c r="X170" s="480">
        <f>U170*$Z$9+U170</f>
        <v>66.809836799999999</v>
      </c>
      <c r="Y170" s="480">
        <f>X170*Y5</f>
        <v>10.021475519999999</v>
      </c>
      <c r="Z170" s="711">
        <f>SUM(X170:Y170)-0.01</f>
        <v>76.82131231999999</v>
      </c>
      <c r="AA170" s="712">
        <f t="shared" si="54"/>
        <v>70.818427008</v>
      </c>
      <c r="AB170" s="712" t="e">
        <f>AA170*#REF!</f>
        <v>#REF!</v>
      </c>
      <c r="AC170" s="713" t="e">
        <f>AA170+AB170</f>
        <v>#REF!</v>
      </c>
      <c r="AD170" s="713">
        <f>AA170*AD7</f>
        <v>74.359348358399998</v>
      </c>
      <c r="AE170" s="713">
        <f>AD170*AF7</f>
        <v>11.15390225376</v>
      </c>
      <c r="AF170" s="714">
        <f>AD170+AE170</f>
        <v>85.513250612159993</v>
      </c>
      <c r="AG170" s="715">
        <v>93.9</v>
      </c>
      <c r="AH170" s="714">
        <f>AG170*AH7</f>
        <v>98.595000000000013</v>
      </c>
      <c r="AI170" s="480">
        <f>AH170*AJ7</f>
        <v>14.789250000000001</v>
      </c>
      <c r="AJ170" s="481">
        <f>SUM(AH170:AI170)</f>
        <v>113.38425000000001</v>
      </c>
      <c r="AK170" s="707">
        <v>113.4</v>
      </c>
      <c r="AL170" s="455">
        <v>104.51070000000001</v>
      </c>
      <c r="AM170" s="455">
        <f t="shared" si="57"/>
        <v>110.78134200000002</v>
      </c>
      <c r="AN170" s="455" t="e">
        <f>AL170*#REF!</f>
        <v>#REF!</v>
      </c>
      <c r="AO170" s="456">
        <v>120.2</v>
      </c>
      <c r="AP170" s="364">
        <v>120.2</v>
      </c>
      <c r="AQ170" s="807">
        <f>AM170*1.06</f>
        <v>117.42822252000003</v>
      </c>
      <c r="AR170" s="363">
        <f>AQ170*1.15</f>
        <v>135.04245589800004</v>
      </c>
      <c r="AS170" s="709">
        <f t="shared" si="58"/>
        <v>124.47391587120005</v>
      </c>
      <c r="AT170" s="804">
        <f t="shared" si="59"/>
        <v>143.14500325188004</v>
      </c>
      <c r="AU170" s="722">
        <f>SUM(AS170-AQ170)/AS170</f>
        <v>5.6603773584905759E-2</v>
      </c>
    </row>
    <row r="171" spans="1:47" ht="15.75" x14ac:dyDescent="0.25">
      <c r="A171" s="564"/>
      <c r="B171" s="563"/>
      <c r="C171" s="560"/>
      <c r="D171" s="481"/>
      <c r="E171" s="481"/>
      <c r="F171" s="481"/>
      <c r="G171" s="455"/>
      <c r="H171" s="485"/>
      <c r="I171" s="513"/>
      <c r="J171" s="514"/>
      <c r="K171" s="514"/>
      <c r="L171" s="483"/>
      <c r="M171" s="483"/>
      <c r="N171" s="488"/>
      <c r="O171" s="480"/>
      <c r="P171" s="480"/>
      <c r="Q171" s="480"/>
      <c r="R171" s="483" t="s">
        <v>609</v>
      </c>
      <c r="S171" s="483"/>
      <c r="T171" s="483"/>
      <c r="U171" s="483"/>
      <c r="V171" s="483"/>
      <c r="W171" s="502"/>
      <c r="X171" s="483"/>
      <c r="Y171" s="480"/>
      <c r="Z171" s="711"/>
      <c r="AA171" s="712"/>
      <c r="AB171" s="712"/>
      <c r="AC171" s="713"/>
      <c r="AD171" s="713"/>
      <c r="AE171" s="713"/>
      <c r="AF171" s="714"/>
      <c r="AG171" s="715"/>
      <c r="AH171" s="714"/>
      <c r="AI171" s="480"/>
      <c r="AJ171" s="483"/>
      <c r="AK171" s="707"/>
      <c r="AL171" s="455"/>
      <c r="AM171" s="455"/>
      <c r="AN171" s="455"/>
      <c r="AO171" s="456"/>
      <c r="AP171" s="364"/>
      <c r="AQ171" s="811"/>
      <c r="AR171" s="363"/>
      <c r="AS171" s="363"/>
      <c r="AT171" s="363"/>
      <c r="AU171" s="710"/>
    </row>
    <row r="172" spans="1:47" ht="15.75" x14ac:dyDescent="0.25">
      <c r="A172" s="561" t="s">
        <v>125</v>
      </c>
      <c r="B172" s="563">
        <v>251.79</v>
      </c>
      <c r="C172" s="481" t="e">
        <f>+B172+B172*$G$7</f>
        <v>#VALUE!</v>
      </c>
      <c r="D172" s="481">
        <v>299.12</v>
      </c>
      <c r="E172" s="481">
        <f t="shared" si="55"/>
        <v>0</v>
      </c>
      <c r="F172" s="481">
        <f t="shared" si="56"/>
        <v>299.12</v>
      </c>
      <c r="G172" s="455">
        <f>+F172</f>
        <v>299.12</v>
      </c>
      <c r="H172" s="485">
        <f>+D172+D172*$I$7</f>
        <v>299.12</v>
      </c>
      <c r="I172" s="513">
        <f>+H172*$I$6</f>
        <v>0</v>
      </c>
      <c r="J172" s="514">
        <f>SUM(H172:I172)</f>
        <v>299.12</v>
      </c>
      <c r="K172" s="514">
        <f>+H172+I172+0.04</f>
        <v>299.16000000000003</v>
      </c>
      <c r="L172" s="480">
        <f>H172+H172*$M$7</f>
        <v>299.12</v>
      </c>
      <c r="M172" s="480">
        <f>L172*L6</f>
        <v>41.876800000000003</v>
      </c>
      <c r="N172" s="363">
        <f>L172+M172</f>
        <v>340.99680000000001</v>
      </c>
      <c r="O172" s="480">
        <f>L172+L172*$P$7</f>
        <v>340.99680000000001</v>
      </c>
      <c r="P172" s="480" t="e">
        <f>O172*$Q$7</f>
        <v>#VALUE!</v>
      </c>
      <c r="Q172" s="480" t="e">
        <f>SUM(O172:P172)</f>
        <v>#VALUE!</v>
      </c>
      <c r="R172" s="550">
        <v>377.63</v>
      </c>
      <c r="S172" s="480">
        <f>R172*S7</f>
        <v>52.868200000000002</v>
      </c>
      <c r="T172" s="480">
        <f>R172+S172-0.02</f>
        <v>430.47820000000002</v>
      </c>
      <c r="U172" s="480">
        <f>R172+(R172*R7)</f>
        <v>401.79831999999999</v>
      </c>
      <c r="V172" s="480">
        <f>U172*V7</f>
        <v>60.269747999999993</v>
      </c>
      <c r="W172" s="543">
        <f>ROUNDUP(SUM(U172:V172),1)</f>
        <v>462.1</v>
      </c>
      <c r="X172" s="480">
        <f>U172*$Z$9+U172</f>
        <v>433.94218560000002</v>
      </c>
      <c r="Y172" s="480">
        <f>X172*Y5</f>
        <v>65.091327840000005</v>
      </c>
      <c r="Z172" s="711">
        <f>SUM(X172:Y172)+0.01</f>
        <v>499.04351344000003</v>
      </c>
      <c r="AA172" s="712">
        <f t="shared" si="54"/>
        <v>459.97871673600002</v>
      </c>
      <c r="AB172" s="712" t="e">
        <f>AA172*#REF!</f>
        <v>#REF!</v>
      </c>
      <c r="AC172" s="713" t="e">
        <f>AA172+AB172</f>
        <v>#REF!</v>
      </c>
      <c r="AD172" s="713">
        <f>AA172*AD7</f>
        <v>482.97765257280003</v>
      </c>
      <c r="AE172" s="713">
        <f>AD172*AF7</f>
        <v>72.446647885920001</v>
      </c>
      <c r="AF172" s="714">
        <f>AD172+AE172</f>
        <v>555.42430045872004</v>
      </c>
      <c r="AG172" s="715">
        <v>545.1</v>
      </c>
      <c r="AH172" s="714">
        <f>AG172*AH7</f>
        <v>572.35500000000002</v>
      </c>
      <c r="AI172" s="480">
        <f>AH172*AJ7</f>
        <v>85.853250000000003</v>
      </c>
      <c r="AJ172" s="481">
        <f>SUM(AH172:AI172)</f>
        <v>658.20825000000002</v>
      </c>
      <c r="AK172" s="707">
        <v>658.2</v>
      </c>
      <c r="AL172" s="455">
        <v>606.69630000000006</v>
      </c>
      <c r="AM172" s="455">
        <f t="shared" si="57"/>
        <v>643.0980780000001</v>
      </c>
      <c r="AN172" s="455" t="e">
        <f>AL172*#REF!</f>
        <v>#REF!</v>
      </c>
      <c r="AO172" s="456" t="e">
        <f>SUM(AL172:AN172)</f>
        <v>#REF!</v>
      </c>
      <c r="AP172" s="364"/>
      <c r="AQ172" s="807">
        <f>AM172*1.06</f>
        <v>681.68396268000015</v>
      </c>
      <c r="AR172" s="363">
        <f>AQ172*1.15</f>
        <v>783.93655708200015</v>
      </c>
      <c r="AS172" s="709">
        <f t="shared" si="58"/>
        <v>722.58500044080017</v>
      </c>
      <c r="AT172" s="804">
        <f t="shared" si="59"/>
        <v>830.97275050692008</v>
      </c>
      <c r="AU172" s="722">
        <f>SUM(AS172-AQ172)/AS172</f>
        <v>5.6603773584905676E-2</v>
      </c>
    </row>
    <row r="173" spans="1:47" ht="15.75" x14ac:dyDescent="0.25">
      <c r="A173" s="479"/>
      <c r="B173" s="480"/>
      <c r="C173" s="481"/>
      <c r="D173" s="481"/>
      <c r="E173" s="481"/>
      <c r="F173" s="481"/>
      <c r="G173" s="455"/>
      <c r="H173" s="485"/>
      <c r="I173" s="513"/>
      <c r="J173" s="514"/>
      <c r="K173" s="514"/>
      <c r="L173" s="483"/>
      <c r="M173" s="483"/>
      <c r="N173" s="488"/>
      <c r="O173" s="480"/>
      <c r="P173" s="480"/>
      <c r="Q173" s="480"/>
      <c r="R173" s="480"/>
      <c r="S173" s="480"/>
      <c r="T173" s="480"/>
      <c r="U173" s="480"/>
      <c r="V173" s="480"/>
      <c r="W173" s="538"/>
      <c r="X173" s="483"/>
      <c r="Y173" s="480"/>
      <c r="Z173" s="711"/>
      <c r="AA173" s="712"/>
      <c r="AB173" s="712"/>
      <c r="AC173" s="713"/>
      <c r="AD173" s="713"/>
      <c r="AE173" s="713"/>
      <c r="AF173" s="714"/>
      <c r="AG173" s="715"/>
      <c r="AH173" s="714"/>
      <c r="AI173" s="480"/>
      <c r="AJ173" s="483"/>
      <c r="AK173" s="707"/>
      <c r="AL173" s="455"/>
      <c r="AM173" s="455"/>
      <c r="AN173" s="455"/>
      <c r="AO173" s="456"/>
      <c r="AP173" s="364"/>
      <c r="AQ173" s="811"/>
      <c r="AR173" s="363"/>
      <c r="AS173" s="363"/>
      <c r="AT173" s="363"/>
      <c r="AU173" s="710"/>
    </row>
    <row r="174" spans="1:47" ht="15.75" x14ac:dyDescent="0.25">
      <c r="A174" s="499" t="s">
        <v>126</v>
      </c>
      <c r="B174" s="563">
        <v>81.94</v>
      </c>
      <c r="C174" s="481" t="e">
        <f>+B174+B174*$G$7</f>
        <v>#VALUE!</v>
      </c>
      <c r="D174" s="481">
        <v>97.37</v>
      </c>
      <c r="E174" s="481">
        <f t="shared" si="55"/>
        <v>0</v>
      </c>
      <c r="F174" s="481">
        <f t="shared" si="56"/>
        <v>97.37</v>
      </c>
      <c r="G174" s="455">
        <f>+F174</f>
        <v>97.37</v>
      </c>
      <c r="H174" s="485">
        <f>+D174+D174*$I$7</f>
        <v>97.37</v>
      </c>
      <c r="I174" s="513">
        <f>+H174*$I$6</f>
        <v>0</v>
      </c>
      <c r="J174" s="514">
        <f>SUM(H174:I174)</f>
        <v>97.37</v>
      </c>
      <c r="K174" s="514">
        <f>+H174+I174+0.04</f>
        <v>97.410000000000011</v>
      </c>
      <c r="L174" s="480">
        <f>H174+H174*$M$7</f>
        <v>97.37</v>
      </c>
      <c r="M174" s="480">
        <f>L174*L6</f>
        <v>13.631800000000002</v>
      </c>
      <c r="N174" s="363">
        <f>L174+M174</f>
        <v>111.0018</v>
      </c>
      <c r="O174" s="480">
        <f>L174+L174*$P$7</f>
        <v>111.0018</v>
      </c>
      <c r="P174" s="480" t="e">
        <f>O174*$Q$7</f>
        <v>#VALUE!</v>
      </c>
      <c r="Q174" s="480" t="e">
        <f>SUM(O174:P174)</f>
        <v>#VALUE!</v>
      </c>
      <c r="R174" s="550">
        <v>122.93</v>
      </c>
      <c r="S174" s="480">
        <f>R174*S7</f>
        <v>17.210200000000004</v>
      </c>
      <c r="T174" s="480">
        <f>R174+S174-0.04</f>
        <v>140.10020000000003</v>
      </c>
      <c r="U174" s="480">
        <f>R174+(R174*R7)</f>
        <v>130.79752000000002</v>
      </c>
      <c r="V174" s="480">
        <f>U174*V7</f>
        <v>19.619628000000002</v>
      </c>
      <c r="W174" s="543">
        <f>ROUNDUP(SUM(U174:V174),1)</f>
        <v>150.5</v>
      </c>
      <c r="X174" s="480">
        <f>U174*$Z$9+U174</f>
        <v>141.26132160000003</v>
      </c>
      <c r="Y174" s="480">
        <f>X174*Y5</f>
        <v>21.189198240000003</v>
      </c>
      <c r="Z174" s="711">
        <f>SUM(X174:Y174)+0.01</f>
        <v>162.46051984000002</v>
      </c>
      <c r="AA174" s="712">
        <f t="shared" si="54"/>
        <v>149.73700089600004</v>
      </c>
      <c r="AB174" s="712" t="e">
        <f>AA174*#REF!</f>
        <v>#REF!</v>
      </c>
      <c r="AC174" s="713" t="e">
        <f>AA174+AB174</f>
        <v>#REF!</v>
      </c>
      <c r="AD174" s="713">
        <f>AA174*AD7</f>
        <v>157.22385094080005</v>
      </c>
      <c r="AE174" s="713">
        <f>AD174*AF7</f>
        <v>23.583577641120005</v>
      </c>
      <c r="AF174" s="714">
        <f>AD174+AE174</f>
        <v>180.80742858192005</v>
      </c>
      <c r="AG174" s="715">
        <v>177.5</v>
      </c>
      <c r="AH174" s="714">
        <f>AD174*AH7</f>
        <v>165.08504348784007</v>
      </c>
      <c r="AI174" s="480">
        <f>AH174*AJ7</f>
        <v>24.762756523176009</v>
      </c>
      <c r="AJ174" s="481">
        <f>SUM(AH174:AI174)</f>
        <v>189.84780001101609</v>
      </c>
      <c r="AK174" s="707">
        <v>186.3</v>
      </c>
      <c r="AL174" s="455">
        <v>171.74958783605285</v>
      </c>
      <c r="AM174" s="455">
        <f t="shared" si="57"/>
        <v>182.05456310621602</v>
      </c>
      <c r="AN174" s="455" t="e">
        <f>AL174*#REF!</f>
        <v>#REF!</v>
      </c>
      <c r="AO174" s="456">
        <v>197.5</v>
      </c>
      <c r="AP174" s="364">
        <v>197.5</v>
      </c>
      <c r="AQ174" s="807">
        <f>AM174*1.06</f>
        <v>192.97783689258898</v>
      </c>
      <c r="AR174" s="363">
        <f>AQ174*1.15</f>
        <v>221.92451242647732</v>
      </c>
      <c r="AS174" s="709">
        <f t="shared" si="58"/>
        <v>204.55650710614432</v>
      </c>
      <c r="AT174" s="804">
        <f t="shared" si="59"/>
        <v>235.23998317206596</v>
      </c>
      <c r="AU174" s="722">
        <f>SUM(AS174-AQ174)/AS174</f>
        <v>5.6603773584905669E-2</v>
      </c>
    </row>
    <row r="175" spans="1:47" ht="15.75" x14ac:dyDescent="0.25">
      <c r="A175" s="565" t="s">
        <v>607</v>
      </c>
      <c r="B175" s="566"/>
      <c r="C175" s="471">
        <v>11.75</v>
      </c>
      <c r="D175" s="471">
        <v>13.07</v>
      </c>
      <c r="E175" s="471">
        <f t="shared" si="55"/>
        <v>0</v>
      </c>
      <c r="F175" s="471">
        <f t="shared" si="56"/>
        <v>13.07</v>
      </c>
      <c r="G175" s="472">
        <f>CEILING(F175,0.1)</f>
        <v>13.100000000000001</v>
      </c>
      <c r="H175" s="473">
        <f>+D175+D175*$I$7</f>
        <v>13.07</v>
      </c>
      <c r="I175" s="567">
        <f>+H175*$I$6</f>
        <v>0</v>
      </c>
      <c r="J175" s="568">
        <f>SUM(H175:I175)</f>
        <v>13.07</v>
      </c>
      <c r="K175" s="515">
        <f>+H175+I175+0.01</f>
        <v>13.08</v>
      </c>
      <c r="L175" s="470">
        <f>H175+H175*$M$7</f>
        <v>13.07</v>
      </c>
      <c r="M175" s="470">
        <f>L175*L6</f>
        <v>1.8298000000000003</v>
      </c>
      <c r="N175" s="569">
        <f>L175+M175</f>
        <v>14.899800000000001</v>
      </c>
      <c r="O175" s="470">
        <f>L175+L175*$P$7</f>
        <v>14.899800000000001</v>
      </c>
      <c r="P175" s="470" t="e">
        <f>O175*$Q$7</f>
        <v>#VALUE!</v>
      </c>
      <c r="Q175" s="470" t="e">
        <f>SUM(O175:P175)</f>
        <v>#VALUE!</v>
      </c>
      <c r="R175" s="550">
        <v>16.5</v>
      </c>
      <c r="S175" s="480">
        <f>R175*S7</f>
        <v>2.31</v>
      </c>
      <c r="T175" s="480">
        <f>R175+S175-0.01</f>
        <v>18.799999999999997</v>
      </c>
      <c r="U175" s="480">
        <f>R175+(R175*R7)</f>
        <v>17.556000000000001</v>
      </c>
      <c r="V175" s="480">
        <f>U175*V7</f>
        <v>2.6334</v>
      </c>
      <c r="W175" s="543">
        <f>ROUNDUP(SUM(U175:V175),1)</f>
        <v>20.200000000000003</v>
      </c>
      <c r="X175" s="480">
        <f>U175*$Z$9+U175</f>
        <v>18.96048</v>
      </c>
      <c r="Y175" s="480">
        <f>X175*Y5</f>
        <v>2.8440720000000002</v>
      </c>
      <c r="Z175" s="711">
        <f>SUM(X175:Y175)</f>
        <v>21.804552000000001</v>
      </c>
      <c r="AA175" s="712">
        <f t="shared" si="54"/>
        <v>20.098108799999999</v>
      </c>
      <c r="AB175" s="712" t="e">
        <f>AA175*#REF!</f>
        <v>#REF!</v>
      </c>
      <c r="AC175" s="713" t="e">
        <f>AA175+AB175</f>
        <v>#REF!</v>
      </c>
      <c r="AD175" s="713">
        <f>AA175*AD7</f>
        <v>21.10301424</v>
      </c>
      <c r="AE175" s="713">
        <f>AD175*AF7</f>
        <v>3.1654521359999999</v>
      </c>
      <c r="AF175" s="714">
        <f>AD175+AE175</f>
        <v>24.268466375999999</v>
      </c>
      <c r="AG175" s="715">
        <v>23.8</v>
      </c>
      <c r="AH175" s="714">
        <f>AD175*AH7</f>
        <v>22.158164952</v>
      </c>
      <c r="AI175" s="480">
        <f>AH175*AJ7</f>
        <v>3.3237247428000001</v>
      </c>
      <c r="AJ175" s="481">
        <f>SUM(AH175:AI175)</f>
        <v>25.4818896948</v>
      </c>
      <c r="AK175" s="707">
        <v>25</v>
      </c>
      <c r="AL175" s="455">
        <v>23.052698277840008</v>
      </c>
      <c r="AM175" s="455">
        <f t="shared" si="57"/>
        <v>24.43586017451041</v>
      </c>
      <c r="AN175" s="455" t="e">
        <f>AL175*#REF!</f>
        <v>#REF!</v>
      </c>
      <c r="AO175" s="456">
        <v>26.5</v>
      </c>
      <c r="AP175" s="364">
        <v>26.5</v>
      </c>
      <c r="AQ175" s="807">
        <f>AM175*1.06</f>
        <v>25.902011784981035</v>
      </c>
      <c r="AR175" s="363">
        <f>AQ175*1.15</f>
        <v>29.787313552728186</v>
      </c>
      <c r="AS175" s="709">
        <f t="shared" si="58"/>
        <v>27.456132492079899</v>
      </c>
      <c r="AT175" s="804">
        <f t="shared" si="59"/>
        <v>31.574552365891883</v>
      </c>
      <c r="AU175" s="722">
        <f>SUM(AS175-AQ175)/AS175</f>
        <v>5.6603773584905731E-2</v>
      </c>
    </row>
    <row r="176" spans="1:47" ht="15.75" x14ac:dyDescent="0.25">
      <c r="A176" s="479" t="s">
        <v>608</v>
      </c>
      <c r="B176" s="517"/>
      <c r="C176" s="481">
        <v>129.47</v>
      </c>
      <c r="D176" s="481">
        <v>143.77000000000001</v>
      </c>
      <c r="E176" s="481">
        <f t="shared" si="55"/>
        <v>0</v>
      </c>
      <c r="F176" s="481">
        <f t="shared" si="56"/>
        <v>143.77000000000001</v>
      </c>
      <c r="G176" s="455">
        <f>CEILING(F176,0.1)</f>
        <v>143.80000000000001</v>
      </c>
      <c r="H176" s="485">
        <f>+D176+D176*$I$7</f>
        <v>143.77000000000001</v>
      </c>
      <c r="I176" s="513">
        <f>+H176*$I$6</f>
        <v>0</v>
      </c>
      <c r="J176" s="514">
        <f>SUM(H176:I176)</f>
        <v>143.77000000000001</v>
      </c>
      <c r="K176" s="515">
        <f>+H176+I176-0.03</f>
        <v>143.74</v>
      </c>
      <c r="L176" s="480">
        <f>H176+H176*$M$7</f>
        <v>143.77000000000001</v>
      </c>
      <c r="M176" s="480">
        <f>L176*L6</f>
        <v>20.127800000000004</v>
      </c>
      <c r="N176" s="363">
        <f>L176+M176</f>
        <v>163.89780000000002</v>
      </c>
      <c r="O176" s="480">
        <f>L176+L176*$P$7</f>
        <v>163.89780000000002</v>
      </c>
      <c r="P176" s="480" t="e">
        <f>O176*$Q$7</f>
        <v>#VALUE!</v>
      </c>
      <c r="Q176" s="480" t="e">
        <f>SUM(O176:P176)</f>
        <v>#VALUE!</v>
      </c>
      <c r="R176" s="550">
        <v>181.51</v>
      </c>
      <c r="S176" s="480">
        <f>R176*S7</f>
        <v>25.4114</v>
      </c>
      <c r="T176" s="480">
        <f>R176+S176-0.02</f>
        <v>206.9014</v>
      </c>
      <c r="U176" s="480">
        <f>R176+(R176*R7)</f>
        <v>193.12663999999998</v>
      </c>
      <c r="V176" s="480">
        <f>U176*V7</f>
        <v>28.968995999999997</v>
      </c>
      <c r="W176" s="543">
        <f>ROUNDUP(SUM(U176:V176),1)</f>
        <v>222.1</v>
      </c>
      <c r="X176" s="480">
        <f>U176*$Z$9+U176</f>
        <v>208.57677119999997</v>
      </c>
      <c r="Y176" s="480">
        <f>X176*Y5</f>
        <v>31.286515679999994</v>
      </c>
      <c r="Z176" s="711">
        <f>SUM(X176:Y176)-0.02</f>
        <v>239.84328687999997</v>
      </c>
      <c r="AA176" s="712">
        <f t="shared" si="54"/>
        <v>221.09137747199998</v>
      </c>
      <c r="AB176" s="712" t="e">
        <f>AA176*#REF!</f>
        <v>#REF!</v>
      </c>
      <c r="AC176" s="713" t="e">
        <f>AA176+AB176</f>
        <v>#REF!</v>
      </c>
      <c r="AD176" s="713">
        <f>AA176*AD7</f>
        <v>232.14594634559998</v>
      </c>
      <c r="AE176" s="713">
        <f>AD176*AF7</f>
        <v>34.821891951839994</v>
      </c>
      <c r="AF176" s="714">
        <f>AD176+AE176</f>
        <v>266.96783829743998</v>
      </c>
      <c r="AG176" s="715">
        <v>262</v>
      </c>
      <c r="AH176" s="714">
        <f>AD176*AH7</f>
        <v>243.75324366287998</v>
      </c>
      <c r="AI176" s="480">
        <f>AH176*AJ7</f>
        <v>36.562986549431997</v>
      </c>
      <c r="AJ176" s="481">
        <f>SUM(AH176:AI176)</f>
        <v>280.31623021231201</v>
      </c>
      <c r="AK176" s="707">
        <v>275.10000000000002</v>
      </c>
      <c r="AL176" s="455">
        <v>253.59365238852959</v>
      </c>
      <c r="AM176" s="455">
        <f t="shared" si="57"/>
        <v>268.80927153184138</v>
      </c>
      <c r="AN176" s="455" t="e">
        <f>AL176*#REF!</f>
        <v>#REF!</v>
      </c>
      <c r="AO176" s="456">
        <v>291.60000000000002</v>
      </c>
      <c r="AP176" s="364">
        <v>291.60000000000002</v>
      </c>
      <c r="AQ176" s="807">
        <f>AM176*1.06</f>
        <v>284.93782782375189</v>
      </c>
      <c r="AR176" s="363">
        <f>AQ176*1.15</f>
        <v>327.67850199731464</v>
      </c>
      <c r="AS176" s="709">
        <f t="shared" si="58"/>
        <v>302.034097493177</v>
      </c>
      <c r="AT176" s="804">
        <f t="shared" si="59"/>
        <v>347.33921211715352</v>
      </c>
      <c r="AU176" s="722">
        <f>SUM(AS176-AQ176)/AS176</f>
        <v>5.6603773584905655E-2</v>
      </c>
    </row>
    <row r="177" spans="1:47" ht="15.75" x14ac:dyDescent="0.25">
      <c r="A177" s="479"/>
      <c r="B177" s="517"/>
      <c r="C177" s="517"/>
      <c r="D177" s="517"/>
      <c r="E177" s="517"/>
      <c r="F177" s="517"/>
      <c r="G177" s="518"/>
      <c r="H177" s="455"/>
      <c r="I177" s="518"/>
      <c r="J177" s="518"/>
      <c r="K177" s="519"/>
      <c r="L177" s="483"/>
      <c r="M177" s="483"/>
      <c r="N177" s="488"/>
      <c r="O177" s="480"/>
      <c r="P177" s="480"/>
      <c r="Q177" s="480"/>
      <c r="R177" s="483"/>
      <c r="S177" s="483"/>
      <c r="T177" s="483"/>
      <c r="U177" s="480"/>
      <c r="V177" s="480"/>
      <c r="W177" s="538"/>
      <c r="X177" s="483"/>
      <c r="Y177" s="480"/>
      <c r="Z177" s="711"/>
      <c r="AA177" s="712"/>
      <c r="AB177" s="712"/>
      <c r="AC177" s="713"/>
      <c r="AD177" s="713"/>
      <c r="AE177" s="713"/>
      <c r="AF177" s="714"/>
      <c r="AG177" s="715"/>
      <c r="AH177" s="714"/>
      <c r="AI177" s="480"/>
      <c r="AJ177" s="483"/>
      <c r="AK177" s="707"/>
      <c r="AL177" s="455"/>
      <c r="AM177" s="455"/>
      <c r="AN177" s="455"/>
      <c r="AO177" s="456"/>
      <c r="AP177" s="364"/>
      <c r="AQ177" s="811"/>
      <c r="AR177" s="363"/>
      <c r="AS177" s="363"/>
      <c r="AT177" s="363"/>
      <c r="AU177" s="710"/>
    </row>
    <row r="178" spans="1:47" ht="15.75" x14ac:dyDescent="0.25">
      <c r="A178" s="499" t="s">
        <v>221</v>
      </c>
      <c r="B178" s="480"/>
      <c r="C178" s="481"/>
      <c r="D178" s="481"/>
      <c r="E178" s="481"/>
      <c r="F178" s="481"/>
      <c r="G178" s="455"/>
      <c r="H178" s="485"/>
      <c r="I178" s="513"/>
      <c r="J178" s="514"/>
      <c r="K178" s="515"/>
      <c r="L178" s="483"/>
      <c r="M178" s="483"/>
      <c r="N178" s="488"/>
      <c r="O178" s="480"/>
      <c r="P178" s="480"/>
      <c r="Q178" s="480"/>
      <c r="R178" s="483"/>
      <c r="S178" s="480"/>
      <c r="T178" s="480"/>
      <c r="U178" s="483"/>
      <c r="V178" s="483"/>
      <c r="W178" s="502"/>
      <c r="X178" s="483"/>
      <c r="Y178" s="480"/>
      <c r="Z178" s="711"/>
      <c r="AA178" s="712"/>
      <c r="AB178" s="712"/>
      <c r="AC178" s="713"/>
      <c r="AD178" s="713"/>
      <c r="AE178" s="713"/>
      <c r="AF178" s="714"/>
      <c r="AG178" s="715"/>
      <c r="AH178" s="714"/>
      <c r="AI178" s="480"/>
      <c r="AJ178" s="483"/>
      <c r="AK178" s="707"/>
      <c r="AL178" s="455"/>
      <c r="AM178" s="455"/>
      <c r="AN178" s="455"/>
      <c r="AO178" s="456"/>
      <c r="AP178" s="364"/>
      <c r="AQ178" s="811"/>
      <c r="AR178" s="363"/>
      <c r="AS178" s="363"/>
      <c r="AT178" s="363"/>
      <c r="AU178" s="710"/>
    </row>
    <row r="179" spans="1:47" ht="15.75" x14ac:dyDescent="0.25">
      <c r="A179" s="511" t="s">
        <v>811</v>
      </c>
      <c r="B179" s="480"/>
      <c r="C179" s="481"/>
      <c r="D179" s="481"/>
      <c r="E179" s="481"/>
      <c r="F179" s="481"/>
      <c r="G179" s="455"/>
      <c r="H179" s="485"/>
      <c r="I179" s="513"/>
      <c r="J179" s="514"/>
      <c r="K179" s="515"/>
      <c r="L179" s="480"/>
      <c r="M179" s="480"/>
      <c r="N179" s="363"/>
      <c r="O179" s="480">
        <v>19.809999999999999</v>
      </c>
      <c r="P179" s="480">
        <v>2.77</v>
      </c>
      <c r="Q179" s="480">
        <f>SUM(O179:P179)</f>
        <v>22.58</v>
      </c>
      <c r="R179" s="550"/>
      <c r="S179" s="480"/>
      <c r="T179" s="480"/>
      <c r="U179" s="480">
        <v>199.6</v>
      </c>
      <c r="V179" s="480">
        <f>U179*V7</f>
        <v>29.939999999999998</v>
      </c>
      <c r="W179" s="543">
        <f>ROUNDUP(SUM(U179:V179),1)</f>
        <v>229.6</v>
      </c>
      <c r="X179" s="480">
        <f>U179*$Z$9+U179</f>
        <v>215.56799999999998</v>
      </c>
      <c r="Y179" s="480">
        <f>X179*Y5</f>
        <v>32.335199999999993</v>
      </c>
      <c r="Z179" s="711">
        <f>SUM(X179:Y179)-0.01</f>
        <v>247.89319999999998</v>
      </c>
      <c r="AA179" s="712">
        <f t="shared" si="54"/>
        <v>228.50207999999998</v>
      </c>
      <c r="AB179" s="712" t="e">
        <f>AA179*#REF!</f>
        <v>#REF!</v>
      </c>
      <c r="AC179" s="713" t="e">
        <f>AA179+AB179</f>
        <v>#REF!</v>
      </c>
      <c r="AD179" s="713">
        <f>AA179*AD7</f>
        <v>239.92718399999998</v>
      </c>
      <c r="AE179" s="713">
        <f>AD179*AF7</f>
        <v>35.989077599999995</v>
      </c>
      <c r="AF179" s="714">
        <f>AD179+AE179</f>
        <v>275.91626159999998</v>
      </c>
      <c r="AG179" s="715">
        <v>270.8</v>
      </c>
      <c r="AH179" s="714">
        <f>AD179*AH7</f>
        <v>251.92354319999998</v>
      </c>
      <c r="AI179" s="480">
        <f>AH179*AJ7</f>
        <v>37.788531479999996</v>
      </c>
      <c r="AJ179" s="481">
        <f>SUM(AH179:AI179)</f>
        <v>289.71207468</v>
      </c>
      <c r="AK179" s="707">
        <v>284.39999999999998</v>
      </c>
      <c r="AL179" s="455">
        <v>262.09378994399998</v>
      </c>
      <c r="AM179" s="455">
        <f>AL179*1.06</f>
        <v>277.81941734063997</v>
      </c>
      <c r="AN179" s="455" t="e">
        <f>AL179*#REF!</f>
        <v>#REF!</v>
      </c>
      <c r="AO179" s="456">
        <v>301.39999999999998</v>
      </c>
      <c r="AP179" s="364">
        <v>301.39999999999998</v>
      </c>
      <c r="AQ179" s="816">
        <f>AM179*1.06</f>
        <v>294.4885823810784</v>
      </c>
      <c r="AR179" s="363">
        <f>AQ179*1.15</f>
        <v>338.66186973824011</v>
      </c>
      <c r="AS179" s="709">
        <f>AQ179*1.06</f>
        <v>312.15789732394313</v>
      </c>
      <c r="AT179" s="804">
        <f>AS179*1.15</f>
        <v>358.98158192253459</v>
      </c>
      <c r="AU179" s="722">
        <f>SUM(AS179-AQ179)/AS179</f>
        <v>5.6603773584905738E-2</v>
      </c>
    </row>
    <row r="180" spans="1:47" ht="15.75" x14ac:dyDescent="0.25">
      <c r="A180" s="511" t="s">
        <v>809</v>
      </c>
      <c r="B180" s="480"/>
      <c r="C180" s="481"/>
      <c r="D180" s="481"/>
      <c r="E180" s="481"/>
      <c r="F180" s="481"/>
      <c r="G180" s="455"/>
      <c r="H180" s="485"/>
      <c r="I180" s="513"/>
      <c r="J180" s="514"/>
      <c r="K180" s="515"/>
      <c r="L180" s="480"/>
      <c r="M180" s="480"/>
      <c r="N180" s="363"/>
      <c r="O180" s="480"/>
      <c r="P180" s="480"/>
      <c r="Q180" s="480"/>
      <c r="R180" s="483"/>
      <c r="S180" s="480"/>
      <c r="T180" s="480"/>
      <c r="U180" s="480">
        <v>18.12</v>
      </c>
      <c r="V180" s="480">
        <f>U180*V7</f>
        <v>2.718</v>
      </c>
      <c r="W180" s="543">
        <f>ROUNDUP(SUM(U180:V180),1)</f>
        <v>20.900000000000002</v>
      </c>
      <c r="X180" s="480">
        <f>U180*$Z$9+U180</f>
        <v>19.569600000000001</v>
      </c>
      <c r="Y180" s="480">
        <f>X180*Y5</f>
        <v>2.9354400000000003</v>
      </c>
      <c r="Z180" s="711">
        <f>SUM(X180:Y180)+0.01</f>
        <v>22.515040000000003</v>
      </c>
      <c r="AA180" s="712">
        <f t="shared" si="54"/>
        <v>20.743776</v>
      </c>
      <c r="AB180" s="712" t="e">
        <f>AA180*#REF!</f>
        <v>#REF!</v>
      </c>
      <c r="AC180" s="713" t="e">
        <f>AA180+AB180</f>
        <v>#REF!</v>
      </c>
      <c r="AD180" s="713">
        <f>AA180*AD7</f>
        <v>21.780964800000003</v>
      </c>
      <c r="AE180" s="713">
        <f>AD180*AF7</f>
        <v>3.2671447200000006</v>
      </c>
      <c r="AF180" s="714">
        <f>AD180+AE180</f>
        <v>25.048109520000004</v>
      </c>
      <c r="AG180" s="715">
        <v>24.6</v>
      </c>
      <c r="AH180" s="714">
        <f>AD180*AH7</f>
        <v>22.870013040000003</v>
      </c>
      <c r="AI180" s="480">
        <f>AH180*AJ7</f>
        <v>3.4305019560000005</v>
      </c>
      <c r="AJ180" s="481">
        <f>SUM(AH180:AI180)</f>
        <v>26.300514996000004</v>
      </c>
      <c r="AK180" s="707">
        <v>25.8</v>
      </c>
      <c r="AL180" s="455">
        <v>23.793283936800005</v>
      </c>
      <c r="AM180" s="455">
        <f>AL180*1.06</f>
        <v>25.220880973008008</v>
      </c>
      <c r="AN180" s="455" t="e">
        <f>AL180*#REF!</f>
        <v>#REF!</v>
      </c>
      <c r="AO180" s="456">
        <v>27.4</v>
      </c>
      <c r="AP180" s="364">
        <v>27.4</v>
      </c>
      <c r="AQ180" s="816">
        <f>AM180*1.06</f>
        <v>26.73413383138849</v>
      </c>
      <c r="AR180" s="363">
        <f>AQ180*1.15</f>
        <v>30.744253906096763</v>
      </c>
      <c r="AS180" s="709">
        <f>AQ180*1.06</f>
        <v>28.338181861271803</v>
      </c>
      <c r="AT180" s="804">
        <f>AS180*1.15</f>
        <v>32.588909140462569</v>
      </c>
      <c r="AU180" s="722">
        <f>SUM(AS180-AQ180)/AS180</f>
        <v>5.6603773584905759E-2</v>
      </c>
    </row>
    <row r="181" spans="1:47" ht="15.75" x14ac:dyDescent="0.25">
      <c r="A181" s="511" t="s">
        <v>810</v>
      </c>
      <c r="B181" s="517"/>
      <c r="C181" s="517"/>
      <c r="D181" s="517"/>
      <c r="E181" s="517"/>
      <c r="F181" s="517"/>
      <c r="G181" s="518"/>
      <c r="H181" s="455"/>
      <c r="I181" s="518"/>
      <c r="J181" s="518"/>
      <c r="K181" s="519"/>
      <c r="L181" s="483"/>
      <c r="M181" s="483"/>
      <c r="N181" s="488"/>
      <c r="O181" s="480"/>
      <c r="P181" s="480"/>
      <c r="Q181" s="480"/>
      <c r="R181" s="483"/>
      <c r="S181" s="483"/>
      <c r="T181" s="483"/>
      <c r="U181" s="480">
        <v>33.46</v>
      </c>
      <c r="V181" s="480">
        <f>U181*V7</f>
        <v>5.0190000000000001</v>
      </c>
      <c r="W181" s="543">
        <f>ROUNDUP(SUM(U181:V181),1)</f>
        <v>38.5</v>
      </c>
      <c r="X181" s="480">
        <f>U181*$Z$9+U181</f>
        <v>36.136800000000001</v>
      </c>
      <c r="Y181" s="480">
        <f>X181*Y5</f>
        <v>5.4205199999999998</v>
      </c>
      <c r="Z181" s="711">
        <f>SUM(X181:Y181)+0.01</f>
        <v>41.567320000000002</v>
      </c>
      <c r="AA181" s="712">
        <f t="shared" si="54"/>
        <v>38.305008000000001</v>
      </c>
      <c r="AB181" s="712" t="e">
        <f>AA181*#REF!</f>
        <v>#REF!</v>
      </c>
      <c r="AC181" s="713" t="e">
        <f>AA181+AB181</f>
        <v>#REF!</v>
      </c>
      <c r="AD181" s="713">
        <f>AA181*AD7</f>
        <v>40.220258400000006</v>
      </c>
      <c r="AE181" s="713">
        <f>AD181*AF7</f>
        <v>6.0330387600000011</v>
      </c>
      <c r="AF181" s="714">
        <f>AD181+AE181</f>
        <v>46.25329716000001</v>
      </c>
      <c r="AG181" s="715">
        <v>45.4</v>
      </c>
      <c r="AH181" s="714">
        <f>AD181*AH7</f>
        <v>42.231271320000005</v>
      </c>
      <c r="AI181" s="480">
        <f>AH181*AJ7</f>
        <v>6.3346906980000002</v>
      </c>
      <c r="AJ181" s="481">
        <f>SUM(AH181:AI181)</f>
        <v>48.565962018000008</v>
      </c>
      <c r="AK181" s="707">
        <v>47.7</v>
      </c>
      <c r="AL181" s="455">
        <v>43.936163384400011</v>
      </c>
      <c r="AM181" s="455">
        <f>AL181*1.06</f>
        <v>46.572333187464011</v>
      </c>
      <c r="AN181" s="455" t="e">
        <f>AL181*#REF!</f>
        <v>#REF!</v>
      </c>
      <c r="AO181" s="456">
        <v>50.5</v>
      </c>
      <c r="AP181" s="364">
        <v>50.5</v>
      </c>
      <c r="AQ181" s="816">
        <f>AM181*1.06</f>
        <v>49.366673178711856</v>
      </c>
      <c r="AR181" s="363">
        <f>AQ181*1.15</f>
        <v>56.771674155518632</v>
      </c>
      <c r="AS181" s="709">
        <f>AQ181*1.06</f>
        <v>52.328673569434571</v>
      </c>
      <c r="AT181" s="804">
        <f>AS181*1.15</f>
        <v>60.177974604849751</v>
      </c>
      <c r="AU181" s="722">
        <f>SUM(AS181-AQ181)/AS181</f>
        <v>5.6603773584905717E-2</v>
      </c>
    </row>
    <row r="182" spans="1:47" ht="15.75" x14ac:dyDescent="0.25">
      <c r="A182" s="511"/>
      <c r="B182" s="517"/>
      <c r="C182" s="517"/>
      <c r="D182" s="517"/>
      <c r="E182" s="517"/>
      <c r="F182" s="517"/>
      <c r="G182" s="518"/>
      <c r="H182" s="455"/>
      <c r="I182" s="518"/>
      <c r="J182" s="518"/>
      <c r="K182" s="519"/>
      <c r="L182" s="483"/>
      <c r="M182" s="483"/>
      <c r="N182" s="488"/>
      <c r="O182" s="480"/>
      <c r="P182" s="480"/>
      <c r="Q182" s="480"/>
      <c r="R182" s="483"/>
      <c r="S182" s="483"/>
      <c r="T182" s="483"/>
      <c r="U182" s="480"/>
      <c r="V182" s="480"/>
      <c r="W182" s="538"/>
      <c r="X182" s="483"/>
      <c r="Y182" s="480"/>
      <c r="Z182" s="711"/>
      <c r="AA182" s="712"/>
      <c r="AB182" s="712"/>
      <c r="AC182" s="713"/>
      <c r="AD182" s="713"/>
      <c r="AE182" s="713"/>
      <c r="AF182" s="714"/>
      <c r="AG182" s="715"/>
      <c r="AH182" s="714"/>
      <c r="AI182" s="480"/>
      <c r="AJ182" s="483"/>
      <c r="AK182" s="707"/>
      <c r="AL182" s="455"/>
      <c r="AM182" s="455"/>
      <c r="AN182" s="455"/>
      <c r="AO182" s="456"/>
      <c r="AP182" s="364"/>
      <c r="AQ182" s="810"/>
      <c r="AR182" s="709"/>
      <c r="AS182" s="709"/>
      <c r="AT182" s="709"/>
      <c r="AU182" s="710"/>
    </row>
    <row r="183" spans="1:47" ht="15.75" x14ac:dyDescent="0.25">
      <c r="A183" s="489" t="s">
        <v>794</v>
      </c>
      <c r="B183" s="517"/>
      <c r="C183" s="517"/>
      <c r="D183" s="517"/>
      <c r="E183" s="517"/>
      <c r="F183" s="517"/>
      <c r="G183" s="518"/>
      <c r="H183" s="455"/>
      <c r="I183" s="518"/>
      <c r="J183" s="518"/>
      <c r="K183" s="519"/>
      <c r="L183" s="483"/>
      <c r="M183" s="483"/>
      <c r="N183" s="488"/>
      <c r="O183" s="480"/>
      <c r="P183" s="480"/>
      <c r="Q183" s="480"/>
      <c r="R183" s="483"/>
      <c r="S183" s="483"/>
      <c r="T183" s="483"/>
      <c r="U183" s="480"/>
      <c r="V183" s="480"/>
      <c r="W183" s="538"/>
      <c r="X183" s="483"/>
      <c r="Y183" s="480"/>
      <c r="Z183" s="711"/>
      <c r="AA183" s="712"/>
      <c r="AB183" s="712"/>
      <c r="AC183" s="713"/>
      <c r="AD183" s="713"/>
      <c r="AE183" s="713"/>
      <c r="AF183" s="714"/>
      <c r="AG183" s="715"/>
      <c r="AH183" s="714"/>
      <c r="AI183" s="480"/>
      <c r="AJ183" s="483"/>
      <c r="AK183" s="707"/>
      <c r="AL183" s="455"/>
      <c r="AM183" s="455"/>
      <c r="AN183" s="455"/>
      <c r="AO183" s="456"/>
      <c r="AP183" s="364"/>
      <c r="AQ183" s="810"/>
      <c r="AR183" s="709"/>
      <c r="AS183" s="709"/>
      <c r="AT183" s="709"/>
      <c r="AU183" s="710"/>
    </row>
    <row r="184" spans="1:47" ht="15.75" x14ac:dyDescent="0.25">
      <c r="A184" s="479"/>
      <c r="B184" s="517"/>
      <c r="C184" s="517"/>
      <c r="D184" s="517"/>
      <c r="E184" s="517"/>
      <c r="F184" s="517"/>
      <c r="G184" s="518"/>
      <c r="H184" s="455"/>
      <c r="I184" s="518"/>
      <c r="J184" s="518"/>
      <c r="K184" s="519"/>
      <c r="L184" s="483"/>
      <c r="M184" s="483"/>
      <c r="N184" s="488"/>
      <c r="O184" s="480"/>
      <c r="P184" s="480"/>
      <c r="Q184" s="480"/>
      <c r="R184" s="483"/>
      <c r="S184" s="483"/>
      <c r="T184" s="483"/>
      <c r="U184" s="480"/>
      <c r="V184" s="480"/>
      <c r="W184" s="538"/>
      <c r="X184" s="483"/>
      <c r="Y184" s="480"/>
      <c r="Z184" s="711"/>
      <c r="AA184" s="712"/>
      <c r="AB184" s="712"/>
      <c r="AC184" s="713"/>
      <c r="AD184" s="713"/>
      <c r="AE184" s="713"/>
      <c r="AF184" s="714"/>
      <c r="AG184" s="715"/>
      <c r="AH184" s="714"/>
      <c r="AI184" s="480"/>
      <c r="AJ184" s="483"/>
      <c r="AK184" s="707"/>
      <c r="AL184" s="455"/>
      <c r="AM184" s="455"/>
      <c r="AN184" s="455"/>
      <c r="AO184" s="456"/>
      <c r="AP184" s="364"/>
      <c r="AQ184" s="810"/>
      <c r="AR184" s="709"/>
      <c r="AS184" s="709"/>
      <c r="AT184" s="709"/>
      <c r="AU184" s="710"/>
    </row>
    <row r="185" spans="1:47" ht="15.75" x14ac:dyDescent="0.25">
      <c r="A185" s="499" t="s">
        <v>127</v>
      </c>
      <c r="B185" s="517"/>
      <c r="C185" s="481"/>
      <c r="D185" s="481"/>
      <c r="E185" s="481"/>
      <c r="F185" s="481"/>
      <c r="G185" s="455"/>
      <c r="H185" s="485"/>
      <c r="I185" s="513"/>
      <c r="J185" s="514"/>
      <c r="K185" s="515"/>
      <c r="L185" s="483"/>
      <c r="M185" s="483"/>
      <c r="N185" s="488"/>
      <c r="O185" s="480"/>
      <c r="P185" s="480"/>
      <c r="Q185" s="480"/>
      <c r="R185" s="483"/>
      <c r="S185" s="483"/>
      <c r="T185" s="483"/>
      <c r="U185" s="480"/>
      <c r="V185" s="480"/>
      <c r="W185" s="538"/>
      <c r="X185" s="483"/>
      <c r="Y185" s="480"/>
      <c r="Z185" s="711"/>
      <c r="AA185" s="712"/>
      <c r="AB185" s="712"/>
      <c r="AC185" s="713"/>
      <c r="AD185" s="713"/>
      <c r="AE185" s="713"/>
      <c r="AF185" s="714"/>
      <c r="AG185" s="715"/>
      <c r="AH185" s="714"/>
      <c r="AI185" s="480"/>
      <c r="AJ185" s="483"/>
      <c r="AK185" s="707"/>
      <c r="AL185" s="455"/>
      <c r="AM185" s="455"/>
      <c r="AN185" s="455"/>
      <c r="AO185" s="456"/>
      <c r="AP185" s="364"/>
      <c r="AQ185" s="810"/>
      <c r="AR185" s="709"/>
      <c r="AS185" s="709"/>
      <c r="AT185" s="709"/>
      <c r="AU185" s="710"/>
    </row>
    <row r="186" spans="1:47" ht="15.75" x14ac:dyDescent="0.25">
      <c r="A186" s="660" t="s">
        <v>0</v>
      </c>
      <c r="B186" s="526"/>
      <c r="C186" s="527"/>
      <c r="D186" s="527"/>
      <c r="E186" s="527"/>
      <c r="F186" s="527"/>
      <c r="G186" s="528"/>
      <c r="H186" s="529"/>
      <c r="I186" s="530"/>
      <c r="J186" s="531"/>
      <c r="K186" s="532"/>
      <c r="L186" s="483"/>
      <c r="M186" s="483"/>
      <c r="N186" s="488"/>
      <c r="O186" s="480"/>
      <c r="P186" s="480"/>
      <c r="Q186" s="480"/>
      <c r="R186" s="533"/>
      <c r="S186" s="533"/>
      <c r="T186" s="533"/>
      <c r="U186" s="480"/>
      <c r="V186" s="480"/>
      <c r="W186" s="538"/>
      <c r="X186" s="533"/>
      <c r="Y186" s="542"/>
      <c r="Z186" s="736"/>
      <c r="AA186" s="712"/>
      <c r="AB186" s="712"/>
      <c r="AC186" s="713"/>
      <c r="AD186" s="713"/>
      <c r="AE186" s="713"/>
      <c r="AF186" s="714"/>
      <c r="AG186" s="715"/>
      <c r="AH186" s="714"/>
      <c r="AI186" s="542"/>
      <c r="AJ186" s="533"/>
      <c r="AK186" s="707"/>
      <c r="AL186" s="528"/>
      <c r="AM186" s="528"/>
      <c r="AN186" s="528"/>
      <c r="AO186" s="536"/>
      <c r="AP186" s="364"/>
      <c r="AQ186" s="810"/>
      <c r="AR186" s="709"/>
      <c r="AS186" s="709"/>
      <c r="AT186" s="709"/>
      <c r="AU186" s="533"/>
    </row>
    <row r="187" spans="1:47" ht="15.75" x14ac:dyDescent="0.25">
      <c r="A187" s="479"/>
      <c r="B187" s="517"/>
      <c r="C187" s="481"/>
      <c r="D187" s="481"/>
      <c r="E187" s="481"/>
      <c r="F187" s="481"/>
      <c r="G187" s="455"/>
      <c r="H187" s="485"/>
      <c r="I187" s="513"/>
      <c r="J187" s="514"/>
      <c r="K187" s="515"/>
      <c r="L187" s="483"/>
      <c r="M187" s="483"/>
      <c r="N187" s="488"/>
      <c r="O187" s="480"/>
      <c r="P187" s="480"/>
      <c r="Q187" s="480"/>
      <c r="R187" s="483"/>
      <c r="S187" s="483"/>
      <c r="T187" s="483"/>
      <c r="U187" s="483"/>
      <c r="V187" s="483"/>
      <c r="W187" s="502"/>
      <c r="X187" s="483"/>
      <c r="Y187" s="480"/>
      <c r="Z187" s="711"/>
      <c r="AA187" s="712"/>
      <c r="AB187" s="712"/>
      <c r="AC187" s="713"/>
      <c r="AD187" s="713"/>
      <c r="AE187" s="713"/>
      <c r="AF187" s="714"/>
      <c r="AG187" s="715"/>
      <c r="AH187" s="714"/>
      <c r="AI187" s="480"/>
      <c r="AJ187" s="483"/>
      <c r="AK187" s="707"/>
      <c r="AL187" s="455"/>
      <c r="AM187" s="455"/>
      <c r="AN187" s="455"/>
      <c r="AO187" s="456"/>
      <c r="AP187" s="364"/>
      <c r="AQ187" s="810"/>
      <c r="AR187" s="709"/>
      <c r="AS187" s="709"/>
      <c r="AT187" s="709"/>
      <c r="AU187" s="710"/>
    </row>
    <row r="188" spans="1:47" ht="15.75" x14ac:dyDescent="0.25">
      <c r="A188" s="499" t="s">
        <v>128</v>
      </c>
      <c r="B188" s="517"/>
      <c r="C188" s="481"/>
      <c r="D188" s="481"/>
      <c r="E188" s="481"/>
      <c r="F188" s="481"/>
      <c r="G188" s="455"/>
      <c r="H188" s="485"/>
      <c r="I188" s="513"/>
      <c r="J188" s="514"/>
      <c r="K188" s="515"/>
      <c r="L188" s="483"/>
      <c r="M188" s="483"/>
      <c r="N188" s="488"/>
      <c r="O188" s="480"/>
      <c r="P188" s="480"/>
      <c r="Q188" s="480"/>
      <c r="R188" s="483"/>
      <c r="S188" s="483"/>
      <c r="T188" s="483"/>
      <c r="U188" s="483"/>
      <c r="V188" s="483"/>
      <c r="W188" s="502"/>
      <c r="X188" s="483"/>
      <c r="Y188" s="480"/>
      <c r="Z188" s="711"/>
      <c r="AA188" s="712"/>
      <c r="AB188" s="712"/>
      <c r="AC188" s="713"/>
      <c r="AD188" s="713"/>
      <c r="AE188" s="713"/>
      <c r="AF188" s="714"/>
      <c r="AG188" s="715"/>
      <c r="AH188" s="714"/>
      <c r="AI188" s="480"/>
      <c r="AJ188" s="483"/>
      <c r="AK188" s="707"/>
      <c r="AL188" s="455"/>
      <c r="AM188" s="455"/>
      <c r="AN188" s="455"/>
      <c r="AO188" s="456"/>
      <c r="AP188" s="364"/>
      <c r="AQ188" s="810"/>
      <c r="AR188" s="709"/>
      <c r="AS188" s="709"/>
      <c r="AT188" s="709"/>
      <c r="AU188" s="710"/>
    </row>
    <row r="189" spans="1:47" ht="15.75" x14ac:dyDescent="0.25">
      <c r="A189" s="551" t="s">
        <v>129</v>
      </c>
      <c r="B189" s="517"/>
      <c r="C189" s="481"/>
      <c r="D189" s="481"/>
      <c r="E189" s="481"/>
      <c r="F189" s="481"/>
      <c r="G189" s="455"/>
      <c r="H189" s="485"/>
      <c r="I189" s="513"/>
      <c r="J189" s="514"/>
      <c r="K189" s="515"/>
      <c r="L189" s="483"/>
      <c r="M189" s="483"/>
      <c r="N189" s="488"/>
      <c r="O189" s="480"/>
      <c r="P189" s="480"/>
      <c r="Q189" s="480"/>
      <c r="R189" s="483"/>
      <c r="S189" s="483"/>
      <c r="T189" s="483"/>
      <c r="U189" s="533"/>
      <c r="V189" s="533"/>
      <c r="W189" s="554"/>
      <c r="X189" s="483"/>
      <c r="Y189" s="480"/>
      <c r="Z189" s="711"/>
      <c r="AA189" s="712"/>
      <c r="AB189" s="712"/>
      <c r="AC189" s="713"/>
      <c r="AD189" s="713"/>
      <c r="AE189" s="713"/>
      <c r="AF189" s="714"/>
      <c r="AG189" s="715"/>
      <c r="AH189" s="714"/>
      <c r="AI189" s="480"/>
      <c r="AJ189" s="483"/>
      <c r="AK189" s="707"/>
      <c r="AL189" s="455"/>
      <c r="AM189" s="455"/>
      <c r="AN189" s="455"/>
      <c r="AO189" s="456"/>
      <c r="AP189" s="364"/>
      <c r="AQ189" s="810"/>
      <c r="AR189" s="709"/>
      <c r="AS189" s="709"/>
      <c r="AT189" s="709"/>
      <c r="AU189" s="710"/>
    </row>
    <row r="190" spans="1:47" ht="15.75" x14ac:dyDescent="0.25">
      <c r="A190" s="511" t="s">
        <v>130</v>
      </c>
      <c r="B190" s="480">
        <v>47.3</v>
      </c>
      <c r="C190" s="481" t="e">
        <f>+B190+B190*$G$7</f>
        <v>#VALUE!</v>
      </c>
      <c r="D190" s="481">
        <v>53.65</v>
      </c>
      <c r="E190" s="481">
        <f>+D190*$F$9</f>
        <v>0</v>
      </c>
      <c r="F190" s="481">
        <f>SUM(D190:E190)</f>
        <v>53.65</v>
      </c>
      <c r="G190" s="455">
        <f>F190</f>
        <v>53.65</v>
      </c>
      <c r="H190" s="485">
        <f>+D190+D190*$I$7</f>
        <v>53.65</v>
      </c>
      <c r="I190" s="513">
        <f>+H190*$I$6</f>
        <v>0</v>
      </c>
      <c r="J190" s="514">
        <f>SUM(H190:I190)</f>
        <v>53.65</v>
      </c>
      <c r="K190" s="515">
        <f>+J190</f>
        <v>53.65</v>
      </c>
      <c r="L190" s="480">
        <f>H190+H190*$M$7</f>
        <v>53.65</v>
      </c>
      <c r="M190" s="480">
        <f>L190*L6</f>
        <v>7.5110000000000001</v>
      </c>
      <c r="N190" s="363">
        <f>L190+M190</f>
        <v>61.161000000000001</v>
      </c>
      <c r="O190" s="480">
        <f>L190+L190*$P$7</f>
        <v>61.161000000000001</v>
      </c>
      <c r="P190" s="480" t="e">
        <f>O190*$Q$7</f>
        <v>#VALUE!</v>
      </c>
      <c r="Q190" s="480" t="e">
        <f>SUM(O190:P190)</f>
        <v>#VALUE!</v>
      </c>
      <c r="R190" s="550">
        <v>69.650000000000006</v>
      </c>
      <c r="S190" s="480">
        <f>R190*S7</f>
        <v>9.7510000000000012</v>
      </c>
      <c r="T190" s="480">
        <f>R190+S190</f>
        <v>79.40100000000001</v>
      </c>
      <c r="U190" s="480">
        <f>R190+(R190*R5)</f>
        <v>74.107600000000005</v>
      </c>
      <c r="V190" s="480">
        <f>U190*V7</f>
        <v>11.11614</v>
      </c>
      <c r="W190" s="538">
        <f>SUM(U190:V190)</f>
        <v>85.223740000000006</v>
      </c>
      <c r="X190" s="480">
        <f>U190*$Z$9+U190</f>
        <v>80.036208000000002</v>
      </c>
      <c r="Y190" s="480">
        <f>X190*Y5</f>
        <v>12.0054312</v>
      </c>
      <c r="Z190" s="711">
        <f>SUM(X190:Y190)</f>
        <v>92.041639200000006</v>
      </c>
      <c r="AA190" s="712">
        <f t="shared" si="54"/>
        <v>84.838380479999998</v>
      </c>
      <c r="AB190" s="712" t="e">
        <f>AA190*#REF!</f>
        <v>#REF!</v>
      </c>
      <c r="AC190" s="713" t="e">
        <f>AA190+AB190</f>
        <v>#REF!</v>
      </c>
      <c r="AD190" s="713">
        <f>AA190*AD7</f>
        <v>89.080299503999996</v>
      </c>
      <c r="AE190" s="713">
        <f>AD190*AF7</f>
        <v>13.362044925599999</v>
      </c>
      <c r="AF190" s="714">
        <f>AD190+AE190</f>
        <v>102.4423444296</v>
      </c>
      <c r="AG190" s="715"/>
      <c r="AH190" s="714">
        <f>AD190*AH7</f>
        <v>93.534314479200006</v>
      </c>
      <c r="AI190" s="480">
        <f>AH190*AJ7</f>
        <v>14.030147171880001</v>
      </c>
      <c r="AJ190" s="481">
        <f>SUM(AH190:AI190)</f>
        <v>107.56446165108001</v>
      </c>
      <c r="AK190" s="707"/>
      <c r="AL190" s="455">
        <v>97.310329397064038</v>
      </c>
      <c r="AM190" s="455">
        <f>AL190*1.08</f>
        <v>105.09515574882917</v>
      </c>
      <c r="AN190" s="455">
        <f>AM190*1.08</f>
        <v>113.50276820873552</v>
      </c>
      <c r="AO190" s="455">
        <f>AN190*1.08</f>
        <v>122.58298966543437</v>
      </c>
      <c r="AP190" s="455">
        <f>AO190*1.08</f>
        <v>132.38962883866913</v>
      </c>
      <c r="AQ190" s="816">
        <v>109.34</v>
      </c>
      <c r="AR190" s="363">
        <f>AQ190*1.15</f>
        <v>125.741</v>
      </c>
      <c r="AS190" s="709">
        <f>AQ190*1.07</f>
        <v>116.99380000000001</v>
      </c>
      <c r="AT190" s="804">
        <f>AS190*1.15</f>
        <v>134.54286999999999</v>
      </c>
      <c r="AU190" s="722">
        <f>SUM(AS190-AQ190)/AQ190</f>
        <v>7.0000000000000034E-2</v>
      </c>
    </row>
    <row r="191" spans="1:47" ht="15.75" x14ac:dyDescent="0.25">
      <c r="A191" s="511" t="s">
        <v>131</v>
      </c>
      <c r="B191" s="480">
        <v>47.3</v>
      </c>
      <c r="C191" s="481" t="e">
        <f>+B191+B191*$G$7</f>
        <v>#VALUE!</v>
      </c>
      <c r="D191" s="481">
        <v>53.65</v>
      </c>
      <c r="E191" s="481">
        <f>+D191*$F$9</f>
        <v>0</v>
      </c>
      <c r="F191" s="481">
        <f>SUM(D191:E191)</f>
        <v>53.65</v>
      </c>
      <c r="G191" s="455">
        <f>F191</f>
        <v>53.65</v>
      </c>
      <c r="H191" s="485">
        <f>+D191+D191*$I$7</f>
        <v>53.65</v>
      </c>
      <c r="I191" s="513">
        <f>+H191*$I$6</f>
        <v>0</v>
      </c>
      <c r="J191" s="514">
        <f>SUM(H191:I191)</f>
        <v>53.65</v>
      </c>
      <c r="K191" s="515">
        <f>+J191</f>
        <v>53.65</v>
      </c>
      <c r="L191" s="480">
        <f>H191+H191*$M$7</f>
        <v>53.65</v>
      </c>
      <c r="M191" s="480">
        <f>L191*L6</f>
        <v>7.5110000000000001</v>
      </c>
      <c r="N191" s="363">
        <f>L191+M191</f>
        <v>61.161000000000001</v>
      </c>
      <c r="O191" s="480">
        <f>L191+L191*$P$7</f>
        <v>61.161000000000001</v>
      </c>
      <c r="P191" s="480" t="e">
        <f>O191*$Q$7</f>
        <v>#VALUE!</v>
      </c>
      <c r="Q191" s="480" t="e">
        <f>SUM(O191:P191)</f>
        <v>#VALUE!</v>
      </c>
      <c r="R191" s="550">
        <v>69.650000000000006</v>
      </c>
      <c r="S191" s="480">
        <f>R191*S7</f>
        <v>9.7510000000000012</v>
      </c>
      <c r="T191" s="480">
        <f>R191+S191</f>
        <v>79.40100000000001</v>
      </c>
      <c r="U191" s="480">
        <f>R191+(R191*R5)</f>
        <v>74.107600000000005</v>
      </c>
      <c r="V191" s="480">
        <f>U191*V7</f>
        <v>11.11614</v>
      </c>
      <c r="W191" s="538">
        <f>SUM(U191:V191)</f>
        <v>85.223740000000006</v>
      </c>
      <c r="X191" s="480">
        <f>U191*$Z$9+U191</f>
        <v>80.036208000000002</v>
      </c>
      <c r="Y191" s="480">
        <f>X191*Y5</f>
        <v>12.0054312</v>
      </c>
      <c r="Z191" s="711">
        <f>SUM(X191:Y191)</f>
        <v>92.041639200000006</v>
      </c>
      <c r="AA191" s="712">
        <f t="shared" si="54"/>
        <v>84.838380479999998</v>
      </c>
      <c r="AB191" s="712" t="e">
        <f>AA191*#REF!</f>
        <v>#REF!</v>
      </c>
      <c r="AC191" s="713" t="e">
        <f>AA191+AB191</f>
        <v>#REF!</v>
      </c>
      <c r="AD191" s="713">
        <f>AA191*AD7</f>
        <v>89.080299503999996</v>
      </c>
      <c r="AE191" s="713">
        <f>AD191*AF7</f>
        <v>13.362044925599999</v>
      </c>
      <c r="AF191" s="714">
        <f>AD191+AE191</f>
        <v>102.4423444296</v>
      </c>
      <c r="AG191" s="715"/>
      <c r="AH191" s="714">
        <f>AD191*AH7</f>
        <v>93.534314479200006</v>
      </c>
      <c r="AI191" s="480">
        <f>AH191*AJ7</f>
        <v>14.030147171880001</v>
      </c>
      <c r="AJ191" s="481">
        <f>SUM(AH191:AI191)</f>
        <v>107.56446165108001</v>
      </c>
      <c r="AK191" s="707"/>
      <c r="AL191" s="455">
        <v>97.310329397064038</v>
      </c>
      <c r="AM191" s="455">
        <f>AL191*1.08</f>
        <v>105.09515574882917</v>
      </c>
      <c r="AN191" s="455" t="e">
        <f>AL191*#REF!</f>
        <v>#REF!</v>
      </c>
      <c r="AO191" s="456" t="e">
        <f>SUM(AL191:AN191)</f>
        <v>#REF!</v>
      </c>
      <c r="AP191" s="364"/>
      <c r="AQ191" s="816">
        <v>109.34</v>
      </c>
      <c r="AR191" s="363">
        <f>AQ191*1.15</f>
        <v>125.741</v>
      </c>
      <c r="AS191" s="709">
        <f>AQ191*1.07</f>
        <v>116.99380000000001</v>
      </c>
      <c r="AT191" s="804">
        <f>AS191*1.15</f>
        <v>134.54286999999999</v>
      </c>
      <c r="AU191" s="722">
        <f>SUM(AS191-AQ191)/AQ191</f>
        <v>7.0000000000000034E-2</v>
      </c>
    </row>
    <row r="192" spans="1:47" ht="15.75" x14ac:dyDescent="0.25">
      <c r="A192" s="511"/>
      <c r="B192" s="480"/>
      <c r="C192" s="481"/>
      <c r="D192" s="481"/>
      <c r="E192" s="481"/>
      <c r="F192" s="481"/>
      <c r="G192" s="455"/>
      <c r="H192" s="485"/>
      <c r="I192" s="513"/>
      <c r="J192" s="514"/>
      <c r="K192" s="515"/>
      <c r="L192" s="483"/>
      <c r="M192" s="483"/>
      <c r="N192" s="488"/>
      <c r="O192" s="480"/>
      <c r="P192" s="480"/>
      <c r="Q192" s="480"/>
      <c r="R192" s="483"/>
      <c r="S192" s="483"/>
      <c r="T192" s="483"/>
      <c r="U192" s="483"/>
      <c r="V192" s="483"/>
      <c r="W192" s="502"/>
      <c r="X192" s="483"/>
      <c r="Y192" s="480"/>
      <c r="Z192" s="711"/>
      <c r="AA192" s="712"/>
      <c r="AB192" s="712"/>
      <c r="AC192" s="713"/>
      <c r="AD192" s="713"/>
      <c r="AE192" s="713"/>
      <c r="AF192" s="714"/>
      <c r="AG192" s="715"/>
      <c r="AH192" s="714"/>
      <c r="AI192" s="480"/>
      <c r="AJ192" s="483"/>
      <c r="AK192" s="707"/>
      <c r="AL192" s="455"/>
      <c r="AM192" s="455"/>
      <c r="AN192" s="455"/>
      <c r="AO192" s="456"/>
      <c r="AP192" s="364"/>
      <c r="AQ192" s="811"/>
      <c r="AR192" s="363"/>
      <c r="AS192" s="363"/>
      <c r="AT192" s="363"/>
      <c r="AU192" s="710"/>
    </row>
    <row r="193" spans="1:47" ht="15.75" x14ac:dyDescent="0.25">
      <c r="A193" s="489" t="s">
        <v>132</v>
      </c>
      <c r="B193" s="480"/>
      <c r="C193" s="481"/>
      <c r="D193" s="481"/>
      <c r="E193" s="481"/>
      <c r="F193" s="481"/>
      <c r="G193" s="455"/>
      <c r="H193" s="485"/>
      <c r="I193" s="513"/>
      <c r="J193" s="514"/>
      <c r="K193" s="515"/>
      <c r="L193" s="483"/>
      <c r="M193" s="483"/>
      <c r="N193" s="488"/>
      <c r="O193" s="480"/>
      <c r="P193" s="480"/>
      <c r="Q193" s="480"/>
      <c r="R193" s="483"/>
      <c r="S193" s="483"/>
      <c r="T193" s="483"/>
      <c r="U193" s="480"/>
      <c r="V193" s="480"/>
      <c r="W193" s="538"/>
      <c r="X193" s="483"/>
      <c r="Y193" s="480"/>
      <c r="Z193" s="711"/>
      <c r="AA193" s="712"/>
      <c r="AB193" s="712"/>
      <c r="AC193" s="713"/>
      <c r="AD193" s="713"/>
      <c r="AE193" s="713"/>
      <c r="AF193" s="714"/>
      <c r="AG193" s="715"/>
      <c r="AH193" s="714"/>
      <c r="AI193" s="480"/>
      <c r="AJ193" s="483"/>
      <c r="AK193" s="707"/>
      <c r="AL193" s="455"/>
      <c r="AM193" s="455"/>
      <c r="AN193" s="455"/>
      <c r="AO193" s="456"/>
      <c r="AP193" s="364"/>
      <c r="AQ193" s="811"/>
      <c r="AR193" s="363"/>
      <c r="AS193" s="363"/>
      <c r="AT193" s="363"/>
      <c r="AU193" s="710"/>
    </row>
    <row r="194" spans="1:47" ht="15.75" x14ac:dyDescent="0.25">
      <c r="A194" s="479"/>
      <c r="B194" s="480"/>
      <c r="C194" s="481"/>
      <c r="D194" s="481"/>
      <c r="E194" s="481"/>
      <c r="F194" s="481"/>
      <c r="G194" s="455"/>
      <c r="H194" s="485"/>
      <c r="I194" s="513"/>
      <c r="J194" s="514"/>
      <c r="K194" s="515"/>
      <c r="L194" s="483"/>
      <c r="M194" s="483"/>
      <c r="N194" s="488"/>
      <c r="O194" s="480"/>
      <c r="P194" s="480"/>
      <c r="Q194" s="480"/>
      <c r="R194" s="483"/>
      <c r="S194" s="483"/>
      <c r="T194" s="483"/>
      <c r="U194" s="480"/>
      <c r="V194" s="480"/>
      <c r="W194" s="538"/>
      <c r="X194" s="483"/>
      <c r="Y194" s="480"/>
      <c r="Z194" s="711"/>
      <c r="AA194" s="712"/>
      <c r="AB194" s="712"/>
      <c r="AC194" s="713"/>
      <c r="AD194" s="713"/>
      <c r="AE194" s="713"/>
      <c r="AF194" s="714"/>
      <c r="AG194" s="715"/>
      <c r="AH194" s="714"/>
      <c r="AI194" s="480"/>
      <c r="AJ194" s="483"/>
      <c r="AK194" s="707"/>
      <c r="AL194" s="455"/>
      <c r="AM194" s="455"/>
      <c r="AN194" s="455"/>
      <c r="AO194" s="456"/>
      <c r="AP194" s="364"/>
      <c r="AQ194" s="811"/>
      <c r="AR194" s="363"/>
      <c r="AS194" s="363"/>
      <c r="AT194" s="363"/>
      <c r="AU194" s="710"/>
    </row>
    <row r="195" spans="1:47" ht="15.75" x14ac:dyDescent="0.25">
      <c r="A195" s="551" t="s">
        <v>133</v>
      </c>
      <c r="B195" s="480"/>
      <c r="C195" s="481"/>
      <c r="D195" s="481"/>
      <c r="E195" s="481"/>
      <c r="F195" s="481"/>
      <c r="G195" s="455"/>
      <c r="H195" s="485"/>
      <c r="I195" s="513"/>
      <c r="J195" s="514"/>
      <c r="K195" s="515"/>
      <c r="L195" s="483"/>
      <c r="M195" s="483"/>
      <c r="N195" s="488"/>
      <c r="O195" s="480"/>
      <c r="P195" s="480"/>
      <c r="Q195" s="480"/>
      <c r="R195" s="483"/>
      <c r="S195" s="483"/>
      <c r="T195" s="483"/>
      <c r="U195" s="483"/>
      <c r="V195" s="483"/>
      <c r="W195" s="502"/>
      <c r="X195" s="483"/>
      <c r="Y195" s="480"/>
      <c r="Z195" s="711"/>
      <c r="AA195" s="712"/>
      <c r="AB195" s="712"/>
      <c r="AC195" s="713"/>
      <c r="AD195" s="713"/>
      <c r="AE195" s="713"/>
      <c r="AF195" s="714"/>
      <c r="AG195" s="715"/>
      <c r="AH195" s="714"/>
      <c r="AI195" s="480"/>
      <c r="AJ195" s="483"/>
      <c r="AK195" s="707"/>
      <c r="AL195" s="455"/>
      <c r="AM195" s="455"/>
      <c r="AN195" s="455"/>
      <c r="AO195" s="456"/>
      <c r="AP195" s="364"/>
      <c r="AQ195" s="811"/>
      <c r="AR195" s="363"/>
      <c r="AS195" s="363"/>
      <c r="AT195" s="363"/>
      <c r="AU195" s="710"/>
    </row>
    <row r="196" spans="1:47" ht="15.75" x14ac:dyDescent="0.25">
      <c r="A196" s="511" t="s">
        <v>134</v>
      </c>
      <c r="B196" s="480">
        <v>3.41</v>
      </c>
      <c r="C196" s="481" t="e">
        <f>+B196+B196*$G$7</f>
        <v>#VALUE!</v>
      </c>
      <c r="D196" s="481">
        <v>3.87</v>
      </c>
      <c r="E196" s="481">
        <f>+D196*$F$9</f>
        <v>0</v>
      </c>
      <c r="F196" s="481">
        <f>SUM(D196:E196)</f>
        <v>3.87</v>
      </c>
      <c r="G196" s="455">
        <f>F196</f>
        <v>3.87</v>
      </c>
      <c r="H196" s="485">
        <f>+D196+D196*$I$7</f>
        <v>3.87</v>
      </c>
      <c r="I196" s="513">
        <f>+H196*$I$6</f>
        <v>0</v>
      </c>
      <c r="J196" s="514">
        <f>SUM(H196:I196)</f>
        <v>3.87</v>
      </c>
      <c r="K196" s="515">
        <f>+J196</f>
        <v>3.87</v>
      </c>
      <c r="L196" s="480">
        <f>H196+H196*$M$7</f>
        <v>3.87</v>
      </c>
      <c r="M196" s="480">
        <f>L196*L6</f>
        <v>0.54180000000000006</v>
      </c>
      <c r="N196" s="363">
        <f>L196+M196</f>
        <v>4.4118000000000004</v>
      </c>
      <c r="O196" s="480">
        <f>L196+L196*$P$7</f>
        <v>4.4118000000000004</v>
      </c>
      <c r="P196" s="480" t="e">
        <f>O196*$Q$7</f>
        <v>#VALUE!</v>
      </c>
      <c r="Q196" s="480" t="e">
        <f>SUM(O196:P196)</f>
        <v>#VALUE!</v>
      </c>
      <c r="R196" s="550">
        <v>5.0199999999999996</v>
      </c>
      <c r="S196" s="480">
        <f>R196*S7</f>
        <v>0.70279999999999998</v>
      </c>
      <c r="T196" s="480">
        <f>R196+S196</f>
        <v>5.7227999999999994</v>
      </c>
      <c r="U196" s="480">
        <f>R196+(R196*R5)</f>
        <v>5.3412799999999994</v>
      </c>
      <c r="V196" s="480">
        <f>U196*V7</f>
        <v>0.8011919999999999</v>
      </c>
      <c r="W196" s="538">
        <f>SUM(U196:V196)</f>
        <v>6.1424719999999997</v>
      </c>
      <c r="X196" s="480">
        <f>U196*$Z$9+U196</f>
        <v>5.7685823999999997</v>
      </c>
      <c r="Y196" s="480">
        <f>X196*Y5</f>
        <v>0.86528735999999995</v>
      </c>
      <c r="Z196" s="711">
        <f>SUM(X196:Y196)</f>
        <v>6.6338697599999996</v>
      </c>
      <c r="AA196" s="712">
        <f t="shared" si="54"/>
        <v>6.1146973439999996</v>
      </c>
      <c r="AB196" s="712" t="e">
        <f>AA196*#REF!</f>
        <v>#REF!</v>
      </c>
      <c r="AC196" s="713" t="e">
        <f>AA196+AB196</f>
        <v>#REF!</v>
      </c>
      <c r="AD196" s="713">
        <f>AA196*AD7</f>
        <v>6.4204322111999996</v>
      </c>
      <c r="AE196" s="713">
        <f>AD196*AF7</f>
        <v>0.9630648316799999</v>
      </c>
      <c r="AF196" s="714">
        <f>AD196+AE196</f>
        <v>7.3834970428799993</v>
      </c>
      <c r="AG196" s="715"/>
      <c r="AH196" s="714">
        <f>AD196*AH7</f>
        <v>6.7414538217599995</v>
      </c>
      <c r="AI196" s="480">
        <f>AH196*AJ7</f>
        <v>1.0112180732639999</v>
      </c>
      <c r="AJ196" s="481">
        <f>SUM(AH196:AI196)</f>
        <v>7.7526718950239992</v>
      </c>
      <c r="AK196" s="707"/>
      <c r="AL196" s="455">
        <v>7.0136088093792015</v>
      </c>
      <c r="AM196" s="455">
        <f>AL196*1.08</f>
        <v>7.5746975141295385</v>
      </c>
      <c r="AN196" s="455" t="e">
        <f>AL196*#REF!</f>
        <v>#REF!</v>
      </c>
      <c r="AO196" s="456" t="e">
        <f>SUM(AL196:AN196)</f>
        <v>#REF!</v>
      </c>
      <c r="AP196" s="364"/>
      <c r="AQ196" s="816">
        <v>7.88</v>
      </c>
      <c r="AR196" s="363">
        <f>AQ196*1.15</f>
        <v>9.0619999999999994</v>
      </c>
      <c r="AS196" s="709">
        <f>AQ196*1.07</f>
        <v>8.4315999999999995</v>
      </c>
      <c r="AT196" s="804">
        <f>AS196*1.15</f>
        <v>9.6963399999999993</v>
      </c>
      <c r="AU196" s="722">
        <f>SUM(AS196-AQ196)/AQ196</f>
        <v>6.9999999999999951E-2</v>
      </c>
    </row>
    <row r="197" spans="1:47" ht="15.75" x14ac:dyDescent="0.25">
      <c r="A197" s="511" t="s">
        <v>135</v>
      </c>
      <c r="B197" s="480">
        <v>4.84</v>
      </c>
      <c r="C197" s="481" t="e">
        <f>+B197+B197*$G$7</f>
        <v>#VALUE!</v>
      </c>
      <c r="D197" s="481">
        <v>5.49</v>
      </c>
      <c r="E197" s="481">
        <f>+D197*$F$9</f>
        <v>0</v>
      </c>
      <c r="F197" s="481">
        <f>SUM(D197:E197)</f>
        <v>5.49</v>
      </c>
      <c r="G197" s="455">
        <f>F197</f>
        <v>5.49</v>
      </c>
      <c r="H197" s="485">
        <f>+D197+D197*$I$7</f>
        <v>5.49</v>
      </c>
      <c r="I197" s="513">
        <f>+H197*$I$6</f>
        <v>0</v>
      </c>
      <c r="J197" s="514">
        <f>SUM(H197:I197)</f>
        <v>5.49</v>
      </c>
      <c r="K197" s="515">
        <f>+J197</f>
        <v>5.49</v>
      </c>
      <c r="L197" s="480">
        <f>H197+H197*$M$7</f>
        <v>5.49</v>
      </c>
      <c r="M197" s="480">
        <f>L197*L6</f>
        <v>0.76860000000000006</v>
      </c>
      <c r="N197" s="363">
        <f>L197+M197</f>
        <v>6.2586000000000004</v>
      </c>
      <c r="O197" s="480">
        <f>L197+L197*$P$7</f>
        <v>6.2586000000000004</v>
      </c>
      <c r="P197" s="480" t="e">
        <f>O197*$Q$7</f>
        <v>#VALUE!</v>
      </c>
      <c r="Q197" s="480" t="e">
        <f>SUM(O197:P197)</f>
        <v>#VALUE!</v>
      </c>
      <c r="R197" s="550">
        <v>7.13</v>
      </c>
      <c r="S197" s="480">
        <f>R197*S7</f>
        <v>0.99820000000000009</v>
      </c>
      <c r="T197" s="480">
        <f>R197+S197</f>
        <v>8.1281999999999996</v>
      </c>
      <c r="U197" s="480">
        <f>R197+(R197*R5)</f>
        <v>7.5863199999999997</v>
      </c>
      <c r="V197" s="480">
        <f>U197*V7</f>
        <v>1.137948</v>
      </c>
      <c r="W197" s="538">
        <f>SUM(U197:V197)</f>
        <v>8.7242680000000004</v>
      </c>
      <c r="X197" s="480">
        <f>U197*$Z$9+U197</f>
        <v>8.1932255999999999</v>
      </c>
      <c r="Y197" s="480">
        <f>X197*Y5</f>
        <v>1.2289838399999999</v>
      </c>
      <c r="Z197" s="711">
        <f>SUM(X197:Y197)</f>
        <v>9.4222094399999996</v>
      </c>
      <c r="AA197" s="712">
        <f t="shared" si="54"/>
        <v>8.6848191359999998</v>
      </c>
      <c r="AB197" s="712" t="e">
        <f>AA197*#REF!</f>
        <v>#REF!</v>
      </c>
      <c r="AC197" s="713" t="e">
        <f>AA197+AB197</f>
        <v>#REF!</v>
      </c>
      <c r="AD197" s="713">
        <f>AA197*AD7</f>
        <v>9.1190600927999999</v>
      </c>
      <c r="AE197" s="713">
        <f>AD197*AF7</f>
        <v>1.36785901392</v>
      </c>
      <c r="AF197" s="714">
        <f>AD197+AE197</f>
        <v>10.48691910672</v>
      </c>
      <c r="AG197" s="715"/>
      <c r="AH197" s="714">
        <f>AD197*AH7</f>
        <v>9.5750130974399994</v>
      </c>
      <c r="AI197" s="480">
        <f>AH197*AJ7</f>
        <v>1.4362519646159999</v>
      </c>
      <c r="AJ197" s="481">
        <f>SUM(AH197:AI197)</f>
        <v>11.011265062055999</v>
      </c>
      <c r="AK197" s="707"/>
      <c r="AL197" s="455">
        <v>9.9615599224848026</v>
      </c>
      <c r="AM197" s="455">
        <f>AL197*1.08</f>
        <v>10.758484716283588</v>
      </c>
      <c r="AN197" s="455" t="e">
        <f>AL197*#REF!</f>
        <v>#REF!</v>
      </c>
      <c r="AO197" s="456" t="e">
        <f>SUM(AL197:AN197)</f>
        <v>#REF!</v>
      </c>
      <c r="AP197" s="364"/>
      <c r="AQ197" s="816">
        <v>11.19</v>
      </c>
      <c r="AR197" s="363">
        <f>AQ197*1.15</f>
        <v>12.868499999999999</v>
      </c>
      <c r="AS197" s="709">
        <f>AQ197*1.07</f>
        <v>11.9733</v>
      </c>
      <c r="AT197" s="804">
        <f>AS197*1.15</f>
        <v>13.769295</v>
      </c>
      <c r="AU197" s="722">
        <f>SUM(AS197-AQ197)/AQ197</f>
        <v>7.0000000000000048E-2</v>
      </c>
    </row>
    <row r="198" spans="1:47" ht="15.75" x14ac:dyDescent="0.25">
      <c r="A198" s="511" t="s">
        <v>136</v>
      </c>
      <c r="B198" s="480">
        <v>7.15</v>
      </c>
      <c r="C198" s="481" t="e">
        <f>+B198+B198*$G$7</f>
        <v>#VALUE!</v>
      </c>
      <c r="D198" s="481">
        <v>8.11</v>
      </c>
      <c r="E198" s="481">
        <f>+D198*$F$9</f>
        <v>0</v>
      </c>
      <c r="F198" s="481">
        <f>SUM(D198:E198)</f>
        <v>8.11</v>
      </c>
      <c r="G198" s="455">
        <f>F198</f>
        <v>8.11</v>
      </c>
      <c r="H198" s="485">
        <f>+D198+D198*$I$7</f>
        <v>8.11</v>
      </c>
      <c r="I198" s="513">
        <f>+H198*$I$6</f>
        <v>0</v>
      </c>
      <c r="J198" s="514">
        <f>SUM(H198:I198)</f>
        <v>8.11</v>
      </c>
      <c r="K198" s="515">
        <f>+J198</f>
        <v>8.11</v>
      </c>
      <c r="L198" s="480">
        <f>H198+H198*$M$7</f>
        <v>8.11</v>
      </c>
      <c r="M198" s="480">
        <f>L198*$M$6</f>
        <v>0</v>
      </c>
      <c r="N198" s="363">
        <f>L198+M198</f>
        <v>8.11</v>
      </c>
      <c r="O198" s="480">
        <f>L198+L198*$P$7+0.01</f>
        <v>9.2553999999999998</v>
      </c>
      <c r="P198" s="480" t="e">
        <f>O198*$Q$7</f>
        <v>#VALUE!</v>
      </c>
      <c r="Q198" s="480" t="e">
        <f>SUM(O198:P198)</f>
        <v>#VALUE!</v>
      </c>
      <c r="R198" s="550">
        <v>10.54</v>
      </c>
      <c r="S198" s="480">
        <f>R198*S7</f>
        <v>1.4756</v>
      </c>
      <c r="T198" s="480">
        <f>R198+S198</f>
        <v>12.015599999999999</v>
      </c>
      <c r="U198" s="480">
        <f>R198+(R198*R5)</f>
        <v>11.214559999999999</v>
      </c>
      <c r="V198" s="480">
        <f>U198*V7</f>
        <v>1.6821839999999997</v>
      </c>
      <c r="W198" s="538">
        <f>SUM(U198:V198)</f>
        <v>12.896743999999998</v>
      </c>
      <c r="X198" s="480">
        <f>U198*$Z$9+U198</f>
        <v>12.111724799999999</v>
      </c>
      <c r="Y198" s="480">
        <f>X198*Y5</f>
        <v>1.8167587199999997</v>
      </c>
      <c r="Z198" s="711">
        <f>SUM(X198:Y198)</f>
        <v>13.928483519999999</v>
      </c>
      <c r="AA198" s="712">
        <f t="shared" si="54"/>
        <v>12.838428287999999</v>
      </c>
      <c r="AB198" s="712" t="e">
        <f>AA198*#REF!</f>
        <v>#REF!</v>
      </c>
      <c r="AC198" s="713" t="e">
        <f>AA198+AB198</f>
        <v>#REF!</v>
      </c>
      <c r="AD198" s="713">
        <f>AA198*AD7</f>
        <v>13.4803497024</v>
      </c>
      <c r="AE198" s="713">
        <f>AD198*AF7</f>
        <v>2.0220524553599999</v>
      </c>
      <c r="AF198" s="714">
        <f>AD198+AE198</f>
        <v>15.502402157759999</v>
      </c>
      <c r="AG198" s="715"/>
      <c r="AH198" s="714">
        <f>AD198*AH7</f>
        <v>14.15436718752</v>
      </c>
      <c r="AI198" s="480">
        <f>AH198*AJ7</f>
        <v>2.1231550781279998</v>
      </c>
      <c r="AJ198" s="481">
        <f>SUM(AH198:AI198)</f>
        <v>16.277522265647999</v>
      </c>
      <c r="AK198" s="707"/>
      <c r="AL198" s="455">
        <v>14.725784233238398</v>
      </c>
      <c r="AM198" s="455">
        <f>AL198*1.08</f>
        <v>15.903846971897471</v>
      </c>
      <c r="AN198" s="455" t="e">
        <f>AL198*#REF!</f>
        <v>#REF!</v>
      </c>
      <c r="AO198" s="456" t="e">
        <f>SUM(AL198:AN198)</f>
        <v>#REF!</v>
      </c>
      <c r="AP198" s="364"/>
      <c r="AQ198" s="816">
        <v>16.55</v>
      </c>
      <c r="AR198" s="363">
        <f>AQ198*1.15</f>
        <v>19.032499999999999</v>
      </c>
      <c r="AS198" s="709">
        <f>AQ198*1.07</f>
        <v>17.708500000000001</v>
      </c>
      <c r="AT198" s="804">
        <f>AS198*1.15</f>
        <v>20.364774999999998</v>
      </c>
      <c r="AU198" s="722">
        <f>SUM(AS198-AQ198)/AQ198</f>
        <v>7.0000000000000007E-2</v>
      </c>
    </row>
    <row r="199" spans="1:47" ht="15.75" x14ac:dyDescent="0.25">
      <c r="A199" s="479"/>
      <c r="B199" s="480"/>
      <c r="C199" s="481"/>
      <c r="D199" s="481"/>
      <c r="E199" s="481"/>
      <c r="F199" s="481"/>
      <c r="G199" s="455"/>
      <c r="H199" s="485"/>
      <c r="I199" s="513"/>
      <c r="J199" s="514"/>
      <c r="K199" s="515"/>
      <c r="L199" s="483"/>
      <c r="M199" s="483"/>
      <c r="N199" s="488"/>
      <c r="O199" s="480"/>
      <c r="P199" s="480"/>
      <c r="Q199" s="480"/>
      <c r="R199" s="480"/>
      <c r="S199" s="480"/>
      <c r="T199" s="480"/>
      <c r="U199" s="480"/>
      <c r="V199" s="480"/>
      <c r="W199" s="538"/>
      <c r="X199" s="483"/>
      <c r="Y199" s="480"/>
      <c r="Z199" s="711"/>
      <c r="AA199" s="712"/>
      <c r="AB199" s="712"/>
      <c r="AC199" s="713"/>
      <c r="AD199" s="713"/>
      <c r="AE199" s="713"/>
      <c r="AF199" s="714"/>
      <c r="AG199" s="715"/>
      <c r="AH199" s="714"/>
      <c r="AI199" s="480"/>
      <c r="AJ199" s="483"/>
      <c r="AK199" s="707"/>
      <c r="AL199" s="455"/>
      <c r="AM199" s="455"/>
      <c r="AN199" s="455"/>
      <c r="AO199" s="456"/>
      <c r="AP199" s="364"/>
      <c r="AQ199" s="811"/>
      <c r="AR199" s="363"/>
      <c r="AS199" s="363"/>
      <c r="AT199" s="363"/>
      <c r="AU199" s="710"/>
    </row>
    <row r="200" spans="1:47" ht="15.75" x14ac:dyDescent="0.25">
      <c r="A200" s="558" t="s">
        <v>137</v>
      </c>
      <c r="B200" s="563"/>
      <c r="C200" s="560"/>
      <c r="D200" s="481"/>
      <c r="E200" s="481"/>
      <c r="F200" s="481"/>
      <c r="G200" s="455"/>
      <c r="H200" s="485"/>
      <c r="I200" s="513"/>
      <c r="J200" s="514"/>
      <c r="K200" s="515"/>
      <c r="L200" s="483"/>
      <c r="M200" s="483"/>
      <c r="N200" s="488"/>
      <c r="O200" s="480"/>
      <c r="P200" s="480"/>
      <c r="Q200" s="480"/>
      <c r="R200" s="480"/>
      <c r="S200" s="480"/>
      <c r="T200" s="480"/>
      <c r="U200" s="480"/>
      <c r="V200" s="480"/>
      <c r="W200" s="538"/>
      <c r="X200" s="483"/>
      <c r="Y200" s="480"/>
      <c r="Z200" s="711"/>
      <c r="AA200" s="712"/>
      <c r="AB200" s="712"/>
      <c r="AC200" s="713"/>
      <c r="AD200" s="713"/>
      <c r="AE200" s="713"/>
      <c r="AF200" s="714"/>
      <c r="AG200" s="773"/>
      <c r="AH200" s="714"/>
      <c r="AI200" s="480"/>
      <c r="AJ200" s="483"/>
      <c r="AK200" s="707"/>
      <c r="AL200" s="455"/>
      <c r="AM200" s="455"/>
      <c r="AN200" s="455"/>
      <c r="AO200" s="456"/>
      <c r="AP200" s="364"/>
      <c r="AQ200" s="811"/>
      <c r="AR200" s="363"/>
      <c r="AS200" s="363"/>
      <c r="AT200" s="363"/>
      <c r="AU200" s="710"/>
    </row>
    <row r="201" spans="1:47" ht="15.75" x14ac:dyDescent="0.25">
      <c r="A201" s="562" t="s">
        <v>129</v>
      </c>
      <c r="B201" s="480">
        <v>93.5</v>
      </c>
      <c r="C201" s="481" t="e">
        <f>+B201+B201*$G$7</f>
        <v>#VALUE!</v>
      </c>
      <c r="D201" s="481">
        <v>106.05</v>
      </c>
      <c r="E201" s="481">
        <f>+D201*$F$9</f>
        <v>0</v>
      </c>
      <c r="F201" s="481">
        <f>SUM(D201:E201)</f>
        <v>106.05</v>
      </c>
      <c r="G201" s="455">
        <f>F201</f>
        <v>106.05</v>
      </c>
      <c r="H201" s="485">
        <f>+D201+D201*$I$7</f>
        <v>106.05</v>
      </c>
      <c r="I201" s="513">
        <f>+H201*$I$6</f>
        <v>0</v>
      </c>
      <c r="J201" s="514">
        <f>SUM(H201:I201)</f>
        <v>106.05</v>
      </c>
      <c r="K201" s="515">
        <f>+J201</f>
        <v>106.05</v>
      </c>
      <c r="L201" s="480">
        <f>H201+H201*$M$7</f>
        <v>106.05</v>
      </c>
      <c r="M201" s="480">
        <f>L201*$M$6</f>
        <v>0</v>
      </c>
      <c r="N201" s="363">
        <f>L201+M201</f>
        <v>106.05</v>
      </c>
      <c r="O201" s="480">
        <f>L201+L201*$P$7</f>
        <v>120.89699999999999</v>
      </c>
      <c r="P201" s="480" t="e">
        <f>O201*$Q$7</f>
        <v>#VALUE!</v>
      </c>
      <c r="Q201" s="480" t="e">
        <f>SUM(O201:P201)</f>
        <v>#VALUE!</v>
      </c>
      <c r="R201" s="550">
        <v>137.66999999999999</v>
      </c>
      <c r="S201" s="480">
        <f>R201*S7</f>
        <v>19.273800000000001</v>
      </c>
      <c r="T201" s="480">
        <f>R201+S201</f>
        <v>156.94379999999998</v>
      </c>
      <c r="U201" s="480">
        <f>R201+(R201*R5)</f>
        <v>146.48087999999998</v>
      </c>
      <c r="V201" s="480">
        <f>U201*V7</f>
        <v>21.972131999999998</v>
      </c>
      <c r="W201" s="538">
        <f>SUM(U201:V201)</f>
        <v>168.45301199999997</v>
      </c>
      <c r="X201" s="480">
        <f>U201*$Z$9+U201</f>
        <v>158.19935039999999</v>
      </c>
      <c r="Y201" s="480">
        <f>X201*Y5</f>
        <v>23.729902559999996</v>
      </c>
      <c r="Z201" s="711">
        <f>SUM(X201:Y201)</f>
        <v>181.92925295999999</v>
      </c>
      <c r="AA201" s="712">
        <f t="shared" si="54"/>
        <v>167.69131142399999</v>
      </c>
      <c r="AB201" s="712" t="e">
        <f>AA201*#REF!</f>
        <v>#REF!</v>
      </c>
      <c r="AC201" s="713" t="e">
        <f>AA201+AB201</f>
        <v>#REF!</v>
      </c>
      <c r="AD201" s="713">
        <f>AA201*AD7</f>
        <v>176.07587699519999</v>
      </c>
      <c r="AE201" s="713">
        <f>AD201*AF7</f>
        <v>26.411381549279998</v>
      </c>
      <c r="AF201" s="714">
        <f>AD201+AE201</f>
        <v>202.48725854448</v>
      </c>
      <c r="AG201" s="715"/>
      <c r="AH201" s="714">
        <f>AD201*AH7</f>
        <v>184.87967084496</v>
      </c>
      <c r="AI201" s="480">
        <f>AH201*AJ7</f>
        <v>27.731950626743998</v>
      </c>
      <c r="AJ201" s="481">
        <f>SUM(AH201:AI201)</f>
        <v>212.61162147170401</v>
      </c>
      <c r="AK201" s="707"/>
      <c r="AL201" s="455">
        <v>192.34333163092322</v>
      </c>
      <c r="AM201" s="455">
        <f>AL201*1.08</f>
        <v>207.73079816139708</v>
      </c>
      <c r="AN201" s="455" t="e">
        <f>AL201*#REF!</f>
        <v>#REF!</v>
      </c>
      <c r="AO201" s="456" t="e">
        <f>SUM(AL201:AN201)</f>
        <v>#REF!</v>
      </c>
      <c r="AP201" s="364"/>
      <c r="AQ201" s="816">
        <v>216.11</v>
      </c>
      <c r="AR201" s="363">
        <f>AQ201*1.15</f>
        <v>248.5265</v>
      </c>
      <c r="AS201" s="709">
        <f>AQ201*1.07</f>
        <v>231.23770000000002</v>
      </c>
      <c r="AT201" s="804">
        <f>AS201*1.15</f>
        <v>265.92335500000002</v>
      </c>
      <c r="AU201" s="722">
        <f>SUM(AS201-AQ201)/AQ201</f>
        <v>7.0000000000000021E-2</v>
      </c>
    </row>
    <row r="202" spans="1:47" ht="15.75" x14ac:dyDescent="0.25">
      <c r="A202" s="551" t="s">
        <v>133</v>
      </c>
      <c r="B202" s="480"/>
      <c r="C202" s="481"/>
      <c r="D202" s="481"/>
      <c r="E202" s="481"/>
      <c r="F202" s="481"/>
      <c r="G202" s="455"/>
      <c r="H202" s="485"/>
      <c r="I202" s="513"/>
      <c r="J202" s="514"/>
      <c r="K202" s="515"/>
      <c r="L202" s="483"/>
      <c r="M202" s="483"/>
      <c r="N202" s="488"/>
      <c r="O202" s="480"/>
      <c r="P202" s="480"/>
      <c r="Q202" s="480"/>
      <c r="R202" s="480"/>
      <c r="S202" s="480"/>
      <c r="T202" s="480"/>
      <c r="U202" s="483"/>
      <c r="V202" s="483"/>
      <c r="W202" s="502"/>
      <c r="X202" s="483"/>
      <c r="Y202" s="480"/>
      <c r="Z202" s="711"/>
      <c r="AA202" s="712"/>
      <c r="AB202" s="712"/>
      <c r="AC202" s="713"/>
      <c r="AD202" s="713"/>
      <c r="AE202" s="713"/>
      <c r="AF202" s="714"/>
      <c r="AG202" s="715"/>
      <c r="AH202" s="714"/>
      <c r="AI202" s="480"/>
      <c r="AJ202" s="483"/>
      <c r="AK202" s="707"/>
      <c r="AL202" s="455"/>
      <c r="AM202" s="455"/>
      <c r="AN202" s="455"/>
      <c r="AO202" s="456"/>
      <c r="AP202" s="364"/>
      <c r="AQ202" s="811"/>
      <c r="AR202" s="363"/>
      <c r="AS202" s="363"/>
      <c r="AT202" s="363"/>
      <c r="AU202" s="710"/>
    </row>
    <row r="203" spans="1:47" ht="15.75" x14ac:dyDescent="0.25">
      <c r="A203" s="511" t="s">
        <v>138</v>
      </c>
      <c r="B203" s="480">
        <v>3.41</v>
      </c>
      <c r="C203" s="481" t="e">
        <f>+B203+B203*$G$7</f>
        <v>#VALUE!</v>
      </c>
      <c r="D203" s="481">
        <v>3.87</v>
      </c>
      <c r="E203" s="481">
        <f>+D203*$F$9</f>
        <v>0</v>
      </c>
      <c r="F203" s="481">
        <f>SUM(D203:E203)</f>
        <v>3.87</v>
      </c>
      <c r="G203" s="455">
        <f>F203</f>
        <v>3.87</v>
      </c>
      <c r="H203" s="485">
        <f>+D203+D203*$I$7</f>
        <v>3.87</v>
      </c>
      <c r="I203" s="513">
        <f>+H203*$I$6</f>
        <v>0</v>
      </c>
      <c r="J203" s="514">
        <f>SUM(H203:I203)</f>
        <v>3.87</v>
      </c>
      <c r="K203" s="515">
        <f>+J203</f>
        <v>3.87</v>
      </c>
      <c r="L203" s="480">
        <f>H203+H203*$M$7</f>
        <v>3.87</v>
      </c>
      <c r="M203" s="480">
        <f>L203*$M$6</f>
        <v>0</v>
      </c>
      <c r="N203" s="363">
        <f>L203+M203</f>
        <v>3.87</v>
      </c>
      <c r="O203" s="480">
        <f>L203+L203*$P$7</f>
        <v>4.4118000000000004</v>
      </c>
      <c r="P203" s="480" t="e">
        <f>O203*$Q$7</f>
        <v>#VALUE!</v>
      </c>
      <c r="Q203" s="480" t="e">
        <f>SUM(O203:P203)</f>
        <v>#VALUE!</v>
      </c>
      <c r="R203" s="550">
        <v>5.0199999999999996</v>
      </c>
      <c r="S203" s="480">
        <f>R203*S7</f>
        <v>0.70279999999999998</v>
      </c>
      <c r="T203" s="480">
        <f>R203+S203</f>
        <v>5.7227999999999994</v>
      </c>
      <c r="U203" s="480">
        <f>R203+(R203*R5)</f>
        <v>5.3412799999999994</v>
      </c>
      <c r="V203" s="480">
        <f>U203*V7</f>
        <v>0.8011919999999999</v>
      </c>
      <c r="W203" s="538">
        <f>SUM(U203:V203)</f>
        <v>6.1424719999999997</v>
      </c>
      <c r="X203" s="480">
        <f>U203*$Z$9+U203</f>
        <v>5.7685823999999997</v>
      </c>
      <c r="Y203" s="480">
        <f>X203*Y5</f>
        <v>0.86528735999999995</v>
      </c>
      <c r="Z203" s="711">
        <f>SUM(X203:Y203)</f>
        <v>6.6338697599999996</v>
      </c>
      <c r="AA203" s="712">
        <f t="shared" si="54"/>
        <v>6.1146973439999996</v>
      </c>
      <c r="AB203" s="712" t="e">
        <f>AA203*#REF!</f>
        <v>#REF!</v>
      </c>
      <c r="AC203" s="713" t="e">
        <f>AA203+AB203</f>
        <v>#REF!</v>
      </c>
      <c r="AD203" s="713">
        <f>AA203*AD7</f>
        <v>6.4204322111999996</v>
      </c>
      <c r="AE203" s="713">
        <f>AD203*AF7</f>
        <v>0.9630648316799999</v>
      </c>
      <c r="AF203" s="714">
        <f>AD203+AE203</f>
        <v>7.3834970428799993</v>
      </c>
      <c r="AG203" s="715"/>
      <c r="AH203" s="714">
        <f>AD203*AH7</f>
        <v>6.7414538217599995</v>
      </c>
      <c r="AI203" s="480">
        <f>AH203*AJ7</f>
        <v>1.0112180732639999</v>
      </c>
      <c r="AJ203" s="481">
        <f>SUM(AH203:AI203)</f>
        <v>7.7526718950239992</v>
      </c>
      <c r="AK203" s="707"/>
      <c r="AL203" s="455">
        <v>7.0136088093792015</v>
      </c>
      <c r="AM203" s="455">
        <f>AL203*1.08</f>
        <v>7.5746975141295385</v>
      </c>
      <c r="AN203" s="455" t="e">
        <f>AL203*#REF!</f>
        <v>#REF!</v>
      </c>
      <c r="AO203" s="456" t="e">
        <f>SUM(AL203:AN203)</f>
        <v>#REF!</v>
      </c>
      <c r="AP203" s="364"/>
      <c r="AQ203" s="816">
        <v>7.88</v>
      </c>
      <c r="AR203" s="363">
        <f>AQ203*1.15</f>
        <v>9.0619999999999994</v>
      </c>
      <c r="AS203" s="709">
        <f>AQ203*1.07</f>
        <v>8.4315999999999995</v>
      </c>
      <c r="AT203" s="804">
        <f>AS203*1.15</f>
        <v>9.6963399999999993</v>
      </c>
      <c r="AU203" s="722">
        <f>SUM(AS203-AQ203)/AQ203</f>
        <v>6.9999999999999951E-2</v>
      </c>
    </row>
    <row r="204" spans="1:47" ht="15.75" x14ac:dyDescent="0.25">
      <c r="A204" s="511" t="s">
        <v>139</v>
      </c>
      <c r="B204" s="480">
        <v>4.84</v>
      </c>
      <c r="C204" s="481" t="e">
        <f>+B204+B204*$G$7</f>
        <v>#VALUE!</v>
      </c>
      <c r="D204" s="481">
        <v>5.49</v>
      </c>
      <c r="E204" s="481">
        <f>+D204*$F$9</f>
        <v>0</v>
      </c>
      <c r="F204" s="481">
        <f>SUM(D204:E204)</f>
        <v>5.49</v>
      </c>
      <c r="G204" s="455">
        <f>F204</f>
        <v>5.49</v>
      </c>
      <c r="H204" s="485">
        <f>+D204+D204*$I$7</f>
        <v>5.49</v>
      </c>
      <c r="I204" s="513">
        <f>+H204*$I$6</f>
        <v>0</v>
      </c>
      <c r="J204" s="514">
        <f>SUM(H204:I204)</f>
        <v>5.49</v>
      </c>
      <c r="K204" s="515">
        <f>+J204</f>
        <v>5.49</v>
      </c>
      <c r="L204" s="480">
        <f>H204+H204*$M$7</f>
        <v>5.49</v>
      </c>
      <c r="M204" s="480">
        <f>L204*$M$6</f>
        <v>0</v>
      </c>
      <c r="N204" s="363">
        <f>L204+M204</f>
        <v>5.49</v>
      </c>
      <c r="O204" s="480">
        <f>L204+L204*$P$7</f>
        <v>6.2586000000000004</v>
      </c>
      <c r="P204" s="480" t="e">
        <f>O204*$Q$7</f>
        <v>#VALUE!</v>
      </c>
      <c r="Q204" s="480" t="e">
        <f>SUM(O204:P204)</f>
        <v>#VALUE!</v>
      </c>
      <c r="R204" s="550">
        <v>7.13</v>
      </c>
      <c r="S204" s="480">
        <f>R204*S7</f>
        <v>0.99820000000000009</v>
      </c>
      <c r="T204" s="480">
        <f>R204+S204</f>
        <v>8.1281999999999996</v>
      </c>
      <c r="U204" s="480">
        <f>R204+(R204*R5)</f>
        <v>7.5863199999999997</v>
      </c>
      <c r="V204" s="480">
        <f>U204*V7</f>
        <v>1.137948</v>
      </c>
      <c r="W204" s="538">
        <f>SUM(U204:V204)</f>
        <v>8.7242680000000004</v>
      </c>
      <c r="X204" s="480">
        <f>U204*$Z$9+U204</f>
        <v>8.1932255999999999</v>
      </c>
      <c r="Y204" s="480">
        <f>X204*Y5</f>
        <v>1.2289838399999999</v>
      </c>
      <c r="Z204" s="711">
        <f>SUM(X204:Y204)</f>
        <v>9.4222094399999996</v>
      </c>
      <c r="AA204" s="712">
        <f t="shared" si="54"/>
        <v>8.6848191359999998</v>
      </c>
      <c r="AB204" s="712" t="e">
        <f>AA204*#REF!</f>
        <v>#REF!</v>
      </c>
      <c r="AC204" s="713" t="e">
        <f>AA204+AB204</f>
        <v>#REF!</v>
      </c>
      <c r="AD204" s="713">
        <f>AA204*AD7</f>
        <v>9.1190600927999999</v>
      </c>
      <c r="AE204" s="713">
        <f>AD204*AF7</f>
        <v>1.36785901392</v>
      </c>
      <c r="AF204" s="714">
        <f>AD204+AE204</f>
        <v>10.48691910672</v>
      </c>
      <c r="AG204" s="715"/>
      <c r="AH204" s="714">
        <f>AD204*AH7</f>
        <v>9.5750130974399994</v>
      </c>
      <c r="AI204" s="480">
        <f>AH204*AJ7</f>
        <v>1.4362519646159999</v>
      </c>
      <c r="AJ204" s="481">
        <f>SUM(AH204:AI204)</f>
        <v>11.011265062055999</v>
      </c>
      <c r="AK204" s="707"/>
      <c r="AL204" s="455">
        <v>9.9615599224848026</v>
      </c>
      <c r="AM204" s="455">
        <f>AL204*1.08</f>
        <v>10.758484716283588</v>
      </c>
      <c r="AN204" s="455" t="e">
        <f>AL204*#REF!</f>
        <v>#REF!</v>
      </c>
      <c r="AO204" s="456" t="e">
        <f>SUM(AL204:AN204)</f>
        <v>#REF!</v>
      </c>
      <c r="AP204" s="364"/>
      <c r="AQ204" s="816">
        <v>11.19</v>
      </c>
      <c r="AR204" s="363">
        <f>AQ204*1.15</f>
        <v>12.868499999999999</v>
      </c>
      <c r="AS204" s="709">
        <f>AQ204*1.07</f>
        <v>11.9733</v>
      </c>
      <c r="AT204" s="804">
        <f>AS204*1.15</f>
        <v>13.769295</v>
      </c>
      <c r="AU204" s="722">
        <f>SUM(AS204-AQ204)/AQ204</f>
        <v>7.0000000000000048E-2</v>
      </c>
    </row>
    <row r="205" spans="1:47" ht="15.75" x14ac:dyDescent="0.25">
      <c r="A205" s="511" t="s">
        <v>136</v>
      </c>
      <c r="B205" s="480">
        <v>7.15</v>
      </c>
      <c r="C205" s="481" t="e">
        <f>+B205+B205*$G$7</f>
        <v>#VALUE!</v>
      </c>
      <c r="D205" s="481">
        <v>8.11</v>
      </c>
      <c r="E205" s="481">
        <f>+D205*$F$9</f>
        <v>0</v>
      </c>
      <c r="F205" s="481">
        <f>SUM(D205:E205)</f>
        <v>8.11</v>
      </c>
      <c r="G205" s="455">
        <f>F205</f>
        <v>8.11</v>
      </c>
      <c r="H205" s="485">
        <f>+D205+D205*$I$7</f>
        <v>8.11</v>
      </c>
      <c r="I205" s="513">
        <f>+H205*$I$6</f>
        <v>0</v>
      </c>
      <c r="J205" s="514">
        <f>SUM(H205:I205)</f>
        <v>8.11</v>
      </c>
      <c r="K205" s="515">
        <f>+J205</f>
        <v>8.11</v>
      </c>
      <c r="L205" s="480">
        <v>9.1199999999999992</v>
      </c>
      <c r="M205" s="480">
        <f>L205*$M$6</f>
        <v>0</v>
      </c>
      <c r="N205" s="363">
        <f>L205+M205</f>
        <v>9.1199999999999992</v>
      </c>
      <c r="O205" s="480">
        <f>L205+L205*$P$7</f>
        <v>10.396799999999999</v>
      </c>
      <c r="P205" s="480" t="e">
        <f>O205*$Q$7</f>
        <v>#VALUE!</v>
      </c>
      <c r="Q205" s="480" t="e">
        <f>SUM(O205:P205)</f>
        <v>#VALUE!</v>
      </c>
      <c r="R205" s="550">
        <v>10.54</v>
      </c>
      <c r="S205" s="480">
        <f>R205*S7</f>
        <v>1.4756</v>
      </c>
      <c r="T205" s="480">
        <f>R205+S205</f>
        <v>12.015599999999999</v>
      </c>
      <c r="U205" s="480">
        <f>R205+(R205*R5)</f>
        <v>11.214559999999999</v>
      </c>
      <c r="V205" s="480">
        <f>U205*V7</f>
        <v>1.6821839999999997</v>
      </c>
      <c r="W205" s="538">
        <f>SUM(U205:V205)</f>
        <v>12.896743999999998</v>
      </c>
      <c r="X205" s="480">
        <f>U205*$Z$9+U205</f>
        <v>12.111724799999999</v>
      </c>
      <c r="Y205" s="480">
        <f>X205*Y5</f>
        <v>1.8167587199999997</v>
      </c>
      <c r="Z205" s="711">
        <f>SUM(X205:Y205)</f>
        <v>13.928483519999999</v>
      </c>
      <c r="AA205" s="712">
        <f t="shared" si="54"/>
        <v>12.838428287999999</v>
      </c>
      <c r="AB205" s="712" t="e">
        <f>AA205*#REF!</f>
        <v>#REF!</v>
      </c>
      <c r="AC205" s="713" t="e">
        <f>AA205+AB205</f>
        <v>#REF!</v>
      </c>
      <c r="AD205" s="713">
        <f>AA205*AD7</f>
        <v>13.4803497024</v>
      </c>
      <c r="AE205" s="713">
        <f>AD205*AF7</f>
        <v>2.0220524553599999</v>
      </c>
      <c r="AF205" s="714">
        <f>AD205+AE205</f>
        <v>15.502402157759999</v>
      </c>
      <c r="AG205" s="715"/>
      <c r="AH205" s="714">
        <f>AD205*AH7</f>
        <v>14.15436718752</v>
      </c>
      <c r="AI205" s="480">
        <f>AH205*AJ7</f>
        <v>2.1231550781279998</v>
      </c>
      <c r="AJ205" s="481">
        <f>SUM(AH205:AI205)</f>
        <v>16.277522265647999</v>
      </c>
      <c r="AK205" s="707"/>
      <c r="AL205" s="455">
        <v>14.725784233238398</v>
      </c>
      <c r="AM205" s="455">
        <f>AL205*1.08</f>
        <v>15.903846971897471</v>
      </c>
      <c r="AN205" s="455" t="e">
        <f>AL205*#REF!</f>
        <v>#REF!</v>
      </c>
      <c r="AO205" s="456" t="e">
        <f>SUM(AL205:AN205)</f>
        <v>#REF!</v>
      </c>
      <c r="AP205" s="364"/>
      <c r="AQ205" s="816">
        <v>16.55</v>
      </c>
      <c r="AR205" s="363">
        <f>AQ205*1.15</f>
        <v>19.032499999999999</v>
      </c>
      <c r="AS205" s="709">
        <f>AQ205*1.07</f>
        <v>17.708500000000001</v>
      </c>
      <c r="AT205" s="804">
        <f>AS205*1.15</f>
        <v>20.364774999999998</v>
      </c>
      <c r="AU205" s="722">
        <f>SUM(AS205-AQ205)/AQ205</f>
        <v>7.0000000000000007E-2</v>
      </c>
    </row>
    <row r="206" spans="1:47" ht="15.75" x14ac:dyDescent="0.25">
      <c r="A206" s="479"/>
      <c r="B206" s="480"/>
      <c r="C206" s="481"/>
      <c r="D206" s="481"/>
      <c r="E206" s="481"/>
      <c r="F206" s="481"/>
      <c r="G206" s="455"/>
      <c r="H206" s="485"/>
      <c r="I206" s="513"/>
      <c r="J206" s="514"/>
      <c r="K206" s="515"/>
      <c r="L206" s="483"/>
      <c r="M206" s="483"/>
      <c r="N206" s="488"/>
      <c r="O206" s="480"/>
      <c r="P206" s="480"/>
      <c r="Q206" s="480"/>
      <c r="R206" s="480"/>
      <c r="S206" s="480"/>
      <c r="T206" s="480"/>
      <c r="U206" s="480"/>
      <c r="V206" s="480"/>
      <c r="W206" s="538"/>
      <c r="X206" s="483"/>
      <c r="Y206" s="480"/>
      <c r="Z206" s="711"/>
      <c r="AA206" s="712"/>
      <c r="AB206" s="712"/>
      <c r="AC206" s="713"/>
      <c r="AD206" s="713"/>
      <c r="AE206" s="713"/>
      <c r="AF206" s="714"/>
      <c r="AG206" s="715"/>
      <c r="AH206" s="714"/>
      <c r="AI206" s="480"/>
      <c r="AJ206" s="483"/>
      <c r="AK206" s="707"/>
      <c r="AL206" s="455"/>
      <c r="AM206" s="455"/>
      <c r="AN206" s="455"/>
      <c r="AO206" s="456"/>
      <c r="AP206" s="364"/>
      <c r="AQ206" s="811"/>
      <c r="AR206" s="363"/>
      <c r="AS206" s="363"/>
      <c r="AT206" s="363"/>
      <c r="AU206" s="710"/>
    </row>
    <row r="207" spans="1:47" ht="15.75" x14ac:dyDescent="0.25">
      <c r="A207" s="558" t="s">
        <v>140</v>
      </c>
      <c r="B207" s="563"/>
      <c r="C207" s="560"/>
      <c r="D207" s="481"/>
      <c r="E207" s="481"/>
      <c r="F207" s="481"/>
      <c r="G207" s="455"/>
      <c r="H207" s="485"/>
      <c r="I207" s="513"/>
      <c r="J207" s="514"/>
      <c r="K207" s="515"/>
      <c r="L207" s="483"/>
      <c r="M207" s="483"/>
      <c r="N207" s="488"/>
      <c r="O207" s="480"/>
      <c r="P207" s="480"/>
      <c r="Q207" s="480"/>
      <c r="R207" s="480"/>
      <c r="S207" s="480"/>
      <c r="T207" s="480"/>
      <c r="U207" s="480"/>
      <c r="V207" s="480"/>
      <c r="W207" s="538"/>
      <c r="X207" s="483"/>
      <c r="Y207" s="480"/>
      <c r="Z207" s="711"/>
      <c r="AA207" s="712"/>
      <c r="AB207" s="712"/>
      <c r="AC207" s="713"/>
      <c r="AD207" s="713"/>
      <c r="AE207" s="713"/>
      <c r="AF207" s="714"/>
      <c r="AG207" s="715"/>
      <c r="AH207" s="714"/>
      <c r="AI207" s="480"/>
      <c r="AJ207" s="483"/>
      <c r="AK207" s="707"/>
      <c r="AL207" s="455"/>
      <c r="AM207" s="455"/>
      <c r="AN207" s="455"/>
      <c r="AO207" s="456"/>
      <c r="AP207" s="364"/>
      <c r="AQ207" s="811"/>
      <c r="AR207" s="363"/>
      <c r="AS207" s="363"/>
      <c r="AT207" s="363"/>
      <c r="AU207" s="710"/>
    </row>
    <row r="208" spans="1:47" ht="15.75" x14ac:dyDescent="0.25">
      <c r="A208" s="562" t="s">
        <v>141</v>
      </c>
      <c r="B208" s="480">
        <v>93.5</v>
      </c>
      <c r="C208" s="481" t="e">
        <f>+B208+B208*$G$7</f>
        <v>#VALUE!</v>
      </c>
      <c r="D208" s="481">
        <v>106.05</v>
      </c>
      <c r="E208" s="481">
        <f>+D208*$F$9</f>
        <v>0</v>
      </c>
      <c r="F208" s="481">
        <f>SUM(D208:E208)</f>
        <v>106.05</v>
      </c>
      <c r="G208" s="455">
        <f>F208</f>
        <v>106.05</v>
      </c>
      <c r="H208" s="485">
        <f>+D208+D208*$I$7</f>
        <v>106.05</v>
      </c>
      <c r="I208" s="513">
        <f>+H208*$I$6</f>
        <v>0</v>
      </c>
      <c r="J208" s="514">
        <f>SUM(H208:I208)</f>
        <v>106.05</v>
      </c>
      <c r="K208" s="515">
        <f>+J208</f>
        <v>106.05</v>
      </c>
      <c r="L208" s="480">
        <f>H208+H208*$M$7-0.01</f>
        <v>106.03999999999999</v>
      </c>
      <c r="M208" s="480">
        <f>L208*$M$6</f>
        <v>0</v>
      </c>
      <c r="N208" s="363">
        <f>L208+M208</f>
        <v>106.03999999999999</v>
      </c>
      <c r="O208" s="480">
        <f>L208+L208*$P$7</f>
        <v>120.8856</v>
      </c>
      <c r="P208" s="480" t="e">
        <f>O208*$Q$7</f>
        <v>#VALUE!</v>
      </c>
      <c r="Q208" s="480" t="e">
        <f>SUM(O208:P208)</f>
        <v>#VALUE!</v>
      </c>
      <c r="R208" s="550">
        <v>137.66</v>
      </c>
      <c r="S208" s="480">
        <f>R208*S7</f>
        <v>19.272400000000001</v>
      </c>
      <c r="T208" s="480">
        <f>R208+S208</f>
        <v>156.9324</v>
      </c>
      <c r="U208" s="480">
        <f>R208+(R208*R5)</f>
        <v>146.47023999999999</v>
      </c>
      <c r="V208" s="480">
        <f>U208*V7</f>
        <v>21.970535999999999</v>
      </c>
      <c r="W208" s="538">
        <f>SUM(U208:V208)</f>
        <v>168.440776</v>
      </c>
      <c r="X208" s="480">
        <f>U208*$Z$9+U208</f>
        <v>158.18785919999999</v>
      </c>
      <c r="Y208" s="480">
        <f>X208*Y5</f>
        <v>23.728178879999998</v>
      </c>
      <c r="Z208" s="711">
        <f>SUM(X208:Y208)</f>
        <v>181.91603807999999</v>
      </c>
      <c r="AA208" s="712">
        <f t="shared" si="54"/>
        <v>167.67913075199999</v>
      </c>
      <c r="AB208" s="712" t="e">
        <f>AA208*#REF!</f>
        <v>#REF!</v>
      </c>
      <c r="AC208" s="713" t="e">
        <f>AA208+AB208</f>
        <v>#REF!</v>
      </c>
      <c r="AD208" s="713">
        <f>AA208*AD7</f>
        <v>176.06308728959999</v>
      </c>
      <c r="AE208" s="713">
        <f>AD208*AF7</f>
        <v>26.409463093439999</v>
      </c>
      <c r="AF208" s="714">
        <f>AD208+AE208</f>
        <v>202.47255038303999</v>
      </c>
      <c r="AG208" s="715"/>
      <c r="AH208" s="714">
        <f>AD208*AH7</f>
        <v>184.86624165408</v>
      </c>
      <c r="AI208" s="480">
        <f>AH208*AJ7</f>
        <v>27.729936248112001</v>
      </c>
      <c r="AJ208" s="481">
        <f>SUM(AH208:AI208)</f>
        <v>212.59617790219201</v>
      </c>
      <c r="AK208" s="707"/>
      <c r="AL208" s="455">
        <v>192.32936029863359</v>
      </c>
      <c r="AM208" s="455">
        <f>AL208*1.08</f>
        <v>207.71570912252429</v>
      </c>
      <c r="AN208" s="455" t="e">
        <f>AL208*#REF!</f>
        <v>#REF!</v>
      </c>
      <c r="AO208" s="456" t="e">
        <f>SUM(AL208:AN208)</f>
        <v>#REF!</v>
      </c>
      <c r="AP208" s="364"/>
      <c r="AQ208" s="816">
        <v>216.1</v>
      </c>
      <c r="AR208" s="363">
        <f>AQ208*1.15</f>
        <v>248.51499999999999</v>
      </c>
      <c r="AS208" s="709">
        <f>AQ208*1.07</f>
        <v>231.227</v>
      </c>
      <c r="AT208" s="804">
        <f>AS208*1.15</f>
        <v>265.91104999999999</v>
      </c>
      <c r="AU208" s="722">
        <f>SUM(AS208-AQ208)/AQ208</f>
        <v>7.0000000000000048E-2</v>
      </c>
    </row>
    <row r="209" spans="1:47" ht="15.75" x14ac:dyDescent="0.25">
      <c r="A209" s="511"/>
      <c r="B209" s="480">
        <v>4.84</v>
      </c>
      <c r="C209" s="481" t="e">
        <f>+B209+B209*$G$7</f>
        <v>#VALUE!</v>
      </c>
      <c r="D209" s="481">
        <v>5.49</v>
      </c>
      <c r="E209" s="481">
        <f>+D209*$F$9</f>
        <v>0</v>
      </c>
      <c r="F209" s="481">
        <f>SUM(D209:E209)</f>
        <v>5.49</v>
      </c>
      <c r="G209" s="455">
        <f>F209</f>
        <v>5.49</v>
      </c>
      <c r="H209" s="485">
        <f>+G209+G209*$I$7</f>
        <v>5.49</v>
      </c>
      <c r="I209" s="513">
        <f>+H209*$I$6</f>
        <v>0</v>
      </c>
      <c r="J209" s="514">
        <f>SUM(H209:I209)</f>
        <v>5.49</v>
      </c>
      <c r="K209" s="515">
        <f>+J209</f>
        <v>5.49</v>
      </c>
      <c r="L209" s="480">
        <f>H209+H209*$M$7</f>
        <v>5.49</v>
      </c>
      <c r="M209" s="480">
        <f>L209*$M$6</f>
        <v>0</v>
      </c>
      <c r="N209" s="363">
        <f>L209+M209</f>
        <v>5.49</v>
      </c>
      <c r="O209" s="480">
        <f>L209+L209*$P$7</f>
        <v>6.2586000000000004</v>
      </c>
      <c r="P209" s="480" t="e">
        <f>O209*$Q$7</f>
        <v>#VALUE!</v>
      </c>
      <c r="Q209" s="480" t="e">
        <f>SUM(O209:P209)</f>
        <v>#VALUE!</v>
      </c>
      <c r="R209" s="550">
        <v>8.1199999999999992</v>
      </c>
      <c r="S209" s="480">
        <f>R209*S7</f>
        <v>1.1368</v>
      </c>
      <c r="T209" s="480">
        <f>R209+S209</f>
        <v>9.2567999999999984</v>
      </c>
      <c r="U209" s="480">
        <f>R209+(R209*R5)</f>
        <v>8.6396799999999985</v>
      </c>
      <c r="V209" s="480">
        <f>U209*V7</f>
        <v>1.2959519999999998</v>
      </c>
      <c r="W209" s="538">
        <f>SUM(U209:V209)</f>
        <v>9.9356319999999982</v>
      </c>
      <c r="X209" s="480">
        <f>U209*$Z$9+U209</f>
        <v>9.330854399999998</v>
      </c>
      <c r="Y209" s="480">
        <f>X209*Y5</f>
        <v>1.3996281599999996</v>
      </c>
      <c r="Z209" s="711">
        <f>SUM(X209:Y209)</f>
        <v>10.730482559999997</v>
      </c>
      <c r="AA209" s="712">
        <f t="shared" si="54"/>
        <v>9.8907056639999986</v>
      </c>
      <c r="AB209" s="712" t="e">
        <f>AA209*#REF!</f>
        <v>#REF!</v>
      </c>
      <c r="AC209" s="713" t="e">
        <f>AA209+AB209</f>
        <v>#REF!</v>
      </c>
      <c r="AD209" s="713">
        <f>AA209*AD7</f>
        <v>10.3852409472</v>
      </c>
      <c r="AE209" s="713">
        <f>AD209*AF7</f>
        <v>1.5577861420799999</v>
      </c>
      <c r="AF209" s="714">
        <f>AD209+AE209</f>
        <v>11.943027089279999</v>
      </c>
      <c r="AG209" s="715"/>
      <c r="AH209" s="714">
        <f>AD209*AH7</f>
        <v>10.90450299456</v>
      </c>
      <c r="AI209" s="480">
        <f>AH209*AJ7</f>
        <v>1.635675449184</v>
      </c>
      <c r="AJ209" s="481">
        <f>SUM(AH209:AI209)</f>
        <v>12.540178443743999</v>
      </c>
      <c r="AK209" s="707"/>
      <c r="AL209" s="455">
        <v>11.344721819155197</v>
      </c>
      <c r="AM209" s="455">
        <f>AL209*1.08</f>
        <v>12.252299564687613</v>
      </c>
      <c r="AN209" s="455" t="e">
        <f>AL209*#REF!</f>
        <v>#REF!</v>
      </c>
      <c r="AO209" s="456" t="e">
        <f>SUM(AL209:AN209)</f>
        <v>#REF!</v>
      </c>
      <c r="AP209" s="364"/>
      <c r="AQ209" s="816">
        <v>12.74</v>
      </c>
      <c r="AR209" s="363">
        <f>AQ209*1.15</f>
        <v>14.651</v>
      </c>
      <c r="AS209" s="709">
        <f>AQ209*1.07</f>
        <v>13.6318</v>
      </c>
      <c r="AT209" s="804">
        <f>AS209*1.15</f>
        <v>15.676569999999998</v>
      </c>
      <c r="AU209" s="722">
        <f>SUM(AS209-AQ209)/AQ209</f>
        <v>6.9999999999999993E-2</v>
      </c>
    </row>
    <row r="210" spans="1:47" ht="15.75" x14ac:dyDescent="0.25">
      <c r="A210" s="479"/>
      <c r="B210" s="480"/>
      <c r="C210" s="481"/>
      <c r="D210" s="481"/>
      <c r="E210" s="481"/>
      <c r="F210" s="481"/>
      <c r="G210" s="455"/>
      <c r="H210" s="485"/>
      <c r="I210" s="513"/>
      <c r="J210" s="514"/>
      <c r="K210" s="515"/>
      <c r="L210" s="483"/>
      <c r="M210" s="483"/>
      <c r="N210" s="488"/>
      <c r="O210" s="480"/>
      <c r="P210" s="480"/>
      <c r="Q210" s="480"/>
      <c r="R210" s="480"/>
      <c r="S210" s="480"/>
      <c r="T210" s="480"/>
      <c r="U210" s="483"/>
      <c r="V210" s="483"/>
      <c r="W210" s="502"/>
      <c r="X210" s="483"/>
      <c r="Y210" s="480"/>
      <c r="Z210" s="711"/>
      <c r="AA210" s="712"/>
      <c r="AB210" s="712"/>
      <c r="AC210" s="713"/>
      <c r="AD210" s="713"/>
      <c r="AE210" s="713"/>
      <c r="AF210" s="714"/>
      <c r="AG210" s="715"/>
      <c r="AH210" s="714"/>
      <c r="AI210" s="480"/>
      <c r="AJ210" s="483"/>
      <c r="AK210" s="707"/>
      <c r="AL210" s="455"/>
      <c r="AM210" s="455"/>
      <c r="AN210" s="455"/>
      <c r="AO210" s="456"/>
      <c r="AP210" s="364"/>
      <c r="AQ210" s="816"/>
      <c r="AR210" s="363"/>
      <c r="AS210" s="363"/>
      <c r="AT210" s="363"/>
      <c r="AU210" s="710"/>
    </row>
    <row r="211" spans="1:47" ht="15.75" x14ac:dyDescent="0.25">
      <c r="A211" s="558" t="s">
        <v>142</v>
      </c>
      <c r="B211" s="563"/>
      <c r="C211" s="560"/>
      <c r="D211" s="481"/>
      <c r="E211" s="481"/>
      <c r="F211" s="481"/>
      <c r="G211" s="455"/>
      <c r="H211" s="485"/>
      <c r="I211" s="513"/>
      <c r="J211" s="514"/>
      <c r="K211" s="515"/>
      <c r="L211" s="483"/>
      <c r="M211" s="483"/>
      <c r="N211" s="488"/>
      <c r="O211" s="480"/>
      <c r="P211" s="480"/>
      <c r="Q211" s="480"/>
      <c r="R211" s="480"/>
      <c r="S211" s="480"/>
      <c r="T211" s="480"/>
      <c r="U211" s="480"/>
      <c r="V211" s="480"/>
      <c r="W211" s="538"/>
      <c r="X211" s="483"/>
      <c r="Y211" s="480"/>
      <c r="Z211" s="711"/>
      <c r="AA211" s="712"/>
      <c r="AB211" s="712"/>
      <c r="AC211" s="713"/>
      <c r="AD211" s="713"/>
      <c r="AE211" s="713"/>
      <c r="AF211" s="714"/>
      <c r="AG211" s="715"/>
      <c r="AH211" s="714"/>
      <c r="AI211" s="480"/>
      <c r="AJ211" s="483"/>
      <c r="AK211" s="707"/>
      <c r="AL211" s="455"/>
      <c r="AM211" s="455"/>
      <c r="AN211" s="455"/>
      <c r="AO211" s="456"/>
      <c r="AP211" s="364"/>
      <c r="AQ211" s="816"/>
      <c r="AR211" s="363"/>
      <c r="AS211" s="363"/>
      <c r="AT211" s="363"/>
      <c r="AU211" s="710"/>
    </row>
    <row r="212" spans="1:47" ht="15.75" x14ac:dyDescent="0.25">
      <c r="A212" s="562" t="s">
        <v>129</v>
      </c>
      <c r="B212" s="480">
        <v>93.5</v>
      </c>
      <c r="C212" s="481" t="e">
        <f>+B212+B212*$G$7</f>
        <v>#VALUE!</v>
      </c>
      <c r="D212" s="481">
        <v>106.05</v>
      </c>
      <c r="E212" s="481">
        <f>+D212*$F$9</f>
        <v>0</v>
      </c>
      <c r="F212" s="481">
        <f>SUM(D212:E212)</f>
        <v>106.05</v>
      </c>
      <c r="G212" s="455">
        <f>F212</f>
        <v>106.05</v>
      </c>
      <c r="H212" s="485">
        <f>+D212+D212*$I$7</f>
        <v>106.05</v>
      </c>
      <c r="I212" s="513">
        <f>+H212*$I$6</f>
        <v>0</v>
      </c>
      <c r="J212" s="514">
        <f>SUM(H212:I212)</f>
        <v>106.05</v>
      </c>
      <c r="K212" s="515">
        <f>+J212</f>
        <v>106.05</v>
      </c>
      <c r="L212" s="480">
        <f>H212+H212*$M$7-0.01</f>
        <v>106.03999999999999</v>
      </c>
      <c r="M212" s="480">
        <f>L212*$M$6</f>
        <v>0</v>
      </c>
      <c r="N212" s="363">
        <f>L212+M212</f>
        <v>106.03999999999999</v>
      </c>
      <c r="O212" s="480">
        <f>L212+L212*$P$7</f>
        <v>120.8856</v>
      </c>
      <c r="P212" s="480" t="e">
        <f>O212*$Q$7</f>
        <v>#VALUE!</v>
      </c>
      <c r="Q212" s="480" t="e">
        <f>SUM(O212:P212)</f>
        <v>#VALUE!</v>
      </c>
      <c r="R212" s="550">
        <v>137.66</v>
      </c>
      <c r="S212" s="480">
        <f>R212*S7</f>
        <v>19.272400000000001</v>
      </c>
      <c r="T212" s="480">
        <f>R212+S212</f>
        <v>156.9324</v>
      </c>
      <c r="U212" s="480">
        <f>R212+(R212*R5)</f>
        <v>146.47023999999999</v>
      </c>
      <c r="V212" s="480">
        <f>U212*V7</f>
        <v>21.970535999999999</v>
      </c>
      <c r="W212" s="538">
        <f>SUM(U212:V212)</f>
        <v>168.440776</v>
      </c>
      <c r="X212" s="480">
        <f>U212*$Z$9+U212</f>
        <v>158.18785919999999</v>
      </c>
      <c r="Y212" s="480">
        <f>X212*Y5</f>
        <v>23.728178879999998</v>
      </c>
      <c r="Z212" s="711">
        <f>SUM(X212:Y212)</f>
        <v>181.91603807999999</v>
      </c>
      <c r="AA212" s="712">
        <f t="shared" si="54"/>
        <v>167.67913075199999</v>
      </c>
      <c r="AB212" s="712" t="e">
        <f>AA212*#REF!</f>
        <v>#REF!</v>
      </c>
      <c r="AC212" s="713" t="e">
        <f>AA212+AB212</f>
        <v>#REF!</v>
      </c>
      <c r="AD212" s="713">
        <f>AA212*AD7</f>
        <v>176.06308728959999</v>
      </c>
      <c r="AE212" s="713">
        <f>AD212*AF7</f>
        <v>26.409463093439999</v>
      </c>
      <c r="AF212" s="714">
        <f>AD212+AE212</f>
        <v>202.47255038303999</v>
      </c>
      <c r="AG212" s="715"/>
      <c r="AH212" s="714">
        <f>AD212*AH7</f>
        <v>184.86624165408</v>
      </c>
      <c r="AI212" s="480">
        <f>AH212*AJ7</f>
        <v>27.729936248112001</v>
      </c>
      <c r="AJ212" s="481">
        <f>SUM(AH212:AI212)</f>
        <v>212.59617790219201</v>
      </c>
      <c r="AK212" s="707"/>
      <c r="AL212" s="455">
        <v>192.32936029863359</v>
      </c>
      <c r="AM212" s="455">
        <f>AL212*1.08</f>
        <v>207.71570912252429</v>
      </c>
      <c r="AN212" s="455" t="e">
        <f>AL212*#REF!</f>
        <v>#REF!</v>
      </c>
      <c r="AO212" s="456" t="e">
        <f>SUM(AL212:AN212)</f>
        <v>#REF!</v>
      </c>
      <c r="AP212" s="364"/>
      <c r="AQ212" s="816">
        <v>216.1</v>
      </c>
      <c r="AR212" s="363">
        <f>AQ212*1.15</f>
        <v>248.51499999999999</v>
      </c>
      <c r="AS212" s="709">
        <f>AQ212*1.07</f>
        <v>231.227</v>
      </c>
      <c r="AT212" s="804">
        <f>AS212*1.15</f>
        <v>265.91104999999999</v>
      </c>
      <c r="AU212" s="722">
        <f>SUM(AS212-AQ212)/AQ212</f>
        <v>7.0000000000000048E-2</v>
      </c>
    </row>
    <row r="213" spans="1:47" ht="15.75" x14ac:dyDescent="0.25">
      <c r="A213" s="551" t="s">
        <v>133</v>
      </c>
      <c r="B213" s="480"/>
      <c r="C213" s="481"/>
      <c r="D213" s="481"/>
      <c r="E213" s="481"/>
      <c r="F213" s="481"/>
      <c r="G213" s="455"/>
      <c r="H213" s="485"/>
      <c r="I213" s="513"/>
      <c r="J213" s="514"/>
      <c r="K213" s="515"/>
      <c r="L213" s="483"/>
      <c r="M213" s="483"/>
      <c r="N213" s="488"/>
      <c r="O213" s="480"/>
      <c r="P213" s="480"/>
      <c r="Q213" s="480"/>
      <c r="R213" s="480"/>
      <c r="S213" s="480"/>
      <c r="T213" s="480"/>
      <c r="U213" s="483"/>
      <c r="V213" s="483"/>
      <c r="W213" s="502"/>
      <c r="X213" s="483"/>
      <c r="Y213" s="480"/>
      <c r="Z213" s="711"/>
      <c r="AA213" s="712"/>
      <c r="AB213" s="712"/>
      <c r="AC213" s="713"/>
      <c r="AD213" s="713"/>
      <c r="AE213" s="713"/>
      <c r="AF213" s="714"/>
      <c r="AG213" s="715"/>
      <c r="AH213" s="714"/>
      <c r="AI213" s="480"/>
      <c r="AJ213" s="483"/>
      <c r="AK213" s="707"/>
      <c r="AL213" s="455"/>
      <c r="AM213" s="455"/>
      <c r="AN213" s="455"/>
      <c r="AO213" s="456"/>
      <c r="AP213" s="364"/>
      <c r="AQ213" s="816"/>
      <c r="AR213" s="363"/>
      <c r="AS213" s="363"/>
      <c r="AT213" s="363"/>
      <c r="AU213" s="710"/>
    </row>
    <row r="214" spans="1:47" ht="15.75" x14ac:dyDescent="0.25">
      <c r="A214" s="511" t="s">
        <v>138</v>
      </c>
      <c r="B214" s="480">
        <v>3.41</v>
      </c>
      <c r="C214" s="481" t="e">
        <f>+B214+B214*$G$7</f>
        <v>#VALUE!</v>
      </c>
      <c r="D214" s="481">
        <v>3.87</v>
      </c>
      <c r="E214" s="481">
        <f>+D214*$F$9</f>
        <v>0</v>
      </c>
      <c r="F214" s="481">
        <f>SUM(D214:E214)</f>
        <v>3.87</v>
      </c>
      <c r="G214" s="455">
        <f>F214</f>
        <v>3.87</v>
      </c>
      <c r="H214" s="485">
        <f>+D214+D214*$I$7</f>
        <v>3.87</v>
      </c>
      <c r="I214" s="513">
        <f>+H214*$I$6</f>
        <v>0</v>
      </c>
      <c r="J214" s="514">
        <f>SUM(H214:I214)</f>
        <v>3.87</v>
      </c>
      <c r="K214" s="515">
        <f>+J214</f>
        <v>3.87</v>
      </c>
      <c r="L214" s="480">
        <f>H214+H214*$M$7</f>
        <v>3.87</v>
      </c>
      <c r="M214" s="480">
        <f>L214*$M$6</f>
        <v>0</v>
      </c>
      <c r="N214" s="363">
        <f>L214+M214</f>
        <v>3.87</v>
      </c>
      <c r="O214" s="480">
        <f>L214+L214*$P$7</f>
        <v>4.4118000000000004</v>
      </c>
      <c r="P214" s="480" t="e">
        <f>O214*$Q$7</f>
        <v>#VALUE!</v>
      </c>
      <c r="Q214" s="480" t="e">
        <f>SUM(O214:P214)</f>
        <v>#VALUE!</v>
      </c>
      <c r="R214" s="550">
        <v>5.0199999999999996</v>
      </c>
      <c r="S214" s="480">
        <f>R214*S7</f>
        <v>0.70279999999999998</v>
      </c>
      <c r="T214" s="480">
        <f>R214+S214</f>
        <v>5.7227999999999994</v>
      </c>
      <c r="U214" s="480">
        <f>R214+(R214*R5)</f>
        <v>5.3412799999999994</v>
      </c>
      <c r="V214" s="480">
        <f>U214*V7</f>
        <v>0.8011919999999999</v>
      </c>
      <c r="W214" s="538">
        <f>SUM(U214:V214)</f>
        <v>6.1424719999999997</v>
      </c>
      <c r="X214" s="480">
        <f>U214*$Z$9+U214</f>
        <v>5.7685823999999997</v>
      </c>
      <c r="Y214" s="480">
        <f>X214*Y5</f>
        <v>0.86528735999999995</v>
      </c>
      <c r="Z214" s="711">
        <f>SUM(X214:Y214)</f>
        <v>6.6338697599999996</v>
      </c>
      <c r="AA214" s="712">
        <f t="shared" si="54"/>
        <v>6.1146973439999996</v>
      </c>
      <c r="AB214" s="712" t="e">
        <f>AA214*#REF!</f>
        <v>#REF!</v>
      </c>
      <c r="AC214" s="713" t="e">
        <f>AA214+AB214</f>
        <v>#REF!</v>
      </c>
      <c r="AD214" s="713">
        <f>AA214*AD7</f>
        <v>6.4204322111999996</v>
      </c>
      <c r="AE214" s="713">
        <f>AD214*AF7</f>
        <v>0.9630648316799999</v>
      </c>
      <c r="AF214" s="714">
        <f>AD214+AE214</f>
        <v>7.3834970428799993</v>
      </c>
      <c r="AG214" s="715"/>
      <c r="AH214" s="714">
        <f>AD214*AH7</f>
        <v>6.7414538217599995</v>
      </c>
      <c r="AI214" s="480">
        <f>AH214*AJ7</f>
        <v>1.0112180732639999</v>
      </c>
      <c r="AJ214" s="481">
        <f>SUM(AH214:AI214)</f>
        <v>7.7526718950239992</v>
      </c>
      <c r="AK214" s="707"/>
      <c r="AL214" s="455">
        <v>7.0136088093792015</v>
      </c>
      <c r="AM214" s="455">
        <f>AL214*1.08</f>
        <v>7.5746975141295385</v>
      </c>
      <c r="AN214" s="455" t="e">
        <f>AL214*#REF!</f>
        <v>#REF!</v>
      </c>
      <c r="AO214" s="456" t="e">
        <f>SUM(AL214:AN214)</f>
        <v>#REF!</v>
      </c>
      <c r="AP214" s="364"/>
      <c r="AQ214" s="816">
        <v>7.88</v>
      </c>
      <c r="AR214" s="363">
        <f>AQ214*1.15</f>
        <v>9.0619999999999994</v>
      </c>
      <c r="AS214" s="709">
        <f>AQ214*1.07</f>
        <v>8.4315999999999995</v>
      </c>
      <c r="AT214" s="804">
        <f>AS214*1.15</f>
        <v>9.6963399999999993</v>
      </c>
      <c r="AU214" s="722">
        <f>SUM(AS214-AQ214)/AQ214</f>
        <v>6.9999999999999951E-2</v>
      </c>
    </row>
    <row r="215" spans="1:47" ht="15.75" x14ac:dyDescent="0.25">
      <c r="A215" s="511" t="s">
        <v>139</v>
      </c>
      <c r="B215" s="480">
        <v>4.84</v>
      </c>
      <c r="C215" s="481" t="e">
        <f>+B215+B215*$G$7</f>
        <v>#VALUE!</v>
      </c>
      <c r="D215" s="481">
        <v>5.49</v>
      </c>
      <c r="E215" s="481">
        <f>+D215*$F$9</f>
        <v>0</v>
      </c>
      <c r="F215" s="481">
        <f>SUM(D215:E215)</f>
        <v>5.49</v>
      </c>
      <c r="G215" s="455">
        <f>F215</f>
        <v>5.49</v>
      </c>
      <c r="H215" s="485">
        <f>+D215+D215*$I$7</f>
        <v>5.49</v>
      </c>
      <c r="I215" s="513">
        <f>+H215*$I$6</f>
        <v>0</v>
      </c>
      <c r="J215" s="514">
        <f>SUM(H215:I215)</f>
        <v>5.49</v>
      </c>
      <c r="K215" s="515">
        <f>+J215</f>
        <v>5.49</v>
      </c>
      <c r="L215" s="480">
        <f>H215+H215*$M$7</f>
        <v>5.49</v>
      </c>
      <c r="M215" s="480">
        <f>L215*$M$6</f>
        <v>0</v>
      </c>
      <c r="N215" s="363">
        <f>L215+M215</f>
        <v>5.49</v>
      </c>
      <c r="O215" s="480">
        <f>L215+L215*$P$7</f>
        <v>6.2586000000000004</v>
      </c>
      <c r="P215" s="480" t="e">
        <f>O215*$Q$7</f>
        <v>#VALUE!</v>
      </c>
      <c r="Q215" s="480" t="e">
        <f>SUM(O215:P215)</f>
        <v>#VALUE!</v>
      </c>
      <c r="R215" s="550">
        <v>7.13</v>
      </c>
      <c r="S215" s="480">
        <f>R215*S7</f>
        <v>0.99820000000000009</v>
      </c>
      <c r="T215" s="480">
        <f>R215+S215</f>
        <v>8.1281999999999996</v>
      </c>
      <c r="U215" s="480">
        <f>R215+(R215*R5)</f>
        <v>7.5863199999999997</v>
      </c>
      <c r="V215" s="480">
        <f>U215*V7</f>
        <v>1.137948</v>
      </c>
      <c r="W215" s="538">
        <f>SUM(U215:V215)</f>
        <v>8.7242680000000004</v>
      </c>
      <c r="X215" s="480">
        <f>U215*$Z$9+U215</f>
        <v>8.1932255999999999</v>
      </c>
      <c r="Y215" s="480">
        <f>X215*Y5</f>
        <v>1.2289838399999999</v>
      </c>
      <c r="Z215" s="711">
        <f>SUM(X215:Y215)</f>
        <v>9.4222094399999996</v>
      </c>
      <c r="AA215" s="712">
        <f t="shared" si="54"/>
        <v>8.6848191359999998</v>
      </c>
      <c r="AB215" s="712" t="e">
        <f>AA215*#REF!</f>
        <v>#REF!</v>
      </c>
      <c r="AC215" s="713" t="e">
        <f>AA215+AB215</f>
        <v>#REF!</v>
      </c>
      <c r="AD215" s="713">
        <f>AA215*AD7</f>
        <v>9.1190600927999999</v>
      </c>
      <c r="AE215" s="713">
        <f>AD215*AF7</f>
        <v>1.36785901392</v>
      </c>
      <c r="AF215" s="714">
        <f>AD215+AE215</f>
        <v>10.48691910672</v>
      </c>
      <c r="AG215" s="715"/>
      <c r="AH215" s="714">
        <f>AD215*AH7</f>
        <v>9.5750130974399994</v>
      </c>
      <c r="AI215" s="480">
        <f>AH215*AJ7</f>
        <v>1.4362519646159999</v>
      </c>
      <c r="AJ215" s="481">
        <f>SUM(AH215:AI215)</f>
        <v>11.011265062055999</v>
      </c>
      <c r="AK215" s="707"/>
      <c r="AL215" s="455">
        <v>9.9615599224848026</v>
      </c>
      <c r="AM215" s="455">
        <f>AL215*1.08</f>
        <v>10.758484716283588</v>
      </c>
      <c r="AN215" s="455" t="e">
        <f>AL215*#REF!</f>
        <v>#REF!</v>
      </c>
      <c r="AO215" s="456" t="e">
        <f>SUM(AL215:AN215)</f>
        <v>#REF!</v>
      </c>
      <c r="AP215" s="364"/>
      <c r="AQ215" s="816">
        <v>11.19</v>
      </c>
      <c r="AR215" s="363">
        <f>AQ215*1.15</f>
        <v>12.868499999999999</v>
      </c>
      <c r="AS215" s="709">
        <f>AQ215*1.07</f>
        <v>11.9733</v>
      </c>
      <c r="AT215" s="804">
        <f>AS215*1.15</f>
        <v>13.769295</v>
      </c>
      <c r="AU215" s="722">
        <f>SUM(AS215-AQ215)/AQ215</f>
        <v>7.0000000000000048E-2</v>
      </c>
    </row>
    <row r="216" spans="1:47" ht="15.75" x14ac:dyDescent="0.25">
      <c r="A216" s="511" t="s">
        <v>136</v>
      </c>
      <c r="B216" s="480">
        <v>7.15</v>
      </c>
      <c r="C216" s="481" t="e">
        <f>+B216+B216*$G$7</f>
        <v>#VALUE!</v>
      </c>
      <c r="D216" s="481">
        <v>8.11</v>
      </c>
      <c r="E216" s="481">
        <f>+D216*$F$9</f>
        <v>0</v>
      </c>
      <c r="F216" s="481">
        <f>SUM(D216:E216)</f>
        <v>8.11</v>
      </c>
      <c r="G216" s="455">
        <f>F216</f>
        <v>8.11</v>
      </c>
      <c r="H216" s="485">
        <f>+D216+D216*$I$7</f>
        <v>8.11</v>
      </c>
      <c r="I216" s="513">
        <f>+H216*$I$6</f>
        <v>0</v>
      </c>
      <c r="J216" s="514">
        <f>SUM(H216:I216)</f>
        <v>8.11</v>
      </c>
      <c r="K216" s="515">
        <f>+J216</f>
        <v>8.11</v>
      </c>
      <c r="L216" s="480">
        <f>H216+H216*$M$7+0.01</f>
        <v>8.1199999999999992</v>
      </c>
      <c r="M216" s="480">
        <f>L216*$M$6</f>
        <v>0</v>
      </c>
      <c r="N216" s="363">
        <f>L216+M216</f>
        <v>8.1199999999999992</v>
      </c>
      <c r="O216" s="480">
        <f>L216+L216*$P$7</f>
        <v>9.2567999999999984</v>
      </c>
      <c r="P216" s="480" t="e">
        <f>O216*$Q$7</f>
        <v>#VALUE!</v>
      </c>
      <c r="Q216" s="480" t="e">
        <f>SUM(O216:P216)</f>
        <v>#VALUE!</v>
      </c>
      <c r="R216" s="550">
        <v>10.54</v>
      </c>
      <c r="S216" s="480">
        <f>R216*S7</f>
        <v>1.4756</v>
      </c>
      <c r="T216" s="480">
        <f>R216+S216</f>
        <v>12.015599999999999</v>
      </c>
      <c r="U216" s="480">
        <f>R216+(R216*R5)</f>
        <v>11.214559999999999</v>
      </c>
      <c r="V216" s="480">
        <f>U216*V7</f>
        <v>1.6821839999999997</v>
      </c>
      <c r="W216" s="538">
        <f>SUM(U216:V216)</f>
        <v>12.896743999999998</v>
      </c>
      <c r="X216" s="480">
        <f>U216*$Z$9+U216</f>
        <v>12.111724799999999</v>
      </c>
      <c r="Y216" s="480">
        <f>X216*Y5</f>
        <v>1.8167587199999997</v>
      </c>
      <c r="Z216" s="711">
        <f>SUM(X216:Y216)</f>
        <v>13.928483519999999</v>
      </c>
      <c r="AA216" s="712">
        <f t="shared" si="54"/>
        <v>12.838428287999999</v>
      </c>
      <c r="AB216" s="712" t="e">
        <f>AA216*#REF!</f>
        <v>#REF!</v>
      </c>
      <c r="AC216" s="713" t="e">
        <f>AA216+AB216</f>
        <v>#REF!</v>
      </c>
      <c r="AD216" s="713">
        <f>AA216*AD7</f>
        <v>13.4803497024</v>
      </c>
      <c r="AE216" s="713">
        <f>AD216*AF7</f>
        <v>2.0220524553599999</v>
      </c>
      <c r="AF216" s="714">
        <f>AD216+AE216</f>
        <v>15.502402157759999</v>
      </c>
      <c r="AG216" s="715"/>
      <c r="AH216" s="714">
        <f>AD216*AH7</f>
        <v>14.15436718752</v>
      </c>
      <c r="AI216" s="480">
        <f>AH216*AJ7</f>
        <v>2.1231550781279998</v>
      </c>
      <c r="AJ216" s="481">
        <f>SUM(AH216:AI216)</f>
        <v>16.277522265647999</v>
      </c>
      <c r="AK216" s="707"/>
      <c r="AL216" s="455">
        <v>14.725784233238398</v>
      </c>
      <c r="AM216" s="455">
        <f>AL216*1.08</f>
        <v>15.903846971897471</v>
      </c>
      <c r="AN216" s="455" t="e">
        <f>AL216*#REF!</f>
        <v>#REF!</v>
      </c>
      <c r="AO216" s="456" t="e">
        <f>SUM(AL216:AN216)</f>
        <v>#REF!</v>
      </c>
      <c r="AP216" s="364"/>
      <c r="AQ216" s="816">
        <v>16.55</v>
      </c>
      <c r="AR216" s="363">
        <f>AQ216*1.15</f>
        <v>19.032499999999999</v>
      </c>
      <c r="AS216" s="709">
        <f>AQ216*1.07</f>
        <v>17.708500000000001</v>
      </c>
      <c r="AT216" s="804">
        <f>AS216*1.15</f>
        <v>20.364774999999998</v>
      </c>
      <c r="AU216" s="722">
        <f>SUM(AS216-AQ216)/AQ216</f>
        <v>7.0000000000000007E-2</v>
      </c>
    </row>
    <row r="217" spans="1:47" ht="15.75" x14ac:dyDescent="0.25">
      <c r="A217" s="511"/>
      <c r="B217" s="480"/>
      <c r="C217" s="481"/>
      <c r="D217" s="481"/>
      <c r="E217" s="481"/>
      <c r="F217" s="481"/>
      <c r="G217" s="455"/>
      <c r="H217" s="485"/>
      <c r="I217" s="513"/>
      <c r="J217" s="514"/>
      <c r="K217" s="515"/>
      <c r="L217" s="483"/>
      <c r="M217" s="483"/>
      <c r="N217" s="488"/>
      <c r="O217" s="480"/>
      <c r="P217" s="480"/>
      <c r="Q217" s="480"/>
      <c r="R217" s="480"/>
      <c r="S217" s="480"/>
      <c r="T217" s="480"/>
      <c r="U217" s="480"/>
      <c r="V217" s="480"/>
      <c r="W217" s="538"/>
      <c r="X217" s="483"/>
      <c r="Y217" s="480"/>
      <c r="Z217" s="711"/>
      <c r="AA217" s="712"/>
      <c r="AB217" s="712"/>
      <c r="AC217" s="713"/>
      <c r="AD217" s="713"/>
      <c r="AE217" s="713"/>
      <c r="AF217" s="714"/>
      <c r="AG217" s="715"/>
      <c r="AH217" s="714"/>
      <c r="AI217" s="480"/>
      <c r="AJ217" s="483"/>
      <c r="AK217" s="707"/>
      <c r="AL217" s="455"/>
      <c r="AM217" s="455"/>
      <c r="AN217" s="455"/>
      <c r="AO217" s="456"/>
      <c r="AP217" s="364"/>
      <c r="AQ217" s="816"/>
      <c r="AR217" s="363"/>
      <c r="AS217" s="363"/>
      <c r="AT217" s="363"/>
      <c r="AU217" s="710"/>
    </row>
    <row r="218" spans="1:47" ht="15.75" x14ac:dyDescent="0.25">
      <c r="A218" s="499" t="s">
        <v>143</v>
      </c>
      <c r="B218" s="480"/>
      <c r="C218" s="481"/>
      <c r="D218" s="481"/>
      <c r="E218" s="481"/>
      <c r="F218" s="481"/>
      <c r="G218" s="455"/>
      <c r="H218" s="485"/>
      <c r="I218" s="513"/>
      <c r="J218" s="514"/>
      <c r="K218" s="515"/>
      <c r="L218" s="483"/>
      <c r="M218" s="483"/>
      <c r="N218" s="488"/>
      <c r="O218" s="480"/>
      <c r="P218" s="480"/>
      <c r="Q218" s="480"/>
      <c r="R218" s="480"/>
      <c r="S218" s="480"/>
      <c r="T218" s="480"/>
      <c r="U218" s="480"/>
      <c r="V218" s="480"/>
      <c r="W218" s="538"/>
      <c r="X218" s="483"/>
      <c r="Y218" s="480"/>
      <c r="Z218" s="711"/>
      <c r="AA218" s="712"/>
      <c r="AB218" s="712"/>
      <c r="AC218" s="713"/>
      <c r="AD218" s="713"/>
      <c r="AE218" s="713"/>
      <c r="AF218" s="714"/>
      <c r="AG218" s="715"/>
      <c r="AH218" s="714"/>
      <c r="AI218" s="480"/>
      <c r="AJ218" s="483"/>
      <c r="AK218" s="707"/>
      <c r="AL218" s="455"/>
      <c r="AM218" s="455"/>
      <c r="AN218" s="455"/>
      <c r="AO218" s="456"/>
      <c r="AP218" s="364"/>
      <c r="AQ218" s="816"/>
      <c r="AR218" s="363"/>
      <c r="AS218" s="363"/>
      <c r="AT218" s="363"/>
      <c r="AU218" s="710"/>
    </row>
    <row r="219" spans="1:47" ht="15.75" x14ac:dyDescent="0.25">
      <c r="A219" s="511" t="s">
        <v>144</v>
      </c>
      <c r="B219" s="480">
        <v>265.14</v>
      </c>
      <c r="C219" s="481" t="e">
        <f>+B219+B219*$G$7</f>
        <v>#VALUE!</v>
      </c>
      <c r="D219" s="481">
        <v>300.72000000000003</v>
      </c>
      <c r="E219" s="481">
        <f>+D219*$F$9</f>
        <v>0</v>
      </c>
      <c r="F219" s="481">
        <f>SUM(D219:E219)</f>
        <v>300.72000000000003</v>
      </c>
      <c r="G219" s="455">
        <f>F219</f>
        <v>300.72000000000003</v>
      </c>
      <c r="H219" s="485">
        <f>+D219+D219*$I$7</f>
        <v>300.72000000000003</v>
      </c>
      <c r="I219" s="513">
        <f>+H219*$I$6</f>
        <v>0</v>
      </c>
      <c r="J219" s="514">
        <f>SUM(H219:I219)</f>
        <v>300.72000000000003</v>
      </c>
      <c r="K219" s="515">
        <f>+J219</f>
        <v>300.72000000000003</v>
      </c>
      <c r="L219" s="480">
        <f>H219+H219*$M$7</f>
        <v>300.72000000000003</v>
      </c>
      <c r="M219" s="480">
        <f>L219*$M$6</f>
        <v>0</v>
      </c>
      <c r="N219" s="363">
        <f>L219+M219</f>
        <v>300.72000000000003</v>
      </c>
      <c r="O219" s="480">
        <f>L219+L219*$P$7</f>
        <v>342.82080000000002</v>
      </c>
      <c r="P219" s="480" t="e">
        <f>O219*$Q$7</f>
        <v>#VALUE!</v>
      </c>
      <c r="Q219" s="480" t="e">
        <f>SUM(O219:P219)</f>
        <v>#VALUE!</v>
      </c>
      <c r="R219" s="550">
        <v>390.4</v>
      </c>
      <c r="S219" s="480">
        <f>R219*S7</f>
        <v>54.655999999999999</v>
      </c>
      <c r="T219" s="480">
        <f>R219+S219</f>
        <v>445.05599999999998</v>
      </c>
      <c r="U219" s="480">
        <f>R219+(R219*R5)</f>
        <v>415.38559999999995</v>
      </c>
      <c r="V219" s="480">
        <f>U219*V7</f>
        <v>62.307839999999992</v>
      </c>
      <c r="W219" s="538">
        <f>SUM(U219:V219)</f>
        <v>477.69343999999995</v>
      </c>
      <c r="X219" s="480">
        <f>U219*$Z$9+U219</f>
        <v>448.61644799999993</v>
      </c>
      <c r="Y219" s="480">
        <f>X219*Y5</f>
        <v>67.29246719999999</v>
      </c>
      <c r="Z219" s="711">
        <f>SUM(X219:Y219)</f>
        <v>515.90891519999991</v>
      </c>
      <c r="AA219" s="712">
        <f t="shared" si="54"/>
        <v>475.53343487999996</v>
      </c>
      <c r="AB219" s="712" t="e">
        <f>AA219*#REF!</f>
        <v>#REF!</v>
      </c>
      <c r="AC219" s="713" t="e">
        <f>AA219+AB219</f>
        <v>#REF!</v>
      </c>
      <c r="AD219" s="713">
        <f>AA219*AD7</f>
        <v>499.31010662399996</v>
      </c>
      <c r="AE219" s="713">
        <f>AD219*AF7</f>
        <v>74.896515993599991</v>
      </c>
      <c r="AF219" s="714">
        <f>AD219+AE219</f>
        <v>574.20662261759992</v>
      </c>
      <c r="AG219" s="715"/>
      <c r="AH219" s="714">
        <f>AD219*AH7</f>
        <v>524.27561195520002</v>
      </c>
      <c r="AI219" s="480">
        <f>AH219*AJ7</f>
        <v>78.641341793280006</v>
      </c>
      <c r="AJ219" s="481">
        <f>SUM(AH219:AI219)</f>
        <v>602.91695374848007</v>
      </c>
      <c r="AK219" s="707"/>
      <c r="AL219" s="455">
        <v>545.44081258598396</v>
      </c>
      <c r="AM219" s="455">
        <f>AL219*1.08</f>
        <v>589.0760775928627</v>
      </c>
      <c r="AN219" s="455" t="e">
        <f>AL219*#REF!</f>
        <v>#REF!</v>
      </c>
      <c r="AO219" s="456" t="e">
        <f>SUM(AL219:AN219)</f>
        <v>#REF!</v>
      </c>
      <c r="AP219" s="364"/>
      <c r="AQ219" s="816">
        <v>612.86</v>
      </c>
      <c r="AR219" s="363">
        <f>AQ219*1.15</f>
        <v>704.78899999999999</v>
      </c>
      <c r="AS219" s="709">
        <f>AQ219*1.07</f>
        <v>655.76020000000005</v>
      </c>
      <c r="AT219" s="804">
        <f>AS219*1.15</f>
        <v>754.12423000000001</v>
      </c>
      <c r="AU219" s="722">
        <f>SUM(AS219-AQ219)/AQ219</f>
        <v>7.0000000000000062E-2</v>
      </c>
    </row>
    <row r="220" spans="1:47" ht="15.75" x14ac:dyDescent="0.25">
      <c r="A220" s="511" t="s">
        <v>133</v>
      </c>
      <c r="B220" s="480">
        <v>4.84</v>
      </c>
      <c r="C220" s="481" t="e">
        <f>+B220+B220*$G$7</f>
        <v>#VALUE!</v>
      </c>
      <c r="D220" s="481">
        <v>5.49</v>
      </c>
      <c r="E220" s="481">
        <f>+D220*$F$9</f>
        <v>0</v>
      </c>
      <c r="F220" s="481">
        <f>SUM(D220:E220)</f>
        <v>5.49</v>
      </c>
      <c r="G220" s="455">
        <f>F220</f>
        <v>5.49</v>
      </c>
      <c r="H220" s="485">
        <f>+D220+D220*$I$7</f>
        <v>5.49</v>
      </c>
      <c r="I220" s="513">
        <f>+H220*$I$6</f>
        <v>0</v>
      </c>
      <c r="J220" s="514">
        <f>SUM(H220:I220)</f>
        <v>5.49</v>
      </c>
      <c r="K220" s="515">
        <f>+J220</f>
        <v>5.49</v>
      </c>
      <c r="L220" s="480">
        <f>H220+H220*$M$7</f>
        <v>5.49</v>
      </c>
      <c r="M220" s="480">
        <f>L220*$M$6</f>
        <v>0</v>
      </c>
      <c r="N220" s="363">
        <f>L220+M220</f>
        <v>5.49</v>
      </c>
      <c r="O220" s="480">
        <f>L220+L220*$P$7</f>
        <v>6.2586000000000004</v>
      </c>
      <c r="P220" s="480" t="e">
        <f>O220*$Q$7</f>
        <v>#VALUE!</v>
      </c>
      <c r="Q220" s="480" t="e">
        <f>SUM(O220:P220)</f>
        <v>#VALUE!</v>
      </c>
      <c r="R220" s="550">
        <v>7.13</v>
      </c>
      <c r="S220" s="480">
        <f>R220*S7</f>
        <v>0.99820000000000009</v>
      </c>
      <c r="T220" s="480">
        <f>R220+S220</f>
        <v>8.1281999999999996</v>
      </c>
      <c r="U220" s="480">
        <f>R220+(R220*R5)</f>
        <v>7.5863199999999997</v>
      </c>
      <c r="V220" s="480">
        <f>U220*V7</f>
        <v>1.137948</v>
      </c>
      <c r="W220" s="538">
        <f>SUM(U220:V220)</f>
        <v>8.7242680000000004</v>
      </c>
      <c r="X220" s="480">
        <f>U220*$Z$9+U220</f>
        <v>8.1932255999999999</v>
      </c>
      <c r="Y220" s="480">
        <f>X220*Y5</f>
        <v>1.2289838399999999</v>
      </c>
      <c r="Z220" s="711">
        <f>SUM(X220:Y220)</f>
        <v>9.4222094399999996</v>
      </c>
      <c r="AA220" s="712">
        <f t="shared" si="54"/>
        <v>8.6848191359999998</v>
      </c>
      <c r="AB220" s="712" t="e">
        <f>AA220*#REF!</f>
        <v>#REF!</v>
      </c>
      <c r="AC220" s="713" t="e">
        <f>AA220+AB220</f>
        <v>#REF!</v>
      </c>
      <c r="AD220" s="713">
        <f>AA220*AD7</f>
        <v>9.1190600927999999</v>
      </c>
      <c r="AE220" s="713">
        <f>AD220*AF7</f>
        <v>1.36785901392</v>
      </c>
      <c r="AF220" s="714">
        <f>AD220+AE220</f>
        <v>10.48691910672</v>
      </c>
      <c r="AG220" s="715"/>
      <c r="AH220" s="714">
        <f>AD220*AH7</f>
        <v>9.5750130974399994</v>
      </c>
      <c r="AI220" s="480">
        <f>AH220*AJ7</f>
        <v>1.4362519646159999</v>
      </c>
      <c r="AJ220" s="481">
        <f>SUM(AH220:AI220)</f>
        <v>11.011265062055999</v>
      </c>
      <c r="AK220" s="707"/>
      <c r="AL220" s="455">
        <v>9.9615599224848026</v>
      </c>
      <c r="AM220" s="455">
        <f>AL220*1.08</f>
        <v>10.758484716283588</v>
      </c>
      <c r="AN220" s="455" t="e">
        <f>AL220*#REF!</f>
        <v>#REF!</v>
      </c>
      <c r="AO220" s="456" t="e">
        <f>SUM(AL220:AN220)</f>
        <v>#REF!</v>
      </c>
      <c r="AP220" s="364"/>
      <c r="AQ220" s="816">
        <v>11.19</v>
      </c>
      <c r="AR220" s="363">
        <f>AQ220*1.15</f>
        <v>12.868499999999999</v>
      </c>
      <c r="AS220" s="709">
        <f>AQ220*1.07</f>
        <v>11.9733</v>
      </c>
      <c r="AT220" s="804">
        <f>AS220*1.15</f>
        <v>13.769295</v>
      </c>
      <c r="AU220" s="722">
        <f>SUM(AS220-AQ220)/AQ220</f>
        <v>7.0000000000000048E-2</v>
      </c>
    </row>
    <row r="221" spans="1:47" ht="15.75" x14ac:dyDescent="0.25">
      <c r="A221" s="479"/>
      <c r="B221" s="480"/>
      <c r="C221" s="481"/>
      <c r="D221" s="481"/>
      <c r="E221" s="481"/>
      <c r="F221" s="481"/>
      <c r="G221" s="455"/>
      <c r="H221" s="485"/>
      <c r="I221" s="513"/>
      <c r="J221" s="514"/>
      <c r="K221" s="515"/>
      <c r="L221" s="483"/>
      <c r="M221" s="483"/>
      <c r="N221" s="488"/>
      <c r="O221" s="480"/>
      <c r="P221" s="480"/>
      <c r="Q221" s="480"/>
      <c r="R221" s="480"/>
      <c r="S221" s="480"/>
      <c r="T221" s="480"/>
      <c r="U221" s="483"/>
      <c r="V221" s="483"/>
      <c r="W221" s="502"/>
      <c r="X221" s="483"/>
      <c r="Y221" s="480"/>
      <c r="Z221" s="711"/>
      <c r="AA221" s="712"/>
      <c r="AB221" s="712"/>
      <c r="AC221" s="713"/>
      <c r="AD221" s="713"/>
      <c r="AE221" s="713"/>
      <c r="AF221" s="714"/>
      <c r="AG221" s="715"/>
      <c r="AH221" s="714"/>
      <c r="AI221" s="480"/>
      <c r="AJ221" s="483"/>
      <c r="AK221" s="707"/>
      <c r="AL221" s="455"/>
      <c r="AM221" s="455"/>
      <c r="AN221" s="455"/>
      <c r="AO221" s="456"/>
      <c r="AP221" s="364"/>
      <c r="AQ221" s="816"/>
      <c r="AR221" s="363"/>
      <c r="AS221" s="363"/>
      <c r="AT221" s="363"/>
      <c r="AU221" s="710"/>
    </row>
    <row r="222" spans="1:47" ht="15.75" x14ac:dyDescent="0.25">
      <c r="A222" s="499" t="s">
        <v>742</v>
      </c>
      <c r="B222" s="480"/>
      <c r="C222" s="481"/>
      <c r="D222" s="481"/>
      <c r="E222" s="481"/>
      <c r="F222" s="481"/>
      <c r="G222" s="455"/>
      <c r="H222" s="485"/>
      <c r="I222" s="513"/>
      <c r="J222" s="514"/>
      <c r="K222" s="515"/>
      <c r="L222" s="483"/>
      <c r="M222" s="483"/>
      <c r="N222" s="488"/>
      <c r="O222" s="480"/>
      <c r="P222" s="480"/>
      <c r="Q222" s="480"/>
      <c r="R222" s="480"/>
      <c r="S222" s="480"/>
      <c r="T222" s="480"/>
      <c r="U222" s="480"/>
      <c r="V222" s="480"/>
      <c r="W222" s="538"/>
      <c r="X222" s="483"/>
      <c r="Y222" s="480"/>
      <c r="Z222" s="711"/>
      <c r="AA222" s="712"/>
      <c r="AB222" s="712"/>
      <c r="AC222" s="713"/>
      <c r="AD222" s="713"/>
      <c r="AE222" s="713"/>
      <c r="AF222" s="714"/>
      <c r="AG222" s="715"/>
      <c r="AH222" s="714"/>
      <c r="AI222" s="480"/>
      <c r="AJ222" s="483"/>
      <c r="AK222" s="707"/>
      <c r="AL222" s="455"/>
      <c r="AM222" s="455"/>
      <c r="AN222" s="455"/>
      <c r="AO222" s="456"/>
      <c r="AP222" s="364"/>
      <c r="AQ222" s="816"/>
      <c r="AR222" s="363"/>
      <c r="AS222" s="363"/>
      <c r="AT222" s="363"/>
      <c r="AU222" s="710"/>
    </row>
    <row r="223" spans="1:47" ht="15.75" x14ac:dyDescent="0.25">
      <c r="A223" s="511" t="s">
        <v>146</v>
      </c>
      <c r="B223" s="480">
        <v>93.5</v>
      </c>
      <c r="C223" s="481" t="e">
        <f>+B223+B223*$G$7</f>
        <v>#VALUE!</v>
      </c>
      <c r="D223" s="481">
        <v>106.05</v>
      </c>
      <c r="E223" s="481">
        <f>+D223*$F$9</f>
        <v>0</v>
      </c>
      <c r="F223" s="481">
        <f>SUM(D223:E223)</f>
        <v>106.05</v>
      </c>
      <c r="G223" s="455">
        <f>F223</f>
        <v>106.05</v>
      </c>
      <c r="H223" s="485">
        <f>+D223+D223*$I$7</f>
        <v>106.05</v>
      </c>
      <c r="I223" s="513">
        <f>+H223*$I$6</f>
        <v>0</v>
      </c>
      <c r="J223" s="514">
        <f>SUM(H223:I223)</f>
        <v>106.05</v>
      </c>
      <c r="K223" s="515">
        <f>+J223</f>
        <v>106.05</v>
      </c>
      <c r="L223" s="480">
        <f>H223+H223*$M$7-0.01</f>
        <v>106.03999999999999</v>
      </c>
      <c r="M223" s="480">
        <f>L223*$M$6</f>
        <v>0</v>
      </c>
      <c r="N223" s="363">
        <f>L223+M223</f>
        <v>106.03999999999999</v>
      </c>
      <c r="O223" s="480">
        <f>L223+L223*$P$7</f>
        <v>120.8856</v>
      </c>
      <c r="P223" s="480" t="e">
        <f>O223*$Q$7</f>
        <v>#VALUE!</v>
      </c>
      <c r="Q223" s="480" t="e">
        <f>SUM(O223:P223)</f>
        <v>#VALUE!</v>
      </c>
      <c r="R223" s="550">
        <v>137.66</v>
      </c>
      <c r="S223" s="480">
        <f>R223*S7</f>
        <v>19.272400000000001</v>
      </c>
      <c r="T223" s="480">
        <f>R223+S223</f>
        <v>156.9324</v>
      </c>
      <c r="U223" s="480">
        <f>R223+(R223*R5)</f>
        <v>146.47023999999999</v>
      </c>
      <c r="V223" s="480">
        <f>U223*V7</f>
        <v>21.970535999999999</v>
      </c>
      <c r="W223" s="538">
        <f>SUM(U223:V223)</f>
        <v>168.440776</v>
      </c>
      <c r="X223" s="480">
        <f>U223*$Z$9+U223</f>
        <v>158.18785919999999</v>
      </c>
      <c r="Y223" s="480">
        <f>X223*Y5</f>
        <v>23.728178879999998</v>
      </c>
      <c r="Z223" s="711">
        <f t="shared" ref="Z223:Z231" si="60">SUM(X223:Y223)</f>
        <v>181.91603807999999</v>
      </c>
      <c r="AA223" s="712">
        <f t="shared" si="54"/>
        <v>167.67913075199999</v>
      </c>
      <c r="AB223" s="712" t="e">
        <f>AA223*#REF!</f>
        <v>#REF!</v>
      </c>
      <c r="AC223" s="713" t="e">
        <f>AA223+AB223</f>
        <v>#REF!</v>
      </c>
      <c r="AD223" s="713">
        <f>AA223*AD7</f>
        <v>176.06308728959999</v>
      </c>
      <c r="AE223" s="713">
        <f>AD223*AF7</f>
        <v>26.409463093439999</v>
      </c>
      <c r="AF223" s="714">
        <f>AD223+AE223</f>
        <v>202.47255038303999</v>
      </c>
      <c r="AG223" s="715"/>
      <c r="AH223" s="714">
        <f>AD223*AH7</f>
        <v>184.86624165408</v>
      </c>
      <c r="AI223" s="480">
        <f>AH223*AJ7</f>
        <v>27.729936248112001</v>
      </c>
      <c r="AJ223" s="481">
        <f>SUM(AH223:AI223)</f>
        <v>212.59617790219201</v>
      </c>
      <c r="AK223" s="707"/>
      <c r="AL223" s="455">
        <v>192.32936029863359</v>
      </c>
      <c r="AM223" s="455">
        <f>AL223*1.08</f>
        <v>207.71570912252429</v>
      </c>
      <c r="AN223" s="455" t="e">
        <f>AL223*#REF!</f>
        <v>#REF!</v>
      </c>
      <c r="AO223" s="456" t="e">
        <f>SUM(AL223:AN223)</f>
        <v>#REF!</v>
      </c>
      <c r="AP223" s="364"/>
      <c r="AQ223" s="816">
        <v>216.1</v>
      </c>
      <c r="AR223" s="363">
        <f>AQ223*1.15</f>
        <v>248.51499999999999</v>
      </c>
      <c r="AS223" s="709">
        <f>AQ223*1.07</f>
        <v>231.227</v>
      </c>
      <c r="AT223" s="804">
        <f>AS223*1.15</f>
        <v>265.91104999999999</v>
      </c>
      <c r="AU223" s="722">
        <f>SUM(AS223-AQ223)/AQ223</f>
        <v>7.0000000000000048E-2</v>
      </c>
    </row>
    <row r="224" spans="1:47" ht="15.75" x14ac:dyDescent="0.25">
      <c r="A224" s="511" t="s">
        <v>147</v>
      </c>
      <c r="B224" s="480">
        <v>2.42</v>
      </c>
      <c r="C224" s="481" t="e">
        <f>+B224+B224*$G$7</f>
        <v>#VALUE!</v>
      </c>
      <c r="D224" s="481">
        <v>2.74</v>
      </c>
      <c r="E224" s="481">
        <f>+D224*$F$9</f>
        <v>0</v>
      </c>
      <c r="F224" s="481">
        <f>SUM(D224:E224)</f>
        <v>2.74</v>
      </c>
      <c r="G224" s="455">
        <f>F224</f>
        <v>2.74</v>
      </c>
      <c r="H224" s="485">
        <f>+D224+D224*$I$7</f>
        <v>2.74</v>
      </c>
      <c r="I224" s="513">
        <f>+H224*$I$6</f>
        <v>0</v>
      </c>
      <c r="J224" s="514">
        <f>SUM(H224:I224)</f>
        <v>2.74</v>
      </c>
      <c r="K224" s="515">
        <f>+J224</f>
        <v>2.74</v>
      </c>
      <c r="L224" s="480">
        <f>H224+H224*$M$7-0.01</f>
        <v>2.7300000000000004</v>
      </c>
      <c r="M224" s="480">
        <f>L224*$M$6</f>
        <v>0</v>
      </c>
      <c r="N224" s="363">
        <f>L224+M224</f>
        <v>2.7300000000000004</v>
      </c>
      <c r="O224" s="480">
        <f>L224+L224*$P$7</f>
        <v>3.1122000000000005</v>
      </c>
      <c r="P224" s="480" t="e">
        <f>O224*$Q$7</f>
        <v>#VALUE!</v>
      </c>
      <c r="Q224" s="480" t="e">
        <f>SUM(O224:P224)</f>
        <v>#VALUE!</v>
      </c>
      <c r="R224" s="550">
        <v>3.55</v>
      </c>
      <c r="S224" s="480">
        <f>R224*S7</f>
        <v>0.497</v>
      </c>
      <c r="T224" s="480">
        <f>R224+S224</f>
        <v>4.0469999999999997</v>
      </c>
      <c r="U224" s="480">
        <f>R224+(R224*R5)</f>
        <v>3.7771999999999997</v>
      </c>
      <c r="V224" s="480">
        <f>U224*V7</f>
        <v>0.56657999999999997</v>
      </c>
      <c r="W224" s="538">
        <f>SUM(U224:V224)</f>
        <v>4.3437799999999998</v>
      </c>
      <c r="X224" s="480">
        <f>U224*$Z$9+U224</f>
        <v>4.0793759999999999</v>
      </c>
      <c r="Y224" s="480">
        <f>X224*Y5</f>
        <v>0.61190639999999996</v>
      </c>
      <c r="Z224" s="711">
        <f t="shared" si="60"/>
        <v>4.6912823999999995</v>
      </c>
      <c r="AA224" s="712">
        <f t="shared" si="54"/>
        <v>4.3241385599999997</v>
      </c>
      <c r="AB224" s="712" t="e">
        <f>AA224*#REF!</f>
        <v>#REF!</v>
      </c>
      <c r="AC224" s="713" t="e">
        <f>AA224+AB224</f>
        <v>#REF!</v>
      </c>
      <c r="AD224" s="713">
        <f>AA224*AD7</f>
        <v>4.5403454879999998</v>
      </c>
      <c r="AE224" s="713">
        <f>AD224*AF7</f>
        <v>0.68105182319999991</v>
      </c>
      <c r="AF224" s="714">
        <f>AD224+AE224</f>
        <v>5.2213973111999996</v>
      </c>
      <c r="AG224" s="715"/>
      <c r="AH224" s="714">
        <f>AD224*AH7</f>
        <v>4.7673627624000003</v>
      </c>
      <c r="AI224" s="480">
        <f>AH224*AJ7</f>
        <v>0.71510441436000005</v>
      </c>
      <c r="AJ224" s="481">
        <f>SUM(AH224:AI224)</f>
        <v>5.4824671767600002</v>
      </c>
      <c r="AK224" s="707"/>
      <c r="AL224" s="455">
        <v>4.9598229628080004</v>
      </c>
      <c r="AM224" s="455">
        <f>AL224*1.08</f>
        <v>5.3566087998326406</v>
      </c>
      <c r="AN224" s="455" t="e">
        <f>AL224*#REF!</f>
        <v>#REF!</v>
      </c>
      <c r="AO224" s="456" t="e">
        <f>SUM(AL224:AN224)</f>
        <v>#REF!</v>
      </c>
      <c r="AP224" s="364"/>
      <c r="AQ224" s="880">
        <v>5.58</v>
      </c>
      <c r="AR224" s="363">
        <f>AQ224*1.15</f>
        <v>6.4169999999999998</v>
      </c>
      <c r="AS224" s="709">
        <f>AQ224*1.07</f>
        <v>5.9706000000000001</v>
      </c>
      <c r="AT224" s="804">
        <f>AS224*1.15</f>
        <v>6.8661899999999996</v>
      </c>
      <c r="AU224" s="722">
        <f>SUM(AS224-AQ224)/AQ224</f>
        <v>7.0000000000000007E-2</v>
      </c>
    </row>
    <row r="225" spans="1:47" ht="15.75" x14ac:dyDescent="0.25">
      <c r="A225" s="511" t="s">
        <v>148</v>
      </c>
      <c r="B225" s="480">
        <v>3.58</v>
      </c>
      <c r="C225" s="481" t="e">
        <f>+B225+B225*$G$7</f>
        <v>#VALUE!</v>
      </c>
      <c r="D225" s="481">
        <v>4.0599999999999996</v>
      </c>
      <c r="E225" s="481">
        <f>+D225*$F$9</f>
        <v>0</v>
      </c>
      <c r="F225" s="481">
        <f>SUM(D225:E225)</f>
        <v>4.0599999999999996</v>
      </c>
      <c r="G225" s="455">
        <f>F225</f>
        <v>4.0599999999999996</v>
      </c>
      <c r="H225" s="485">
        <f>+D225+D225*$I$7</f>
        <v>4.0599999999999996</v>
      </c>
      <c r="I225" s="513">
        <f>+H225*$I$6</f>
        <v>0</v>
      </c>
      <c r="J225" s="514">
        <f>SUM(H225:I225)</f>
        <v>4.0599999999999996</v>
      </c>
      <c r="K225" s="515">
        <f>+J225</f>
        <v>4.0599999999999996</v>
      </c>
      <c r="L225" s="480">
        <f>H225+H225*$M$7</f>
        <v>4.0599999999999996</v>
      </c>
      <c r="M225" s="480">
        <f>L225*$M$6</f>
        <v>0</v>
      </c>
      <c r="N225" s="363">
        <f>L225+M225</f>
        <v>4.0599999999999996</v>
      </c>
      <c r="O225" s="480">
        <f>L225+L225*$P$7</f>
        <v>4.6283999999999992</v>
      </c>
      <c r="P225" s="480" t="e">
        <f>O225*$Q$7</f>
        <v>#VALUE!</v>
      </c>
      <c r="Q225" s="480" t="e">
        <f>SUM(O225:P225)</f>
        <v>#VALUE!</v>
      </c>
      <c r="R225" s="550">
        <v>5.27</v>
      </c>
      <c r="S225" s="480">
        <f>R225*S7</f>
        <v>0.73780000000000001</v>
      </c>
      <c r="T225" s="480">
        <f>R225+S225</f>
        <v>6.0077999999999996</v>
      </c>
      <c r="U225" s="480">
        <f>R225+(R225*R5)</f>
        <v>5.6072799999999994</v>
      </c>
      <c r="V225" s="480">
        <f>U225*V7</f>
        <v>0.84109199999999984</v>
      </c>
      <c r="W225" s="538">
        <f>SUM(U225:V225)</f>
        <v>6.4483719999999991</v>
      </c>
      <c r="X225" s="480">
        <f>U225*$Z$9+U225</f>
        <v>6.0558623999999996</v>
      </c>
      <c r="Y225" s="480">
        <f>X225*Y5</f>
        <v>0.90837935999999986</v>
      </c>
      <c r="Z225" s="711">
        <f t="shared" si="60"/>
        <v>6.9642417599999993</v>
      </c>
      <c r="AA225" s="712">
        <f t="shared" si="54"/>
        <v>6.4192141439999997</v>
      </c>
      <c r="AB225" s="712" t="e">
        <f>AA225*#REF!</f>
        <v>#REF!</v>
      </c>
      <c r="AC225" s="713" t="e">
        <f>AA225+AB225</f>
        <v>#REF!</v>
      </c>
      <c r="AD225" s="713">
        <f>AA225*AD7</f>
        <v>6.7401748511999999</v>
      </c>
      <c r="AE225" s="713">
        <f>AD225*AF7</f>
        <v>1.0110262276799999</v>
      </c>
      <c r="AF225" s="714">
        <f>AD225+AE225</f>
        <v>7.7512010788799994</v>
      </c>
      <c r="AG225" s="715"/>
      <c r="AH225" s="714">
        <f>AD225*AH7</f>
        <v>7.0771835937600001</v>
      </c>
      <c r="AI225" s="480">
        <f>AH225*AJ7</f>
        <v>1.0615775390639999</v>
      </c>
      <c r="AJ225" s="481">
        <f>SUM(AH225:AI225)</f>
        <v>8.1387611328239995</v>
      </c>
      <c r="AK225" s="707"/>
      <c r="AL225" s="455">
        <v>7.3628921166191992</v>
      </c>
      <c r="AM225" s="455">
        <f>AL225*1.08</f>
        <v>7.9519234859487353</v>
      </c>
      <c r="AN225" s="455" t="e">
        <f>AL225*#REF!</f>
        <v>#REF!</v>
      </c>
      <c r="AO225" s="456" t="e">
        <f>SUM(AL225:AN225)</f>
        <v>#REF!</v>
      </c>
      <c r="AP225" s="364"/>
      <c r="AQ225" s="807">
        <v>8.27</v>
      </c>
      <c r="AR225" s="363">
        <f>AQ225*1.15</f>
        <v>9.5104999999999986</v>
      </c>
      <c r="AS225" s="709">
        <f>AQ225*1.07</f>
        <v>8.8489000000000004</v>
      </c>
      <c r="AT225" s="804">
        <f>AS225*1.15</f>
        <v>10.176235</v>
      </c>
      <c r="AU225" s="722">
        <f>SUM(AS225-AQ225)/AQ225</f>
        <v>7.0000000000000104E-2</v>
      </c>
    </row>
    <row r="226" spans="1:47" ht="15.75" x14ac:dyDescent="0.25">
      <c r="A226" s="479"/>
      <c r="B226" s="480"/>
      <c r="C226" s="481"/>
      <c r="D226" s="481"/>
      <c r="E226" s="481"/>
      <c r="F226" s="481"/>
      <c r="G226" s="455"/>
      <c r="H226" s="485"/>
      <c r="I226" s="513"/>
      <c r="J226" s="514"/>
      <c r="K226" s="515"/>
      <c r="L226" s="483"/>
      <c r="M226" s="483"/>
      <c r="N226" s="488"/>
      <c r="O226" s="480"/>
      <c r="P226" s="480"/>
      <c r="Q226" s="480"/>
      <c r="R226" s="480"/>
      <c r="S226" s="480"/>
      <c r="T226" s="480"/>
      <c r="U226" s="480"/>
      <c r="V226" s="480"/>
      <c r="W226" s="538"/>
      <c r="X226" s="483"/>
      <c r="Y226" s="480"/>
      <c r="Z226" s="711" t="s">
        <v>609</v>
      </c>
      <c r="AA226" s="712"/>
      <c r="AB226" s="712"/>
      <c r="AC226" s="713"/>
      <c r="AD226" s="713"/>
      <c r="AE226" s="713"/>
      <c r="AF226" s="714"/>
      <c r="AG226" s="715"/>
      <c r="AH226" s="714"/>
      <c r="AI226" s="480"/>
      <c r="AJ226" s="483"/>
      <c r="AK226" s="707"/>
      <c r="AL226" s="455"/>
      <c r="AM226" s="455"/>
      <c r="AN226" s="455"/>
      <c r="AO226" s="456"/>
      <c r="AP226" s="364"/>
      <c r="AQ226" s="811"/>
      <c r="AR226" s="363"/>
      <c r="AS226" s="363"/>
      <c r="AT226" s="363"/>
      <c r="AU226" s="710"/>
    </row>
    <row r="227" spans="1:47" ht="15.75" x14ac:dyDescent="0.25">
      <c r="A227" s="499" t="s">
        <v>149</v>
      </c>
      <c r="B227" s="480"/>
      <c r="C227" s="481"/>
      <c r="D227" s="481"/>
      <c r="E227" s="481"/>
      <c r="F227" s="481"/>
      <c r="G227" s="455"/>
      <c r="H227" s="485"/>
      <c r="I227" s="513"/>
      <c r="J227" s="514"/>
      <c r="K227" s="515"/>
      <c r="L227" s="483"/>
      <c r="M227" s="483"/>
      <c r="N227" s="488"/>
      <c r="O227" s="480"/>
      <c r="P227" s="480"/>
      <c r="Q227" s="480"/>
      <c r="R227" s="480"/>
      <c r="S227" s="480"/>
      <c r="T227" s="480"/>
      <c r="U227" s="480"/>
      <c r="V227" s="480"/>
      <c r="W227" s="538"/>
      <c r="X227" s="483"/>
      <c r="Y227" s="480"/>
      <c r="Z227" s="711"/>
      <c r="AA227" s="712"/>
      <c r="AB227" s="712"/>
      <c r="AC227" s="713"/>
      <c r="AD227" s="713"/>
      <c r="AE227" s="713"/>
      <c r="AF227" s="714"/>
      <c r="AG227" s="715"/>
      <c r="AH227" s="714"/>
      <c r="AI227" s="480"/>
      <c r="AJ227" s="483"/>
      <c r="AK227" s="707"/>
      <c r="AL227" s="455"/>
      <c r="AM227" s="455"/>
      <c r="AN227" s="455"/>
      <c r="AO227" s="456"/>
      <c r="AP227" s="364"/>
      <c r="AQ227" s="811"/>
      <c r="AR227" s="363"/>
      <c r="AS227" s="363"/>
      <c r="AT227" s="363"/>
      <c r="AU227" s="710"/>
    </row>
    <row r="228" spans="1:47" ht="15.75" x14ac:dyDescent="0.25">
      <c r="A228" s="511" t="s">
        <v>129</v>
      </c>
      <c r="B228" s="480">
        <v>44</v>
      </c>
      <c r="C228" s="481" t="e">
        <f>+B228+B228*$G$7</f>
        <v>#VALUE!</v>
      </c>
      <c r="D228" s="481">
        <v>49.9</v>
      </c>
      <c r="E228" s="481">
        <f>+D228*$F$9</f>
        <v>0</v>
      </c>
      <c r="F228" s="481">
        <f>SUM(D228:E228)</f>
        <v>49.9</v>
      </c>
      <c r="G228" s="455">
        <f>F228</f>
        <v>49.9</v>
      </c>
      <c r="H228" s="485">
        <f>+D228+D228*$I$7</f>
        <v>49.9</v>
      </c>
      <c r="I228" s="513">
        <f>+H228*$I$6</f>
        <v>0</v>
      </c>
      <c r="J228" s="514">
        <f>SUM(H228:I228)</f>
        <v>49.9</v>
      </c>
      <c r="K228" s="515">
        <f>+J228</f>
        <v>49.9</v>
      </c>
      <c r="L228" s="480">
        <f>H228+H228*$M$7-0.01</f>
        <v>49.89</v>
      </c>
      <c r="M228" s="480">
        <f>L228*$M$6</f>
        <v>0</v>
      </c>
      <c r="N228" s="363">
        <f>L228+M228</f>
        <v>49.89</v>
      </c>
      <c r="O228" s="480">
        <f>L228+L228*$P$7</f>
        <v>56.874600000000001</v>
      </c>
      <c r="P228" s="480" t="e">
        <f>O228*$Q$7</f>
        <v>#VALUE!</v>
      </c>
      <c r="Q228" s="480" t="e">
        <f>SUM(O228:P228)</f>
        <v>#VALUE!</v>
      </c>
      <c r="R228" s="550">
        <v>64.77</v>
      </c>
      <c r="S228" s="480">
        <f>R228*S7</f>
        <v>9.0678000000000001</v>
      </c>
      <c r="T228" s="480">
        <f>R228+S228</f>
        <v>73.837800000000001</v>
      </c>
      <c r="U228" s="480">
        <f>R228+(R228*R5)</f>
        <v>68.915279999999996</v>
      </c>
      <c r="V228" s="480">
        <f>U228*V7</f>
        <v>10.337292</v>
      </c>
      <c r="W228" s="538">
        <f>SUM(U228:V228)</f>
        <v>79.252572000000001</v>
      </c>
      <c r="X228" s="480">
        <f>U228*$Z$9+U228</f>
        <v>74.428502399999999</v>
      </c>
      <c r="Y228" s="480">
        <f>X228*Y5</f>
        <v>11.16427536</v>
      </c>
      <c r="Z228" s="711">
        <f t="shared" si="60"/>
        <v>85.592777760000004</v>
      </c>
      <c r="AA228" s="712">
        <f>X228+(X228*AA$7)</f>
        <v>78.894212543999998</v>
      </c>
      <c r="AB228" s="712" t="e">
        <f>AA228*#REF!</f>
        <v>#REF!</v>
      </c>
      <c r="AC228" s="713" t="e">
        <f>AA228+AB228</f>
        <v>#REF!</v>
      </c>
      <c r="AD228" s="713">
        <f>AA228*AD7</f>
        <v>82.838923171200008</v>
      </c>
      <c r="AE228" s="713">
        <f>AD228*AF7</f>
        <v>12.425838475680001</v>
      </c>
      <c r="AF228" s="714">
        <f>AD228+AE228</f>
        <v>95.264761646880004</v>
      </c>
      <c r="AG228" s="715"/>
      <c r="AH228" s="714">
        <f>AD228*AH7</f>
        <v>86.980869329760012</v>
      </c>
      <c r="AI228" s="480">
        <f>AH228*AJ7</f>
        <v>13.047130399464001</v>
      </c>
      <c r="AJ228" s="481">
        <f>SUM(AH228:AI228)</f>
        <v>100.02799972922401</v>
      </c>
      <c r="AK228" s="707"/>
      <c r="AL228" s="455">
        <v>90.492319239739203</v>
      </c>
      <c r="AM228" s="455">
        <f>AL228*1.08</f>
        <v>97.731704778918342</v>
      </c>
      <c r="AN228" s="455" t="e">
        <f>AL228*#REF!</f>
        <v>#REF!</v>
      </c>
      <c r="AO228" s="456" t="e">
        <f>SUM(AL228:AN228)</f>
        <v>#REF!</v>
      </c>
      <c r="AP228" s="364"/>
      <c r="AQ228" s="816">
        <v>101.68</v>
      </c>
      <c r="AR228" s="363">
        <f>AQ228*1.15</f>
        <v>116.932</v>
      </c>
      <c r="AS228" s="775">
        <f>AQ228*1.07</f>
        <v>108.79760000000002</v>
      </c>
      <c r="AT228" s="804">
        <f>AS228*1.15</f>
        <v>125.11724000000001</v>
      </c>
      <c r="AU228" s="722">
        <f>SUM(AS228-AQ228)/AQ228</f>
        <v>7.000000000000009E-2</v>
      </c>
    </row>
    <row r="229" spans="1:47" ht="15.75" x14ac:dyDescent="0.25">
      <c r="A229" s="551" t="s">
        <v>133</v>
      </c>
      <c r="B229" s="480"/>
      <c r="C229" s="481"/>
      <c r="D229" s="481"/>
      <c r="E229" s="481"/>
      <c r="F229" s="481"/>
      <c r="G229" s="455"/>
      <c r="H229" s="485"/>
      <c r="I229" s="513"/>
      <c r="J229" s="514"/>
      <c r="K229" s="515"/>
      <c r="L229" s="483"/>
      <c r="M229" s="483"/>
      <c r="N229" s="488"/>
      <c r="O229" s="480"/>
      <c r="P229" s="480"/>
      <c r="Q229" s="480"/>
      <c r="R229" s="480"/>
      <c r="S229" s="480"/>
      <c r="T229" s="480"/>
      <c r="U229" s="483"/>
      <c r="V229" s="483"/>
      <c r="W229" s="502"/>
      <c r="X229" s="483"/>
      <c r="Y229" s="480"/>
      <c r="Z229" s="711"/>
      <c r="AA229" s="712"/>
      <c r="AB229" s="712"/>
      <c r="AC229" s="713"/>
      <c r="AD229" s="713"/>
      <c r="AE229" s="713"/>
      <c r="AF229" s="714"/>
      <c r="AG229" s="715"/>
      <c r="AH229" s="714"/>
      <c r="AI229" s="480"/>
      <c r="AJ229" s="483"/>
      <c r="AK229" s="707"/>
      <c r="AL229" s="455"/>
      <c r="AM229" s="455"/>
      <c r="AN229" s="455"/>
      <c r="AO229" s="456"/>
      <c r="AP229" s="364"/>
      <c r="AQ229" s="811"/>
      <c r="AR229" s="363"/>
      <c r="AS229" s="363"/>
      <c r="AT229" s="363"/>
      <c r="AU229" s="710"/>
    </row>
    <row r="230" spans="1:47" ht="15.75" x14ac:dyDescent="0.25">
      <c r="A230" s="511" t="s">
        <v>150</v>
      </c>
      <c r="B230" s="480">
        <v>2.42</v>
      </c>
      <c r="C230" s="481" t="e">
        <f>+B230+B230*$G$7</f>
        <v>#VALUE!</v>
      </c>
      <c r="D230" s="481">
        <v>2.74</v>
      </c>
      <c r="E230" s="481">
        <f>+D230*$F$9</f>
        <v>0</v>
      </c>
      <c r="F230" s="481">
        <f>SUM(D230:E230)</f>
        <v>2.74</v>
      </c>
      <c r="G230" s="455">
        <f>F230</f>
        <v>2.74</v>
      </c>
      <c r="H230" s="485">
        <f>+D230+D230*$I$7</f>
        <v>2.74</v>
      </c>
      <c r="I230" s="513">
        <f>+H230*$I$6</f>
        <v>0</v>
      </c>
      <c r="J230" s="514">
        <f>SUM(H230:I230)</f>
        <v>2.74</v>
      </c>
      <c r="K230" s="515">
        <f>+J230</f>
        <v>2.74</v>
      </c>
      <c r="L230" s="480">
        <f>H230+H230*$M$7-0.01</f>
        <v>2.7300000000000004</v>
      </c>
      <c r="M230" s="480">
        <f>L230*$M$6</f>
        <v>0</v>
      </c>
      <c r="N230" s="363">
        <f>L230+M230</f>
        <v>2.7300000000000004</v>
      </c>
      <c r="O230" s="480">
        <f>L230+L230*$P$7</f>
        <v>3.1122000000000005</v>
      </c>
      <c r="P230" s="480" t="e">
        <f>O230*$Q$7</f>
        <v>#VALUE!</v>
      </c>
      <c r="Q230" s="480" t="e">
        <f>SUM(O230:P230)</f>
        <v>#VALUE!</v>
      </c>
      <c r="R230" s="550">
        <v>3.55</v>
      </c>
      <c r="S230" s="480">
        <f>R230*S7</f>
        <v>0.497</v>
      </c>
      <c r="T230" s="480">
        <f>R230+S230</f>
        <v>4.0469999999999997</v>
      </c>
      <c r="U230" s="480">
        <f>R230+(R230*R5)</f>
        <v>3.7771999999999997</v>
      </c>
      <c r="V230" s="480">
        <f>U230*V7</f>
        <v>0.56657999999999997</v>
      </c>
      <c r="W230" s="538">
        <f>SUM(U230:V230)</f>
        <v>4.3437799999999998</v>
      </c>
      <c r="X230" s="480">
        <f>U230*$Z$9+U230</f>
        <v>4.0793759999999999</v>
      </c>
      <c r="Y230" s="480">
        <f>X230*Y5</f>
        <v>0.61190639999999996</v>
      </c>
      <c r="Z230" s="711">
        <f t="shared" si="60"/>
        <v>4.6912823999999995</v>
      </c>
      <c r="AA230" s="712">
        <f>X230+(X230*AA$7)</f>
        <v>4.3241385599999997</v>
      </c>
      <c r="AB230" s="712" t="e">
        <f>AA230*#REF!</f>
        <v>#REF!</v>
      </c>
      <c r="AC230" s="713" t="e">
        <f>AA230+AB230</f>
        <v>#REF!</v>
      </c>
      <c r="AD230" s="713">
        <f>AA230*AD7</f>
        <v>4.5403454879999998</v>
      </c>
      <c r="AE230" s="713">
        <f>AD230*AF7</f>
        <v>0.68105182319999991</v>
      </c>
      <c r="AF230" s="714">
        <f>AD230+AE230</f>
        <v>5.2213973111999996</v>
      </c>
      <c r="AG230" s="715"/>
      <c r="AH230" s="714">
        <f>AD230*AH7</f>
        <v>4.7673627624000003</v>
      </c>
      <c r="AI230" s="480">
        <f>AH230*AJ7</f>
        <v>0.71510441436000005</v>
      </c>
      <c r="AJ230" s="481">
        <f>SUM(AH230:AI230)</f>
        <v>5.4824671767600002</v>
      </c>
      <c r="AK230" s="707"/>
      <c r="AL230" s="455">
        <v>4.9598229628080004</v>
      </c>
      <c r="AM230" s="455">
        <f>AL230*1.08</f>
        <v>5.3566087998326406</v>
      </c>
      <c r="AN230" s="455" t="e">
        <f>AL230*#REF!</f>
        <v>#REF!</v>
      </c>
      <c r="AO230" s="456" t="e">
        <f>SUM(AL230:AN230)</f>
        <v>#REF!</v>
      </c>
      <c r="AP230" s="364"/>
      <c r="AQ230" s="816">
        <v>5.58</v>
      </c>
      <c r="AR230" s="363">
        <f>AQ230*1.15</f>
        <v>6.4169999999999998</v>
      </c>
      <c r="AS230" s="881">
        <f>AQ230*1.07</f>
        <v>5.9706000000000001</v>
      </c>
      <c r="AT230" s="804">
        <f>AS230*1.15</f>
        <v>6.8661899999999996</v>
      </c>
      <c r="AU230" s="722">
        <f>SUM(AS230-AQ230)/AQ230</f>
        <v>7.0000000000000007E-2</v>
      </c>
    </row>
    <row r="231" spans="1:47" ht="15.75" x14ac:dyDescent="0.25">
      <c r="A231" s="511" t="s">
        <v>151</v>
      </c>
      <c r="B231" s="480">
        <v>3.58</v>
      </c>
      <c r="C231" s="481" t="e">
        <f>+B231+B231*$G$7</f>
        <v>#VALUE!</v>
      </c>
      <c r="D231" s="481">
        <v>4.0599999999999996</v>
      </c>
      <c r="E231" s="481">
        <f>+D231*$F$9</f>
        <v>0</v>
      </c>
      <c r="F231" s="481">
        <f>SUM(D231:E231)</f>
        <v>4.0599999999999996</v>
      </c>
      <c r="G231" s="455">
        <f>F231</f>
        <v>4.0599999999999996</v>
      </c>
      <c r="H231" s="485">
        <f>+D231+D231*$I$7</f>
        <v>4.0599999999999996</v>
      </c>
      <c r="I231" s="513">
        <f>+H231*$I$6</f>
        <v>0</v>
      </c>
      <c r="J231" s="514">
        <f>SUM(H231:I231)</f>
        <v>4.0599999999999996</v>
      </c>
      <c r="K231" s="515">
        <f>+J231</f>
        <v>4.0599999999999996</v>
      </c>
      <c r="L231" s="480">
        <f>H231+H231*$M$7</f>
        <v>4.0599999999999996</v>
      </c>
      <c r="M231" s="480">
        <f>L231*$M$6</f>
        <v>0</v>
      </c>
      <c r="N231" s="363">
        <f>L231+M231</f>
        <v>4.0599999999999996</v>
      </c>
      <c r="O231" s="480">
        <f>L231+L231*$P$7</f>
        <v>4.6283999999999992</v>
      </c>
      <c r="P231" s="480" t="e">
        <f>O231*$Q$7</f>
        <v>#VALUE!</v>
      </c>
      <c r="Q231" s="480" t="e">
        <f>SUM(O231:P231)</f>
        <v>#VALUE!</v>
      </c>
      <c r="R231" s="550">
        <v>5.27</v>
      </c>
      <c r="S231" s="480">
        <f>R231*S7</f>
        <v>0.73780000000000001</v>
      </c>
      <c r="T231" s="480">
        <f>R231+S231</f>
        <v>6.0077999999999996</v>
      </c>
      <c r="U231" s="480">
        <f>R231+(R231*R5)</f>
        <v>5.6072799999999994</v>
      </c>
      <c r="V231" s="480">
        <f>U231*V7</f>
        <v>0.84109199999999984</v>
      </c>
      <c r="W231" s="538">
        <f>SUM(U231:V231)</f>
        <v>6.4483719999999991</v>
      </c>
      <c r="X231" s="480">
        <f>U231*$Z$9+U231</f>
        <v>6.0558623999999996</v>
      </c>
      <c r="Y231" s="480">
        <f>X231*Y5</f>
        <v>0.90837935999999986</v>
      </c>
      <c r="Z231" s="711">
        <f t="shared" si="60"/>
        <v>6.9642417599999993</v>
      </c>
      <c r="AA231" s="712">
        <f>X231+(X231*AA$7)</f>
        <v>6.4192141439999997</v>
      </c>
      <c r="AB231" s="712" t="e">
        <f>AA231*#REF!</f>
        <v>#REF!</v>
      </c>
      <c r="AC231" s="713" t="e">
        <f>AA231+AB231</f>
        <v>#REF!</v>
      </c>
      <c r="AD231" s="713">
        <f>AA231*AD7</f>
        <v>6.7401748511999999</v>
      </c>
      <c r="AE231" s="713">
        <f>AD231*AF7</f>
        <v>1.0110262276799999</v>
      </c>
      <c r="AF231" s="714">
        <f>AD231+AE231</f>
        <v>7.7512010788799994</v>
      </c>
      <c r="AG231" s="715"/>
      <c r="AH231" s="714">
        <f>AD231*AH7</f>
        <v>7.0771835937600001</v>
      </c>
      <c r="AI231" s="480">
        <f>AH231*AJ7</f>
        <v>1.0615775390639999</v>
      </c>
      <c r="AJ231" s="481">
        <f>SUM(AH231:AI231)</f>
        <v>8.1387611328239995</v>
      </c>
      <c r="AK231" s="707"/>
      <c r="AL231" s="455">
        <v>7.3628921166191992</v>
      </c>
      <c r="AM231" s="455">
        <f>AL231*1.08</f>
        <v>7.9519234859487353</v>
      </c>
      <c r="AN231" s="455" t="e">
        <f>AL231*#REF!</f>
        <v>#REF!</v>
      </c>
      <c r="AO231" s="456" t="e">
        <f>SUM(AL231:AN231)</f>
        <v>#REF!</v>
      </c>
      <c r="AP231" s="364"/>
      <c r="AQ231" s="816">
        <v>8.27</v>
      </c>
      <c r="AR231" s="363">
        <f>AQ231*1.15</f>
        <v>9.5104999999999986</v>
      </c>
      <c r="AS231" s="881">
        <f>AQ231*1.07</f>
        <v>8.8489000000000004</v>
      </c>
      <c r="AT231" s="804">
        <f>AS231*1.15</f>
        <v>10.176235</v>
      </c>
      <c r="AU231" s="722">
        <f>SUM(AS231-AQ231)/AQ231</f>
        <v>7.0000000000000104E-2</v>
      </c>
    </row>
    <row r="232" spans="1:47" ht="15.75" x14ac:dyDescent="0.25">
      <c r="A232" s="479"/>
      <c r="B232" s="480"/>
      <c r="C232" s="481"/>
      <c r="D232" s="481"/>
      <c r="E232" s="481"/>
      <c r="F232" s="481"/>
      <c r="G232" s="455"/>
      <c r="H232" s="485"/>
      <c r="I232" s="513"/>
      <c r="J232" s="514"/>
      <c r="K232" s="515"/>
      <c r="L232" s="483"/>
      <c r="M232" s="483"/>
      <c r="N232" s="488"/>
      <c r="O232" s="480"/>
      <c r="P232" s="480"/>
      <c r="Q232" s="480"/>
      <c r="R232" s="480"/>
      <c r="S232" s="480"/>
      <c r="T232" s="480"/>
      <c r="U232" s="483"/>
      <c r="V232" s="483"/>
      <c r="W232" s="502"/>
      <c r="X232" s="483"/>
      <c r="Y232" s="480"/>
      <c r="Z232" s="711"/>
      <c r="AA232" s="712"/>
      <c r="AB232" s="712"/>
      <c r="AC232" s="713"/>
      <c r="AD232" s="713"/>
      <c r="AE232" s="713"/>
      <c r="AF232" s="714"/>
      <c r="AG232" s="715"/>
      <c r="AH232" s="714"/>
      <c r="AI232" s="480"/>
      <c r="AJ232" s="483"/>
      <c r="AK232" s="707"/>
      <c r="AL232" s="455"/>
      <c r="AM232" s="455"/>
      <c r="AN232" s="455"/>
      <c r="AO232" s="456"/>
      <c r="AP232" s="364"/>
      <c r="AQ232" s="811"/>
      <c r="AR232" s="363"/>
      <c r="AS232" s="363"/>
      <c r="AT232" s="363"/>
      <c r="AU232" s="710"/>
    </row>
    <row r="233" spans="1:47" ht="15.75" x14ac:dyDescent="0.25">
      <c r="A233" s="499" t="s">
        <v>152</v>
      </c>
      <c r="B233" s="480"/>
      <c r="C233" s="481"/>
      <c r="D233" s="481"/>
      <c r="E233" s="481"/>
      <c r="F233" s="481"/>
      <c r="G233" s="455"/>
      <c r="H233" s="485"/>
      <c r="I233" s="513"/>
      <c r="J233" s="514"/>
      <c r="K233" s="515"/>
      <c r="L233" s="483"/>
      <c r="M233" s="483"/>
      <c r="N233" s="488"/>
      <c r="O233" s="480"/>
      <c r="P233" s="480"/>
      <c r="Q233" s="480"/>
      <c r="R233" s="480"/>
      <c r="S233" s="480"/>
      <c r="T233" s="480"/>
      <c r="U233" s="480"/>
      <c r="V233" s="480"/>
      <c r="W233" s="538"/>
      <c r="X233" s="483"/>
      <c r="Y233" s="480"/>
      <c r="Z233" s="711"/>
      <c r="AA233" s="712"/>
      <c r="AB233" s="712"/>
      <c r="AC233" s="713"/>
      <c r="AD233" s="713"/>
      <c r="AE233" s="713"/>
      <c r="AF233" s="714"/>
      <c r="AG233" s="715"/>
      <c r="AH233" s="714"/>
      <c r="AI233" s="480"/>
      <c r="AJ233" s="483"/>
      <c r="AK233" s="707"/>
      <c r="AL233" s="455"/>
      <c r="AM233" s="455"/>
      <c r="AN233" s="455"/>
      <c r="AO233" s="456"/>
      <c r="AP233" s="364"/>
      <c r="AQ233" s="811"/>
      <c r="AR233" s="363"/>
      <c r="AS233" s="363"/>
      <c r="AT233" s="363"/>
      <c r="AU233" s="710"/>
    </row>
    <row r="234" spans="1:47" ht="15.75" x14ac:dyDescent="0.25">
      <c r="A234" s="551" t="s">
        <v>153</v>
      </c>
      <c r="B234" s="480"/>
      <c r="C234" s="481"/>
      <c r="D234" s="481"/>
      <c r="E234" s="481"/>
      <c r="F234" s="481"/>
      <c r="G234" s="455"/>
      <c r="H234" s="485"/>
      <c r="I234" s="513"/>
      <c r="J234" s="514"/>
      <c r="K234" s="515"/>
      <c r="L234" s="483"/>
      <c r="M234" s="483"/>
      <c r="N234" s="488"/>
      <c r="O234" s="480"/>
      <c r="P234" s="480"/>
      <c r="Q234" s="480"/>
      <c r="R234" s="480"/>
      <c r="S234" s="480"/>
      <c r="T234" s="480"/>
      <c r="U234" s="480"/>
      <c r="V234" s="480"/>
      <c r="W234" s="538"/>
      <c r="X234" s="483"/>
      <c r="Y234" s="480"/>
      <c r="Z234" s="711"/>
      <c r="AA234" s="712"/>
      <c r="AB234" s="712"/>
      <c r="AC234" s="713"/>
      <c r="AD234" s="713"/>
      <c r="AE234" s="713"/>
      <c r="AF234" s="714"/>
      <c r="AG234" s="715"/>
      <c r="AH234" s="714"/>
      <c r="AI234" s="480"/>
      <c r="AJ234" s="483"/>
      <c r="AK234" s="707"/>
      <c r="AL234" s="455"/>
      <c r="AM234" s="455"/>
      <c r="AN234" s="455"/>
      <c r="AO234" s="456"/>
      <c r="AP234" s="364"/>
      <c r="AQ234" s="811"/>
      <c r="AR234" s="363"/>
      <c r="AS234" s="363"/>
      <c r="AT234" s="363"/>
      <c r="AU234" s="710"/>
    </row>
    <row r="235" spans="1:47" ht="15.75" x14ac:dyDescent="0.25">
      <c r="A235" s="511" t="s">
        <v>609</v>
      </c>
      <c r="B235" s="480">
        <v>44</v>
      </c>
      <c r="C235" s="481" t="e">
        <f>+B235+B235*$G$7</f>
        <v>#VALUE!</v>
      </c>
      <c r="D235" s="481">
        <v>49.9</v>
      </c>
      <c r="E235" s="481">
        <f>+D235*$F$9</f>
        <v>0</v>
      </c>
      <c r="F235" s="481">
        <f>SUM(D235:E235)</f>
        <v>49.9</v>
      </c>
      <c r="G235" s="455">
        <f>F235</f>
        <v>49.9</v>
      </c>
      <c r="H235" s="485">
        <f>+D235+D235*$I$7</f>
        <v>49.9</v>
      </c>
      <c r="I235" s="513">
        <f>+H235*$I$6</f>
        <v>0</v>
      </c>
      <c r="J235" s="514">
        <f>SUM(H235:I235)</f>
        <v>49.9</v>
      </c>
      <c r="K235" s="515">
        <f>+J235</f>
        <v>49.9</v>
      </c>
      <c r="L235" s="480">
        <f>H235+H235*$M$7-0.01</f>
        <v>49.89</v>
      </c>
      <c r="M235" s="480">
        <f>L235*$M$6</f>
        <v>0</v>
      </c>
      <c r="N235" s="363">
        <f>L235+M235</f>
        <v>49.89</v>
      </c>
      <c r="O235" s="480">
        <f>L235+L235*$P$7</f>
        <v>56.874600000000001</v>
      </c>
      <c r="P235" s="480" t="e">
        <f>O235*$Q$7</f>
        <v>#VALUE!</v>
      </c>
      <c r="Q235" s="480" t="e">
        <f>SUM(O235:P235)</f>
        <v>#VALUE!</v>
      </c>
      <c r="R235" s="550">
        <v>64.77</v>
      </c>
      <c r="S235" s="480">
        <f>R235*S7</f>
        <v>9.0678000000000001</v>
      </c>
      <c r="T235" s="480">
        <f>R235+S235</f>
        <v>73.837800000000001</v>
      </c>
      <c r="U235" s="480">
        <f>R235+(R235*R5)</f>
        <v>68.915279999999996</v>
      </c>
      <c r="V235" s="480">
        <f>U235*V7</f>
        <v>10.337292</v>
      </c>
      <c r="W235" s="538">
        <f>SUM(U235:V235)</f>
        <v>79.252572000000001</v>
      </c>
      <c r="X235" s="480">
        <f>U235*$Z$9+U235</f>
        <v>74.428502399999999</v>
      </c>
      <c r="Y235" s="480">
        <f>X235*Y5</f>
        <v>11.16427536</v>
      </c>
      <c r="Z235" s="711">
        <f>SUM(X235:Y235)</f>
        <v>85.592777760000004</v>
      </c>
      <c r="AA235" s="712">
        <f>X235+(X235*AA$7)</f>
        <v>78.894212543999998</v>
      </c>
      <c r="AB235" s="712" t="e">
        <f>AA235*#REF!</f>
        <v>#REF!</v>
      </c>
      <c r="AC235" s="713" t="e">
        <f>AA235+AB235</f>
        <v>#REF!</v>
      </c>
      <c r="AD235" s="713">
        <f>AA235*AD7</f>
        <v>82.838923171200008</v>
      </c>
      <c r="AE235" s="713">
        <f>AD235*AF7</f>
        <v>12.425838475680001</v>
      </c>
      <c r="AF235" s="714">
        <f>AD235+AE235</f>
        <v>95.264761646880004</v>
      </c>
      <c r="AG235" s="715"/>
      <c r="AH235" s="714">
        <f>AD235*AH7</f>
        <v>86.980869329760012</v>
      </c>
      <c r="AI235" s="480">
        <f>AH235*AJ7</f>
        <v>13.047130399464001</v>
      </c>
      <c r="AJ235" s="481">
        <f>SUM(AH235:AI235)</f>
        <v>100.02799972922401</v>
      </c>
      <c r="AK235" s="707"/>
      <c r="AL235" s="455">
        <v>90.492319239739203</v>
      </c>
      <c r="AM235" s="455">
        <f>AL235*1.08</f>
        <v>97.731704778918342</v>
      </c>
      <c r="AN235" s="455" t="e">
        <f>AL235*#REF!</f>
        <v>#REF!</v>
      </c>
      <c r="AO235" s="456" t="e">
        <f>SUM(AL235:AN235)</f>
        <v>#REF!</v>
      </c>
      <c r="AP235" s="364"/>
      <c r="AQ235" s="816">
        <v>101.68</v>
      </c>
      <c r="AR235" s="363">
        <f>AQ235*1.15</f>
        <v>116.932</v>
      </c>
      <c r="AS235" s="775">
        <f>AQ235*1.07</f>
        <v>108.79760000000002</v>
      </c>
      <c r="AT235" s="804">
        <f>AS235*1.15</f>
        <v>125.11724000000001</v>
      </c>
      <c r="AU235" s="722">
        <f>SUM(AS235-AQ235)/AQ235</f>
        <v>7.000000000000009E-2</v>
      </c>
    </row>
    <row r="236" spans="1:47" ht="15.75" x14ac:dyDescent="0.25">
      <c r="A236" s="479"/>
      <c r="B236" s="480"/>
      <c r="C236" s="481"/>
      <c r="D236" s="481"/>
      <c r="E236" s="481"/>
      <c r="F236" s="481"/>
      <c r="G236" s="455"/>
      <c r="H236" s="485"/>
      <c r="I236" s="513"/>
      <c r="J236" s="514"/>
      <c r="K236" s="515"/>
      <c r="L236" s="483"/>
      <c r="M236" s="483"/>
      <c r="N236" s="488"/>
      <c r="O236" s="480"/>
      <c r="P236" s="480"/>
      <c r="Q236" s="480"/>
      <c r="R236" s="480"/>
      <c r="S236" s="480"/>
      <c r="T236" s="480"/>
      <c r="U236" s="483"/>
      <c r="V236" s="483"/>
      <c r="W236" s="502"/>
      <c r="X236" s="483"/>
      <c r="Y236" s="480"/>
      <c r="Z236" s="711"/>
      <c r="AA236" s="712"/>
      <c r="AB236" s="712"/>
      <c r="AC236" s="713"/>
      <c r="AD236" s="713"/>
      <c r="AE236" s="713"/>
      <c r="AF236" s="714"/>
      <c r="AG236" s="715"/>
      <c r="AH236" s="714"/>
      <c r="AI236" s="480"/>
      <c r="AJ236" s="483"/>
      <c r="AK236" s="707"/>
      <c r="AL236" s="455"/>
      <c r="AM236" s="455"/>
      <c r="AN236" s="455"/>
      <c r="AO236" s="456"/>
      <c r="AP236" s="364"/>
      <c r="AQ236" s="816"/>
      <c r="AR236" s="363"/>
      <c r="AS236" s="363"/>
      <c r="AT236" s="363"/>
      <c r="AU236" s="710"/>
    </row>
    <row r="237" spans="1:47" ht="15.75" x14ac:dyDescent="0.25">
      <c r="A237" s="551" t="s">
        <v>155</v>
      </c>
      <c r="B237" s="480"/>
      <c r="C237" s="481"/>
      <c r="D237" s="481"/>
      <c r="E237" s="481"/>
      <c r="F237" s="481"/>
      <c r="G237" s="455"/>
      <c r="H237" s="485"/>
      <c r="I237" s="513"/>
      <c r="J237" s="514"/>
      <c r="K237" s="515"/>
      <c r="L237" s="483"/>
      <c r="M237" s="483"/>
      <c r="N237" s="488"/>
      <c r="O237" s="480"/>
      <c r="P237" s="480"/>
      <c r="Q237" s="480"/>
      <c r="R237" s="480"/>
      <c r="S237" s="480"/>
      <c r="T237" s="480"/>
      <c r="U237" s="483"/>
      <c r="V237" s="483"/>
      <c r="W237" s="502"/>
      <c r="X237" s="483"/>
      <c r="Y237" s="480"/>
      <c r="Z237" s="711"/>
      <c r="AA237" s="712"/>
      <c r="AB237" s="712"/>
      <c r="AC237" s="713"/>
      <c r="AD237" s="713"/>
      <c r="AE237" s="713"/>
      <c r="AF237" s="714"/>
      <c r="AG237" s="715"/>
      <c r="AH237" s="714"/>
      <c r="AI237" s="480"/>
      <c r="AJ237" s="483"/>
      <c r="AK237" s="707"/>
      <c r="AL237" s="455"/>
      <c r="AM237" s="455"/>
      <c r="AN237" s="455"/>
      <c r="AO237" s="456"/>
      <c r="AP237" s="364"/>
      <c r="AQ237" s="816"/>
      <c r="AR237" s="363"/>
      <c r="AS237" s="363"/>
      <c r="AT237" s="363"/>
      <c r="AU237" s="710"/>
    </row>
    <row r="238" spans="1:47" ht="15.75" x14ac:dyDescent="0.25">
      <c r="A238" s="511" t="s">
        <v>154</v>
      </c>
      <c r="B238" s="480">
        <v>93.5</v>
      </c>
      <c r="C238" s="481" t="e">
        <f>+B238+B238*$G$7</f>
        <v>#VALUE!</v>
      </c>
      <c r="D238" s="481">
        <v>106.05</v>
      </c>
      <c r="E238" s="481">
        <f>+D238*$F$9</f>
        <v>0</v>
      </c>
      <c r="F238" s="481">
        <f>SUM(D238:E238)</f>
        <v>106.05</v>
      </c>
      <c r="G238" s="455">
        <f>F238</f>
        <v>106.05</v>
      </c>
      <c r="H238" s="485">
        <f>+D238+D238*$I$7</f>
        <v>106.05</v>
      </c>
      <c r="I238" s="513">
        <f>+H238*$I$6</f>
        <v>0</v>
      </c>
      <c r="J238" s="514">
        <f>SUM(H238:I238)</f>
        <v>106.05</v>
      </c>
      <c r="K238" s="515">
        <f>+J238</f>
        <v>106.05</v>
      </c>
      <c r="L238" s="480">
        <f>H238+H238*$M$7-0.01</f>
        <v>106.03999999999999</v>
      </c>
      <c r="M238" s="480">
        <f>L238*$M$6</f>
        <v>0</v>
      </c>
      <c r="N238" s="363">
        <f>L238+M238</f>
        <v>106.03999999999999</v>
      </c>
      <c r="O238" s="480">
        <f>L238+L238*$P$7+0.01</f>
        <v>120.8956</v>
      </c>
      <c r="P238" s="480" t="e">
        <f>O238*$Q$7</f>
        <v>#VALUE!</v>
      </c>
      <c r="Q238" s="480" t="e">
        <f>SUM(O238:P238)</f>
        <v>#VALUE!</v>
      </c>
      <c r="R238" s="550">
        <v>137.66999999999999</v>
      </c>
      <c r="S238" s="480">
        <f>R238*S7</f>
        <v>19.273800000000001</v>
      </c>
      <c r="T238" s="480">
        <f>R238+S238</f>
        <v>156.94379999999998</v>
      </c>
      <c r="U238" s="480">
        <f>R238+(R238*R5)</f>
        <v>146.48087999999998</v>
      </c>
      <c r="V238" s="480">
        <f>U238*V7</f>
        <v>21.972131999999998</v>
      </c>
      <c r="W238" s="538">
        <f>SUM(U238:V238)</f>
        <v>168.45301199999997</v>
      </c>
      <c r="X238" s="480">
        <f>U238*$Z$9+U238</f>
        <v>158.19935039999999</v>
      </c>
      <c r="Y238" s="480">
        <f>X238*Y5</f>
        <v>23.729902559999996</v>
      </c>
      <c r="Z238" s="711">
        <f>SUM(X238:Y238)</f>
        <v>181.92925295999999</v>
      </c>
      <c r="AA238" s="712">
        <f>X238+(X238*AA$7)</f>
        <v>167.69131142399999</v>
      </c>
      <c r="AB238" s="712" t="e">
        <f>AA238*#REF!</f>
        <v>#REF!</v>
      </c>
      <c r="AC238" s="713" t="e">
        <f>AA238+AB238</f>
        <v>#REF!</v>
      </c>
      <c r="AD238" s="713">
        <f>AA238*AD7</f>
        <v>176.07587699519999</v>
      </c>
      <c r="AE238" s="713">
        <f>AD238*AF7</f>
        <v>26.411381549279998</v>
      </c>
      <c r="AF238" s="714">
        <f>AD238+AE238</f>
        <v>202.48725854448</v>
      </c>
      <c r="AG238" s="715"/>
      <c r="AH238" s="714">
        <f>AD238*AH7</f>
        <v>184.87967084496</v>
      </c>
      <c r="AI238" s="480">
        <f>AH238*AJ7</f>
        <v>27.731950626743998</v>
      </c>
      <c r="AJ238" s="481">
        <f>SUM(AH238:AI238)</f>
        <v>212.61162147170401</v>
      </c>
      <c r="AK238" s="707"/>
      <c r="AL238" s="455">
        <v>192.34333163092322</v>
      </c>
      <c r="AM238" s="455">
        <f>AL238*1.08</f>
        <v>207.73079816139708</v>
      </c>
      <c r="AN238" s="455" t="e">
        <f>AL238*#REF!</f>
        <v>#REF!</v>
      </c>
      <c r="AO238" s="456" t="e">
        <f>SUM(AL238:AN238)</f>
        <v>#REF!</v>
      </c>
      <c r="AP238" s="364"/>
      <c r="AQ238" s="816">
        <v>216.11</v>
      </c>
      <c r="AR238" s="363">
        <f>AQ238*1.15</f>
        <v>248.5265</v>
      </c>
      <c r="AS238" s="775">
        <f>AQ238*1.07</f>
        <v>231.23770000000002</v>
      </c>
      <c r="AT238" s="804">
        <f>AS238*1.15</f>
        <v>265.92335500000002</v>
      </c>
      <c r="AU238" s="722">
        <f>SUM(AS238-AQ238)/AQ238</f>
        <v>7.0000000000000021E-2</v>
      </c>
    </row>
    <row r="239" spans="1:47" ht="15.75" x14ac:dyDescent="0.25">
      <c r="A239" s="479"/>
      <c r="B239" s="480"/>
      <c r="C239" s="481"/>
      <c r="D239" s="481"/>
      <c r="E239" s="481"/>
      <c r="F239" s="481"/>
      <c r="G239" s="455"/>
      <c r="H239" s="485"/>
      <c r="I239" s="513"/>
      <c r="J239" s="514"/>
      <c r="K239" s="515"/>
      <c r="L239" s="483"/>
      <c r="M239" s="483"/>
      <c r="N239" s="488"/>
      <c r="O239" s="480"/>
      <c r="P239" s="480"/>
      <c r="Q239" s="480"/>
      <c r="R239" s="480"/>
      <c r="S239" s="480"/>
      <c r="T239" s="480"/>
      <c r="U239" s="483"/>
      <c r="V239" s="483"/>
      <c r="W239" s="502"/>
      <c r="X239" s="483"/>
      <c r="Y239" s="480"/>
      <c r="Z239" s="711"/>
      <c r="AA239" s="712"/>
      <c r="AB239" s="712"/>
      <c r="AC239" s="713"/>
      <c r="AD239" s="713"/>
      <c r="AE239" s="713"/>
      <c r="AF239" s="714"/>
      <c r="AG239" s="715"/>
      <c r="AH239" s="714"/>
      <c r="AI239" s="480"/>
      <c r="AJ239" s="483"/>
      <c r="AK239" s="707"/>
      <c r="AL239" s="455"/>
      <c r="AM239" s="455"/>
      <c r="AN239" s="455"/>
      <c r="AO239" s="456"/>
      <c r="AP239" s="364"/>
      <c r="AQ239" s="811"/>
      <c r="AR239" s="363"/>
      <c r="AS239" s="363"/>
      <c r="AT239" s="363"/>
      <c r="AU239" s="710"/>
    </row>
    <row r="240" spans="1:47" ht="15.75" x14ac:dyDescent="0.25">
      <c r="A240" s="499" t="s">
        <v>156</v>
      </c>
      <c r="B240" s="480"/>
      <c r="C240" s="481"/>
      <c r="D240" s="481"/>
      <c r="E240" s="481"/>
      <c r="F240" s="481"/>
      <c r="G240" s="455"/>
      <c r="H240" s="485"/>
      <c r="I240" s="513"/>
      <c r="J240" s="514"/>
      <c r="K240" s="515"/>
      <c r="L240" s="483"/>
      <c r="M240" s="483"/>
      <c r="N240" s="488"/>
      <c r="O240" s="480"/>
      <c r="P240" s="480"/>
      <c r="Q240" s="480"/>
      <c r="R240" s="480"/>
      <c r="S240" s="480"/>
      <c r="T240" s="480"/>
      <c r="U240" s="483"/>
      <c r="V240" s="483"/>
      <c r="W240" s="502"/>
      <c r="X240" s="483"/>
      <c r="Y240" s="480"/>
      <c r="Z240" s="711"/>
      <c r="AA240" s="712"/>
      <c r="AB240" s="712"/>
      <c r="AC240" s="713"/>
      <c r="AD240" s="713"/>
      <c r="AE240" s="713"/>
      <c r="AF240" s="714"/>
      <c r="AG240" s="715"/>
      <c r="AH240" s="714"/>
      <c r="AI240" s="480"/>
      <c r="AJ240" s="483"/>
      <c r="AK240" s="707"/>
      <c r="AL240" s="455"/>
      <c r="AM240" s="455"/>
      <c r="AN240" s="455"/>
      <c r="AO240" s="456"/>
      <c r="AP240" s="364"/>
      <c r="AQ240" s="811"/>
      <c r="AR240" s="363"/>
      <c r="AS240" s="363"/>
      <c r="AT240" s="363"/>
      <c r="AU240" s="710"/>
    </row>
    <row r="241" spans="1:47" ht="15.75" x14ac:dyDescent="0.25">
      <c r="A241" s="551" t="s">
        <v>153</v>
      </c>
      <c r="B241" s="480"/>
      <c r="C241" s="481"/>
      <c r="D241" s="481"/>
      <c r="E241" s="481"/>
      <c r="F241" s="481"/>
      <c r="G241" s="455"/>
      <c r="H241" s="485"/>
      <c r="I241" s="513"/>
      <c r="J241" s="514"/>
      <c r="K241" s="515"/>
      <c r="L241" s="483"/>
      <c r="M241" s="483"/>
      <c r="N241" s="488"/>
      <c r="O241" s="480"/>
      <c r="P241" s="480"/>
      <c r="Q241" s="480"/>
      <c r="R241" s="480"/>
      <c r="S241" s="480"/>
      <c r="T241" s="480"/>
      <c r="U241" s="480"/>
      <c r="V241" s="480"/>
      <c r="W241" s="538"/>
      <c r="X241" s="483"/>
      <c r="Y241" s="480"/>
      <c r="Z241" s="711"/>
      <c r="AA241" s="712"/>
      <c r="AB241" s="712"/>
      <c r="AC241" s="713"/>
      <c r="AD241" s="713"/>
      <c r="AE241" s="713"/>
      <c r="AF241" s="714"/>
      <c r="AG241" s="715"/>
      <c r="AH241" s="714"/>
      <c r="AI241" s="480"/>
      <c r="AJ241" s="483"/>
      <c r="AK241" s="707"/>
      <c r="AL241" s="455"/>
      <c r="AM241" s="455"/>
      <c r="AN241" s="455"/>
      <c r="AO241" s="456"/>
      <c r="AP241" s="364"/>
      <c r="AQ241" s="811"/>
      <c r="AR241" s="363"/>
      <c r="AS241" s="363"/>
      <c r="AT241" s="363"/>
      <c r="AU241" s="710"/>
    </row>
    <row r="242" spans="1:47" ht="15.75" x14ac:dyDescent="0.25">
      <c r="A242" s="511" t="s">
        <v>154</v>
      </c>
      <c r="B242" s="480">
        <v>33</v>
      </c>
      <c r="C242" s="481" t="e">
        <f>+B242+B242*$G$7</f>
        <v>#VALUE!</v>
      </c>
      <c r="D242" s="481">
        <v>37.43</v>
      </c>
      <c r="E242" s="481">
        <f>+D242*$F$9</f>
        <v>0</v>
      </c>
      <c r="F242" s="481">
        <f>SUM(D242:E242)</f>
        <v>37.43</v>
      </c>
      <c r="G242" s="455">
        <f>F242</f>
        <v>37.43</v>
      </c>
      <c r="H242" s="485">
        <f>+D242+D242*$I$7</f>
        <v>37.43</v>
      </c>
      <c r="I242" s="513">
        <f>+H242*$I$6</f>
        <v>0</v>
      </c>
      <c r="J242" s="514">
        <f>SUM(H242:I242)</f>
        <v>37.43</v>
      </c>
      <c r="K242" s="515">
        <f>+J242</f>
        <v>37.43</v>
      </c>
      <c r="L242" s="480">
        <f>H242+H242*$M$7</f>
        <v>37.43</v>
      </c>
      <c r="M242" s="480">
        <f>L242*$M$6</f>
        <v>0</v>
      </c>
      <c r="N242" s="363">
        <f>L242+M242</f>
        <v>37.43</v>
      </c>
      <c r="O242" s="480">
        <f>L242+L242*$P$7</f>
        <v>42.670200000000001</v>
      </c>
      <c r="P242" s="480" t="e">
        <f>O242*$Q$7</f>
        <v>#VALUE!</v>
      </c>
      <c r="Q242" s="480" t="e">
        <f>SUM(O242:P242)</f>
        <v>#VALUE!</v>
      </c>
      <c r="R242" s="550">
        <v>48.59</v>
      </c>
      <c r="S242" s="480">
        <f>R242*S7</f>
        <v>6.8026000000000009</v>
      </c>
      <c r="T242" s="480">
        <f>R242+S242</f>
        <v>55.392600000000002</v>
      </c>
      <c r="U242" s="480">
        <f>R242+(R242*R5)</f>
        <v>51.699760000000005</v>
      </c>
      <c r="V242" s="480">
        <f>U242*V7</f>
        <v>7.7549640000000002</v>
      </c>
      <c r="W242" s="538">
        <f>SUM(U242:V242)</f>
        <v>59.454724000000006</v>
      </c>
      <c r="X242" s="480">
        <f>U242*$Z$9+U242</f>
        <v>55.835740800000004</v>
      </c>
      <c r="Y242" s="480">
        <f>X242*Y5</f>
        <v>8.3753611200000009</v>
      </c>
      <c r="Z242" s="711">
        <f>SUM(X242:Y242)</f>
        <v>64.211101920000004</v>
      </c>
      <c r="AA242" s="712">
        <f>X242+(X242*AA$7)</f>
        <v>59.185885248000005</v>
      </c>
      <c r="AB242" s="712" t="e">
        <f>AA242*#REF!</f>
        <v>#REF!</v>
      </c>
      <c r="AC242" s="713" t="e">
        <f>AA242+AB242</f>
        <v>#REF!</v>
      </c>
      <c r="AD242" s="713">
        <f>AA242*AD7</f>
        <v>62.145179510400006</v>
      </c>
      <c r="AE242" s="713">
        <f>AD242*AF7</f>
        <v>9.3217769265600001</v>
      </c>
      <c r="AF242" s="714">
        <f>AD242+AE242</f>
        <v>71.466956436960004</v>
      </c>
      <c r="AG242" s="715"/>
      <c r="AH242" s="714">
        <f>AD242*AH7</f>
        <v>65.25243848592001</v>
      </c>
      <c r="AI242" s="480">
        <f>AH242*AJ7</f>
        <v>9.7878657728880007</v>
      </c>
      <c r="AJ242" s="481">
        <f>SUM(AH242:AI242)</f>
        <v>75.040304258808007</v>
      </c>
      <c r="AK242" s="707"/>
      <c r="AL242" s="455">
        <v>67.886703595166409</v>
      </c>
      <c r="AM242" s="455">
        <f>AL242*1.08</f>
        <v>73.31763988277973</v>
      </c>
      <c r="AN242" s="455" t="e">
        <f>AL242*#REF!</f>
        <v>#REF!</v>
      </c>
      <c r="AO242" s="456" t="e">
        <f>SUM(AL242:AN242)</f>
        <v>#REF!</v>
      </c>
      <c r="AP242" s="364"/>
      <c r="AQ242" s="816">
        <v>76.28</v>
      </c>
      <c r="AR242" s="363">
        <f>AQ242*1.15</f>
        <v>87.721999999999994</v>
      </c>
      <c r="AS242" s="775">
        <f>AQ242*1.07</f>
        <v>81.619600000000005</v>
      </c>
      <c r="AT242" s="804">
        <f>AS242*1.15</f>
        <v>93.862539999999996</v>
      </c>
      <c r="AU242" s="722">
        <f>SUM(AS242-AQ242)/AQ242</f>
        <v>7.0000000000000062E-2</v>
      </c>
    </row>
    <row r="243" spans="1:47" ht="15.75" x14ac:dyDescent="0.25">
      <c r="A243" s="479"/>
      <c r="B243" s="480"/>
      <c r="C243" s="481"/>
      <c r="D243" s="481"/>
      <c r="E243" s="481"/>
      <c r="F243" s="481"/>
      <c r="G243" s="455"/>
      <c r="H243" s="485"/>
      <c r="I243" s="513"/>
      <c r="J243" s="514"/>
      <c r="K243" s="515"/>
      <c r="L243" s="483"/>
      <c r="M243" s="483"/>
      <c r="N243" s="488"/>
      <c r="O243" s="480"/>
      <c r="P243" s="480"/>
      <c r="Q243" s="480"/>
      <c r="R243" s="480"/>
      <c r="S243" s="480"/>
      <c r="T243" s="480"/>
      <c r="U243" s="483"/>
      <c r="V243" s="483"/>
      <c r="W243" s="502"/>
      <c r="X243" s="483"/>
      <c r="Y243" s="480"/>
      <c r="Z243" s="711"/>
      <c r="AA243" s="712"/>
      <c r="AB243" s="712"/>
      <c r="AC243" s="713"/>
      <c r="AD243" s="713"/>
      <c r="AE243" s="713"/>
      <c r="AF243" s="714"/>
      <c r="AG243" s="715"/>
      <c r="AH243" s="714"/>
      <c r="AI243" s="480"/>
      <c r="AJ243" s="483"/>
      <c r="AK243" s="707"/>
      <c r="AL243" s="455"/>
      <c r="AM243" s="455"/>
      <c r="AN243" s="455"/>
      <c r="AO243" s="456"/>
      <c r="AP243" s="364"/>
      <c r="AQ243" s="816"/>
      <c r="AR243" s="363"/>
      <c r="AS243" s="363"/>
      <c r="AT243" s="363"/>
      <c r="AU243" s="710"/>
    </row>
    <row r="244" spans="1:47" ht="15.75" x14ac:dyDescent="0.25">
      <c r="A244" s="551" t="s">
        <v>155</v>
      </c>
      <c r="B244" s="480"/>
      <c r="C244" s="481"/>
      <c r="D244" s="481"/>
      <c r="E244" s="481"/>
      <c r="F244" s="481"/>
      <c r="G244" s="455"/>
      <c r="H244" s="485"/>
      <c r="I244" s="513"/>
      <c r="J244" s="514"/>
      <c r="K244" s="515"/>
      <c r="L244" s="483"/>
      <c r="M244" s="483"/>
      <c r="N244" s="488"/>
      <c r="O244" s="480"/>
      <c r="P244" s="480"/>
      <c r="Q244" s="480"/>
      <c r="R244" s="480"/>
      <c r="S244" s="480"/>
      <c r="T244" s="480"/>
      <c r="U244" s="483"/>
      <c r="V244" s="483"/>
      <c r="W244" s="502"/>
      <c r="X244" s="483"/>
      <c r="Y244" s="480"/>
      <c r="Z244" s="711"/>
      <c r="AA244" s="712"/>
      <c r="AB244" s="712"/>
      <c r="AC244" s="713"/>
      <c r="AD244" s="713"/>
      <c r="AE244" s="713"/>
      <c r="AF244" s="714"/>
      <c r="AG244" s="715"/>
      <c r="AH244" s="714"/>
      <c r="AI244" s="480"/>
      <c r="AJ244" s="483"/>
      <c r="AK244" s="707"/>
      <c r="AL244" s="455"/>
      <c r="AM244" s="455"/>
      <c r="AN244" s="455"/>
      <c r="AO244" s="456"/>
      <c r="AP244" s="364"/>
      <c r="AQ244" s="816"/>
      <c r="AR244" s="363"/>
      <c r="AS244" s="363"/>
      <c r="AT244" s="363"/>
      <c r="AU244" s="710"/>
    </row>
    <row r="245" spans="1:47" ht="15.75" x14ac:dyDescent="0.25">
      <c r="A245" s="511" t="s">
        <v>154</v>
      </c>
      <c r="B245" s="480">
        <v>46.75</v>
      </c>
      <c r="C245" s="481" t="e">
        <f>+B245+B245*$G$7</f>
        <v>#VALUE!</v>
      </c>
      <c r="D245" s="481">
        <v>53.02</v>
      </c>
      <c r="E245" s="481">
        <f>+D245*$F$9</f>
        <v>0</v>
      </c>
      <c r="F245" s="481">
        <f>SUM(D245:E245)</f>
        <v>53.02</v>
      </c>
      <c r="G245" s="455">
        <f>F245</f>
        <v>53.02</v>
      </c>
      <c r="H245" s="485">
        <f>+D245+D245*$I$7</f>
        <v>53.02</v>
      </c>
      <c r="I245" s="513">
        <f>+H245*$I$6</f>
        <v>0</v>
      </c>
      <c r="J245" s="514">
        <f>SUM(H245:I245)</f>
        <v>53.02</v>
      </c>
      <c r="K245" s="515">
        <f>+J245</f>
        <v>53.02</v>
      </c>
      <c r="L245" s="480">
        <f>H245+H245*$M$7</f>
        <v>53.02</v>
      </c>
      <c r="M245" s="480">
        <f>L245*$M$6</f>
        <v>0</v>
      </c>
      <c r="N245" s="363">
        <f>L245+M245</f>
        <v>53.02</v>
      </c>
      <c r="O245" s="480">
        <f>L245+L245*$P$7</f>
        <v>60.442800000000005</v>
      </c>
      <c r="P245" s="480" t="e">
        <f>O245*$Q$7</f>
        <v>#VALUE!</v>
      </c>
      <c r="Q245" s="480" t="e">
        <f>SUM(O245:P245)</f>
        <v>#VALUE!</v>
      </c>
      <c r="R245" s="550">
        <v>68.83</v>
      </c>
      <c r="S245" s="480">
        <f>R245*S7</f>
        <v>9.6362000000000005</v>
      </c>
      <c r="T245" s="480">
        <f>R245+S245</f>
        <v>78.466200000000001</v>
      </c>
      <c r="U245" s="480">
        <f>R245+(R245*R5)</f>
        <v>73.235119999999995</v>
      </c>
      <c r="V245" s="480">
        <f>U245*V7</f>
        <v>10.985268</v>
      </c>
      <c r="W245" s="538">
        <f>SUM(U245:V245)</f>
        <v>84.220388</v>
      </c>
      <c r="X245" s="480">
        <f>U245*$Z$9+U245</f>
        <v>79.093929599999996</v>
      </c>
      <c r="Y245" s="480">
        <f>X245*Y5</f>
        <v>11.864089439999999</v>
      </c>
      <c r="Z245" s="711">
        <f>SUM(X245:Y245)</f>
        <v>90.958019039999996</v>
      </c>
      <c r="AA245" s="712">
        <f>X245+(X245*AA$7)</f>
        <v>83.839565375999996</v>
      </c>
      <c r="AB245" s="712" t="e">
        <f>AA245*#REF!</f>
        <v>#REF!</v>
      </c>
      <c r="AC245" s="713" t="e">
        <f>AA245+AB245</f>
        <v>#REF!</v>
      </c>
      <c r="AD245" s="713">
        <f>AA245*AD7</f>
        <v>88.031543644799996</v>
      </c>
      <c r="AE245" s="713">
        <f>AD245*AF7</f>
        <v>13.20473154672</v>
      </c>
      <c r="AF245" s="714">
        <f>AD245+AE245</f>
        <v>101.23627519151999</v>
      </c>
      <c r="AG245" s="715"/>
      <c r="AH245" s="714">
        <f>AD245*AH7</f>
        <v>92.43312082704</v>
      </c>
      <c r="AI245" s="480">
        <f>AH245*AJ7</f>
        <v>13.864968124056</v>
      </c>
      <c r="AJ245" s="481">
        <f>SUM(AH245:AI245)</f>
        <v>106.29808895109601</v>
      </c>
      <c r="AK245" s="707"/>
      <c r="AL245" s="455">
        <v>96.164680149316794</v>
      </c>
      <c r="AM245" s="455">
        <f>AL245*1.08</f>
        <v>103.85785456126214</v>
      </c>
      <c r="AN245" s="455" t="e">
        <f>AL245*#REF!</f>
        <v>#REF!</v>
      </c>
      <c r="AO245" s="456" t="e">
        <f>SUM(AL245:AN245)</f>
        <v>#REF!</v>
      </c>
      <c r="AP245" s="364"/>
      <c r="AQ245" s="816">
        <v>108.05</v>
      </c>
      <c r="AR245" s="363">
        <f>AQ245*1.15</f>
        <v>124.25749999999999</v>
      </c>
      <c r="AS245" s="775">
        <f>AQ245*1.07</f>
        <v>115.6135</v>
      </c>
      <c r="AT245" s="804">
        <f>AS245*1.15</f>
        <v>132.95552499999999</v>
      </c>
      <c r="AU245" s="722">
        <f>SUM(AS245-AQ245)/AQ245</f>
        <v>7.0000000000000048E-2</v>
      </c>
    </row>
    <row r="246" spans="1:47" ht="15.75" x14ac:dyDescent="0.25">
      <c r="A246" s="479"/>
      <c r="B246" s="480"/>
      <c r="C246" s="481"/>
      <c r="D246" s="481"/>
      <c r="E246" s="481"/>
      <c r="F246" s="481"/>
      <c r="G246" s="455"/>
      <c r="H246" s="485"/>
      <c r="I246" s="513"/>
      <c r="J246" s="514"/>
      <c r="K246" s="515"/>
      <c r="L246" s="483"/>
      <c r="M246" s="483"/>
      <c r="N246" s="488"/>
      <c r="O246" s="480"/>
      <c r="P246" s="480"/>
      <c r="Q246" s="480"/>
      <c r="R246" s="480"/>
      <c r="S246" s="480"/>
      <c r="T246" s="480"/>
      <c r="U246" s="483"/>
      <c r="V246" s="483"/>
      <c r="W246" s="502"/>
      <c r="X246" s="483"/>
      <c r="Y246" s="480"/>
      <c r="Z246" s="711"/>
      <c r="AA246" s="712"/>
      <c r="AB246" s="712"/>
      <c r="AC246" s="713"/>
      <c r="AD246" s="713"/>
      <c r="AE246" s="713"/>
      <c r="AF246" s="714"/>
      <c r="AG246" s="715"/>
      <c r="AH246" s="714"/>
      <c r="AI246" s="480"/>
      <c r="AJ246" s="483"/>
      <c r="AK246" s="707"/>
      <c r="AL246" s="455"/>
      <c r="AM246" s="455"/>
      <c r="AN246" s="455"/>
      <c r="AO246" s="456"/>
      <c r="AP246" s="364"/>
      <c r="AQ246" s="816"/>
      <c r="AR246" s="363"/>
      <c r="AS246" s="363"/>
      <c r="AT246" s="363"/>
      <c r="AU246" s="710"/>
    </row>
    <row r="247" spans="1:47" ht="15.75" x14ac:dyDescent="0.25">
      <c r="A247" s="499" t="s">
        <v>157</v>
      </c>
      <c r="B247" s="480"/>
      <c r="C247" s="481"/>
      <c r="D247" s="481"/>
      <c r="E247" s="481"/>
      <c r="F247" s="481"/>
      <c r="G247" s="455"/>
      <c r="H247" s="485"/>
      <c r="I247" s="513"/>
      <c r="J247" s="514"/>
      <c r="K247" s="515"/>
      <c r="L247" s="483"/>
      <c r="M247" s="483"/>
      <c r="N247" s="488"/>
      <c r="O247" s="480"/>
      <c r="P247" s="480"/>
      <c r="Q247" s="480"/>
      <c r="R247" s="480"/>
      <c r="S247" s="480"/>
      <c r="T247" s="480"/>
      <c r="U247" s="483"/>
      <c r="V247" s="483"/>
      <c r="W247" s="502"/>
      <c r="X247" s="483"/>
      <c r="Y247" s="480"/>
      <c r="Z247" s="711"/>
      <c r="AA247" s="712"/>
      <c r="AB247" s="712"/>
      <c r="AC247" s="713"/>
      <c r="AD247" s="713"/>
      <c r="AE247" s="713"/>
      <c r="AF247" s="714"/>
      <c r="AG247" s="715"/>
      <c r="AH247" s="714"/>
      <c r="AI247" s="480"/>
      <c r="AJ247" s="483"/>
      <c r="AK247" s="707"/>
      <c r="AL247" s="455"/>
      <c r="AM247" s="455"/>
      <c r="AN247" s="455"/>
      <c r="AO247" s="456"/>
      <c r="AP247" s="364"/>
      <c r="AQ247" s="816"/>
      <c r="AR247" s="363"/>
      <c r="AS247" s="363"/>
      <c r="AT247" s="363"/>
      <c r="AU247" s="710"/>
    </row>
    <row r="248" spans="1:47" ht="15.75" x14ac:dyDescent="0.25">
      <c r="A248" s="479" t="s">
        <v>158</v>
      </c>
      <c r="B248" s="480"/>
      <c r="C248" s="481"/>
      <c r="D248" s="481"/>
      <c r="E248" s="481"/>
      <c r="F248" s="481"/>
      <c r="G248" s="455"/>
      <c r="H248" s="485"/>
      <c r="I248" s="513"/>
      <c r="J248" s="514"/>
      <c r="K248" s="515"/>
      <c r="L248" s="480"/>
      <c r="M248" s="480"/>
      <c r="N248" s="363"/>
      <c r="O248" s="480"/>
      <c r="P248" s="480"/>
      <c r="Q248" s="480"/>
      <c r="R248" s="480"/>
      <c r="S248" s="480"/>
      <c r="T248" s="480"/>
      <c r="U248" s="480"/>
      <c r="V248" s="480"/>
      <c r="W248" s="538"/>
      <c r="X248" s="483"/>
      <c r="Y248" s="480"/>
      <c r="Z248" s="711"/>
      <c r="AA248" s="712"/>
      <c r="AB248" s="712"/>
      <c r="AC248" s="713"/>
      <c r="AD248" s="713"/>
      <c r="AE248" s="713"/>
      <c r="AF248" s="714"/>
      <c r="AG248" s="715"/>
      <c r="AH248" s="714"/>
      <c r="AI248" s="480"/>
      <c r="AJ248" s="483"/>
      <c r="AK248" s="707"/>
      <c r="AL248" s="455"/>
      <c r="AM248" s="455"/>
      <c r="AN248" s="455"/>
      <c r="AO248" s="456"/>
      <c r="AP248" s="364"/>
      <c r="AQ248" s="816"/>
      <c r="AR248" s="363"/>
      <c r="AS248" s="363"/>
      <c r="AT248" s="363"/>
      <c r="AU248" s="710"/>
    </row>
    <row r="249" spans="1:47" ht="15.75" x14ac:dyDescent="0.25">
      <c r="A249" s="734"/>
      <c r="B249" s="480"/>
      <c r="C249" s="481"/>
      <c r="D249" s="481"/>
      <c r="E249" s="481"/>
      <c r="F249" s="481"/>
      <c r="G249" s="455"/>
      <c r="H249" s="485"/>
      <c r="I249" s="513"/>
      <c r="J249" s="514"/>
      <c r="K249" s="515"/>
      <c r="L249" s="483"/>
      <c r="M249" s="483"/>
      <c r="N249" s="488"/>
      <c r="O249" s="480"/>
      <c r="P249" s="480"/>
      <c r="Q249" s="480"/>
      <c r="R249" s="480"/>
      <c r="S249" s="480"/>
      <c r="T249" s="480"/>
      <c r="U249" s="483"/>
      <c r="V249" s="483"/>
      <c r="W249" s="502"/>
      <c r="X249" s="483"/>
      <c r="Y249" s="480"/>
      <c r="Z249" s="711"/>
      <c r="AA249" s="712"/>
      <c r="AB249" s="712"/>
      <c r="AC249" s="713"/>
      <c r="AD249" s="713"/>
      <c r="AE249" s="713"/>
      <c r="AF249" s="714"/>
      <c r="AG249" s="715"/>
      <c r="AH249" s="714"/>
      <c r="AI249" s="480"/>
      <c r="AJ249" s="483"/>
      <c r="AK249" s="707"/>
      <c r="AL249" s="455"/>
      <c r="AM249" s="455"/>
      <c r="AN249" s="455"/>
      <c r="AO249" s="456"/>
      <c r="AP249" s="364"/>
      <c r="AQ249" s="816"/>
      <c r="AR249" s="363"/>
      <c r="AS249" s="363"/>
      <c r="AT249" s="363"/>
      <c r="AU249" s="710"/>
    </row>
    <row r="250" spans="1:47" ht="15.75" x14ac:dyDescent="0.25">
      <c r="A250" s="511" t="s">
        <v>159</v>
      </c>
      <c r="B250" s="480">
        <v>2.37</v>
      </c>
      <c r="C250" s="481" t="e">
        <f>+B250+B250*$G$7</f>
        <v>#VALUE!</v>
      </c>
      <c r="D250" s="481">
        <v>2.69</v>
      </c>
      <c r="E250" s="481">
        <f>+D250*$F$9</f>
        <v>0</v>
      </c>
      <c r="F250" s="481">
        <f>SUM(D250:E250)</f>
        <v>2.69</v>
      </c>
      <c r="G250" s="455">
        <f>F250</f>
        <v>2.69</v>
      </c>
      <c r="H250" s="485">
        <f>+D250+D250*$I$7</f>
        <v>2.69</v>
      </c>
      <c r="I250" s="513">
        <f>+H250*$I$6</f>
        <v>0</v>
      </c>
      <c r="J250" s="514">
        <f>SUM(H250:I250)</f>
        <v>2.69</v>
      </c>
      <c r="K250" s="515">
        <f>+J250</f>
        <v>2.69</v>
      </c>
      <c r="L250" s="480">
        <f>H250+H250*$M$7</f>
        <v>2.69</v>
      </c>
      <c r="M250" s="480">
        <f>L250*$M$6</f>
        <v>0</v>
      </c>
      <c r="N250" s="363">
        <f>L250+M250</f>
        <v>2.69</v>
      </c>
      <c r="O250" s="480">
        <f>L250+L250*$P$7</f>
        <v>3.0666000000000002</v>
      </c>
      <c r="P250" s="480" t="e">
        <f>O250*$Q$7</f>
        <v>#VALUE!</v>
      </c>
      <c r="Q250" s="480" t="e">
        <f>SUM(O250:P250)</f>
        <v>#VALUE!</v>
      </c>
      <c r="R250" s="550">
        <v>3.49</v>
      </c>
      <c r="S250" s="480">
        <f>R250*S7</f>
        <v>0.48860000000000009</v>
      </c>
      <c r="T250" s="480">
        <f>R250+S250</f>
        <v>3.9786000000000001</v>
      </c>
      <c r="U250" s="480">
        <f>R250+(R250*R5)</f>
        <v>3.7133600000000002</v>
      </c>
      <c r="V250" s="480">
        <f>U250*V7</f>
        <v>0.55700400000000005</v>
      </c>
      <c r="W250" s="538">
        <f>SUM(U250:V250)</f>
        <v>4.2703640000000007</v>
      </c>
      <c r="X250" s="480">
        <f>U250*$Z$9+U250</f>
        <v>4.0104288000000006</v>
      </c>
      <c r="Y250" s="480">
        <f>X250*Y5</f>
        <v>0.60156432000000004</v>
      </c>
      <c r="Z250" s="711">
        <f>SUM(X250:Y250)</f>
        <v>4.6119931200000011</v>
      </c>
      <c r="AA250" s="712">
        <f>X250+(X250*AA$7)</f>
        <v>4.2510545280000009</v>
      </c>
      <c r="AB250" s="712" t="e">
        <f>AA250*#REF!</f>
        <v>#REF!</v>
      </c>
      <c r="AC250" s="713" t="e">
        <f>AA250+AB250</f>
        <v>#REF!</v>
      </c>
      <c r="AD250" s="713">
        <f>AA250*AD7</f>
        <v>4.4636072544000012</v>
      </c>
      <c r="AE250" s="713">
        <f>AD250*AF7</f>
        <v>0.66954108816000013</v>
      </c>
      <c r="AF250" s="714">
        <f>AD250+AE250</f>
        <v>5.1331483425600011</v>
      </c>
      <c r="AG250" s="715"/>
      <c r="AH250" s="714">
        <f>AD250*AH7</f>
        <v>4.6867876171200011</v>
      </c>
      <c r="AI250" s="480">
        <f>AH250*AJ7</f>
        <v>0.7030181425680001</v>
      </c>
      <c r="AJ250" s="481">
        <f>SUM(AH250:AI250)</f>
        <v>5.3898057596880014</v>
      </c>
      <c r="AK250" s="707"/>
      <c r="AL250" s="455">
        <v>4.8759949690704003</v>
      </c>
      <c r="AM250" s="455">
        <f>AL250*1.08</f>
        <v>5.2660745665960329</v>
      </c>
      <c r="AN250" s="455" t="e">
        <f>AL250*#REF!</f>
        <v>#REF!</v>
      </c>
      <c r="AO250" s="456" t="e">
        <f>SUM(AL250:AN250)</f>
        <v>#REF!</v>
      </c>
      <c r="AP250" s="364"/>
      <c r="AQ250" s="816">
        <v>5.48</v>
      </c>
      <c r="AR250" s="363">
        <f>AQ250*1.15</f>
        <v>6.3019999999999996</v>
      </c>
      <c r="AS250" s="775">
        <f>AQ250*1.07</f>
        <v>5.8636000000000008</v>
      </c>
      <c r="AT250" s="804">
        <f>AS250*1.15</f>
        <v>6.7431400000000004</v>
      </c>
      <c r="AU250" s="722">
        <f>SUM(AS250-AQ250)/AQ250</f>
        <v>7.0000000000000062E-2</v>
      </c>
    </row>
    <row r="251" spans="1:47" ht="15.75" x14ac:dyDescent="0.25">
      <c r="A251" s="479"/>
      <c r="B251" s="480"/>
      <c r="C251" s="481"/>
      <c r="D251" s="481"/>
      <c r="E251" s="481"/>
      <c r="F251" s="481"/>
      <c r="G251" s="455"/>
      <c r="H251" s="485"/>
      <c r="I251" s="513"/>
      <c r="J251" s="514"/>
      <c r="K251" s="515"/>
      <c r="L251" s="483"/>
      <c r="M251" s="483"/>
      <c r="N251" s="488"/>
      <c r="O251" s="480"/>
      <c r="P251" s="480"/>
      <c r="Q251" s="480"/>
      <c r="R251" s="483"/>
      <c r="S251" s="483"/>
      <c r="T251" s="483"/>
      <c r="U251" s="483"/>
      <c r="V251" s="483"/>
      <c r="W251" s="502"/>
      <c r="X251" s="483"/>
      <c r="Y251" s="480"/>
      <c r="Z251" s="711"/>
      <c r="AA251" s="712"/>
      <c r="AB251" s="712"/>
      <c r="AC251" s="713"/>
      <c r="AD251" s="713"/>
      <c r="AE251" s="713"/>
      <c r="AF251" s="714"/>
      <c r="AG251" s="715"/>
      <c r="AH251" s="714"/>
      <c r="AI251" s="480"/>
      <c r="AJ251" s="483"/>
      <c r="AK251" s="707"/>
      <c r="AL251" s="455"/>
      <c r="AM251" s="455"/>
      <c r="AN251" s="455"/>
      <c r="AO251" s="456"/>
      <c r="AP251" s="364"/>
      <c r="AQ251" s="811"/>
      <c r="AR251" s="363"/>
      <c r="AS251" s="363"/>
      <c r="AT251" s="363"/>
      <c r="AU251" s="710"/>
    </row>
    <row r="252" spans="1:47" ht="15.75" x14ac:dyDescent="0.25">
      <c r="A252" s="657" t="s">
        <v>899</v>
      </c>
      <c r="B252" s="542"/>
      <c r="C252" s="527"/>
      <c r="D252" s="527"/>
      <c r="E252" s="527"/>
      <c r="F252" s="527"/>
      <c r="G252" s="528"/>
      <c r="H252" s="529"/>
      <c r="I252" s="530"/>
      <c r="J252" s="531"/>
      <c r="K252" s="532"/>
      <c r="L252" s="533"/>
      <c r="M252" s="533"/>
      <c r="N252" s="534"/>
      <c r="O252" s="542"/>
      <c r="P252" s="542"/>
      <c r="Q252" s="542"/>
      <c r="R252" s="533"/>
      <c r="S252" s="533"/>
      <c r="T252" s="533"/>
      <c r="U252" s="533"/>
      <c r="V252" s="533"/>
      <c r="W252" s="554"/>
      <c r="X252" s="533"/>
      <c r="Y252" s="542"/>
      <c r="Z252" s="736"/>
      <c r="AA252" s="737"/>
      <c r="AB252" s="737"/>
      <c r="AC252" s="738"/>
      <c r="AD252" s="738"/>
      <c r="AE252" s="738"/>
      <c r="AF252" s="739"/>
      <c r="AG252" s="715"/>
      <c r="AH252" s="739"/>
      <c r="AI252" s="542"/>
      <c r="AJ252" s="533"/>
      <c r="AK252" s="707"/>
      <c r="AL252" s="528"/>
      <c r="AM252" s="528"/>
      <c r="AN252" s="528"/>
      <c r="AO252" s="536"/>
      <c r="AP252" s="364"/>
      <c r="AQ252" s="810"/>
      <c r="AR252" s="709"/>
      <c r="AS252" s="709"/>
      <c r="AT252" s="709"/>
      <c r="AU252" s="772"/>
    </row>
    <row r="253" spans="1:47" ht="15.75" x14ac:dyDescent="0.25">
      <c r="A253" s="511" t="s">
        <v>161</v>
      </c>
      <c r="B253" s="570"/>
      <c r="C253" s="571"/>
      <c r="D253" s="571"/>
      <c r="E253" s="571"/>
      <c r="F253" s="571"/>
      <c r="G253" s="572"/>
      <c r="H253" s="573"/>
      <c r="I253" s="574"/>
      <c r="J253" s="575"/>
      <c r="K253" s="515"/>
      <c r="L253" s="483"/>
      <c r="M253" s="483"/>
      <c r="N253" s="488" t="s">
        <v>737</v>
      </c>
      <c r="O253" s="480"/>
      <c r="P253" s="480"/>
      <c r="Q253" s="480"/>
      <c r="R253" s="576"/>
      <c r="S253" s="576"/>
      <c r="T253" s="576"/>
      <c r="U253" s="480"/>
      <c r="V253" s="480"/>
      <c r="W253" s="538"/>
      <c r="X253" s="576"/>
      <c r="Y253" s="570"/>
      <c r="Z253" s="774"/>
      <c r="AA253" s="712"/>
      <c r="AB253" s="712"/>
      <c r="AC253" s="713"/>
      <c r="AD253" s="713"/>
      <c r="AE253" s="713"/>
      <c r="AF253" s="714"/>
      <c r="AG253" s="715"/>
      <c r="AH253" s="714"/>
      <c r="AI253" s="570"/>
      <c r="AJ253" s="576"/>
      <c r="AK253" s="707"/>
      <c r="AL253" s="572"/>
      <c r="AM253" s="572"/>
      <c r="AN253" s="572"/>
      <c r="AO253" s="557"/>
      <c r="AP253" s="364"/>
      <c r="AQ253" s="810"/>
      <c r="AR253" s="709"/>
      <c r="AS253" s="709"/>
      <c r="AT253" s="709"/>
      <c r="AU253" s="576"/>
    </row>
    <row r="254" spans="1:47" ht="15.75" x14ac:dyDescent="0.25">
      <c r="A254" s="511" t="s">
        <v>163</v>
      </c>
      <c r="B254" s="570"/>
      <c r="C254" s="571"/>
      <c r="D254" s="571"/>
      <c r="E254" s="571"/>
      <c r="F254" s="571"/>
      <c r="G254" s="572"/>
      <c r="H254" s="573"/>
      <c r="I254" s="574"/>
      <c r="J254" s="575"/>
      <c r="K254" s="515"/>
      <c r="L254" s="483"/>
      <c r="M254" s="483"/>
      <c r="N254" s="488" t="s">
        <v>737</v>
      </c>
      <c r="O254" s="480"/>
      <c r="P254" s="480"/>
      <c r="Q254" s="480"/>
      <c r="R254" s="576"/>
      <c r="S254" s="576"/>
      <c r="T254" s="576"/>
      <c r="U254" s="483"/>
      <c r="V254" s="483"/>
      <c r="W254" s="502"/>
      <c r="X254" s="576"/>
      <c r="Y254" s="570"/>
      <c r="Z254" s="774"/>
      <c r="AA254" s="712"/>
      <c r="AB254" s="712"/>
      <c r="AC254" s="713"/>
      <c r="AD254" s="713"/>
      <c r="AE254" s="713"/>
      <c r="AF254" s="714"/>
      <c r="AG254" s="715"/>
      <c r="AH254" s="714"/>
      <c r="AI254" s="570"/>
      <c r="AJ254" s="576"/>
      <c r="AK254" s="707"/>
      <c r="AL254" s="572"/>
      <c r="AM254" s="572"/>
      <c r="AN254" s="572"/>
      <c r="AO254" s="557"/>
      <c r="AP254" s="364"/>
      <c r="AQ254" s="810"/>
      <c r="AR254" s="709"/>
      <c r="AS254" s="709"/>
      <c r="AT254" s="709"/>
      <c r="AU254" s="576"/>
    </row>
    <row r="255" spans="1:47" ht="15.75" x14ac:dyDescent="0.25">
      <c r="A255" s="511" t="s">
        <v>164</v>
      </c>
      <c r="B255" s="570"/>
      <c r="C255" s="571"/>
      <c r="D255" s="571"/>
      <c r="E255" s="571"/>
      <c r="F255" s="571"/>
      <c r="G255" s="572"/>
      <c r="H255" s="573"/>
      <c r="I255" s="574"/>
      <c r="J255" s="575"/>
      <c r="K255" s="515"/>
      <c r="L255" s="483"/>
      <c r="M255" s="483"/>
      <c r="N255" s="488" t="s">
        <v>737</v>
      </c>
      <c r="O255" s="480"/>
      <c r="P255" s="480"/>
      <c r="Q255" s="480"/>
      <c r="R255" s="576"/>
      <c r="S255" s="576"/>
      <c r="T255" s="576"/>
      <c r="U255" s="483"/>
      <c r="V255" s="483"/>
      <c r="W255" s="502"/>
      <c r="X255" s="576"/>
      <c r="Y255" s="570"/>
      <c r="Z255" s="774"/>
      <c r="AA255" s="712"/>
      <c r="AB255" s="712"/>
      <c r="AC255" s="713"/>
      <c r="AD255" s="713"/>
      <c r="AE255" s="713"/>
      <c r="AF255" s="714"/>
      <c r="AG255" s="715"/>
      <c r="AH255" s="714"/>
      <c r="AI255" s="570"/>
      <c r="AJ255" s="576"/>
      <c r="AK255" s="707"/>
      <c r="AL255" s="572"/>
      <c r="AM255" s="572"/>
      <c r="AN255" s="572"/>
      <c r="AO255" s="557"/>
      <c r="AP255" s="364"/>
      <c r="AQ255" s="810"/>
      <c r="AR255" s="709"/>
      <c r="AS255" s="709"/>
      <c r="AT255" s="709"/>
      <c r="AU255" s="576"/>
    </row>
    <row r="256" spans="1:47" ht="15.75" x14ac:dyDescent="0.25">
      <c r="A256" s="511" t="s">
        <v>165</v>
      </c>
      <c r="B256" s="570"/>
      <c r="C256" s="571"/>
      <c r="D256" s="571"/>
      <c r="E256" s="571"/>
      <c r="F256" s="571"/>
      <c r="G256" s="572"/>
      <c r="H256" s="573"/>
      <c r="I256" s="574"/>
      <c r="J256" s="575"/>
      <c r="K256" s="515"/>
      <c r="L256" s="483"/>
      <c r="M256" s="483"/>
      <c r="N256" s="488" t="s">
        <v>737</v>
      </c>
      <c r="O256" s="480"/>
      <c r="P256" s="480"/>
      <c r="Q256" s="480"/>
      <c r="R256" s="576"/>
      <c r="S256" s="576"/>
      <c r="T256" s="576"/>
      <c r="U256" s="576"/>
      <c r="V256" s="576"/>
      <c r="W256" s="577"/>
      <c r="X256" s="576"/>
      <c r="Y256" s="570"/>
      <c r="Z256" s="774"/>
      <c r="AA256" s="712"/>
      <c r="AB256" s="712"/>
      <c r="AC256" s="713"/>
      <c r="AD256" s="713"/>
      <c r="AE256" s="713"/>
      <c r="AF256" s="714"/>
      <c r="AG256" s="715"/>
      <c r="AH256" s="714"/>
      <c r="AI256" s="570"/>
      <c r="AJ256" s="576"/>
      <c r="AK256" s="707"/>
      <c r="AL256" s="572"/>
      <c r="AM256" s="572"/>
      <c r="AN256" s="572"/>
      <c r="AO256" s="557"/>
      <c r="AP256" s="364"/>
      <c r="AQ256" s="810"/>
      <c r="AR256" s="709"/>
      <c r="AS256" s="709"/>
      <c r="AT256" s="709"/>
      <c r="AU256" s="576"/>
    </row>
    <row r="257" spans="1:47" ht="15.75" x14ac:dyDescent="0.25">
      <c r="A257" s="479"/>
      <c r="B257" s="480"/>
      <c r="C257" s="481"/>
      <c r="D257" s="481"/>
      <c r="E257" s="481"/>
      <c r="F257" s="481"/>
      <c r="G257" s="455"/>
      <c r="H257" s="485"/>
      <c r="I257" s="513"/>
      <c r="J257" s="514"/>
      <c r="K257" s="515"/>
      <c r="L257" s="483"/>
      <c r="M257" s="483"/>
      <c r="N257" s="488"/>
      <c r="O257" s="480"/>
      <c r="P257" s="480"/>
      <c r="Q257" s="480"/>
      <c r="R257" s="483"/>
      <c r="S257" s="483"/>
      <c r="T257" s="483"/>
      <c r="U257" s="576"/>
      <c r="V257" s="576"/>
      <c r="W257" s="577"/>
      <c r="X257" s="483"/>
      <c r="Y257" s="480"/>
      <c r="Z257" s="711"/>
      <c r="AA257" s="712"/>
      <c r="AB257" s="712"/>
      <c r="AC257" s="713"/>
      <c r="AD257" s="713"/>
      <c r="AE257" s="713"/>
      <c r="AF257" s="714"/>
      <c r="AG257" s="715"/>
      <c r="AH257" s="714"/>
      <c r="AI257" s="480"/>
      <c r="AJ257" s="483"/>
      <c r="AK257" s="707"/>
      <c r="AL257" s="455"/>
      <c r="AM257" s="455"/>
      <c r="AN257" s="455"/>
      <c r="AO257" s="456"/>
      <c r="AP257" s="364"/>
      <c r="AQ257" s="810"/>
      <c r="AR257" s="709"/>
      <c r="AS257" s="709"/>
      <c r="AT257" s="709"/>
      <c r="AU257" s="710"/>
    </row>
    <row r="258" spans="1:47" ht="15.75" x14ac:dyDescent="0.25">
      <c r="A258" s="499" t="s">
        <v>166</v>
      </c>
      <c r="B258" s="480"/>
      <c r="C258" s="481"/>
      <c r="D258" s="481"/>
      <c r="E258" s="481"/>
      <c r="F258" s="481"/>
      <c r="G258" s="455"/>
      <c r="H258" s="485"/>
      <c r="I258" s="513"/>
      <c r="J258" s="514"/>
      <c r="K258" s="515"/>
      <c r="L258" s="483"/>
      <c r="M258" s="483"/>
      <c r="N258" s="488"/>
      <c r="O258" s="480"/>
      <c r="P258" s="480"/>
      <c r="Q258" s="480"/>
      <c r="R258" s="483"/>
      <c r="S258" s="483"/>
      <c r="T258" s="483"/>
      <c r="U258" s="576"/>
      <c r="V258" s="576"/>
      <c r="W258" s="577"/>
      <c r="X258" s="483"/>
      <c r="Y258" s="480"/>
      <c r="Z258" s="711"/>
      <c r="AA258" s="712"/>
      <c r="AB258" s="712"/>
      <c r="AC258" s="713"/>
      <c r="AD258" s="713"/>
      <c r="AE258" s="713"/>
      <c r="AF258" s="714"/>
      <c r="AG258" s="715"/>
      <c r="AH258" s="714"/>
      <c r="AI258" s="480"/>
      <c r="AJ258" s="483"/>
      <c r="AK258" s="707"/>
      <c r="AL258" s="455"/>
      <c r="AM258" s="455"/>
      <c r="AN258" s="455"/>
      <c r="AO258" s="456"/>
      <c r="AP258" s="364"/>
      <c r="AQ258" s="810"/>
      <c r="AR258" s="709"/>
      <c r="AS258" s="709"/>
      <c r="AT258" s="709"/>
      <c r="AU258" s="710"/>
    </row>
    <row r="259" spans="1:47" ht="15.75" x14ac:dyDescent="0.25">
      <c r="A259" s="511" t="s">
        <v>70</v>
      </c>
      <c r="B259" s="480">
        <v>121.89</v>
      </c>
      <c r="C259" s="481" t="e">
        <f>+B259+B259*$G$7</f>
        <v>#VALUE!</v>
      </c>
      <c r="D259" s="481">
        <v>138.25</v>
      </c>
      <c r="E259" s="481">
        <f>+D259*$F$9</f>
        <v>0</v>
      </c>
      <c r="F259" s="481">
        <f>SUM(D259:E259)</f>
        <v>138.25</v>
      </c>
      <c r="G259" s="455">
        <f>F259</f>
        <v>138.25</v>
      </c>
      <c r="H259" s="485">
        <f>+D259+D259*$I$7</f>
        <v>138.25</v>
      </c>
      <c r="I259" s="513">
        <f>+H259*$I$6</f>
        <v>0</v>
      </c>
      <c r="J259" s="514">
        <f>SUM(H259:I259)</f>
        <v>138.25</v>
      </c>
      <c r="K259" s="515">
        <f>+H259+I259+0.04</f>
        <v>138.29</v>
      </c>
      <c r="L259" s="480">
        <f>H259+H259*$M$7</f>
        <v>138.25</v>
      </c>
      <c r="M259" s="480">
        <f>L259*$M$6</f>
        <v>0</v>
      </c>
      <c r="N259" s="363">
        <f>L259+M259</f>
        <v>138.25</v>
      </c>
      <c r="O259" s="480">
        <f>L259+L259*$P$7</f>
        <v>157.60499999999999</v>
      </c>
      <c r="P259" s="480" t="e">
        <f>O259*$Q$7</f>
        <v>#VALUE!</v>
      </c>
      <c r="Q259" s="480" t="e">
        <f>SUM(O259:P259)</f>
        <v>#VALUE!</v>
      </c>
      <c r="R259" s="550">
        <v>174.54</v>
      </c>
      <c r="S259" s="480">
        <f>R259*S7</f>
        <v>24.435600000000001</v>
      </c>
      <c r="T259" s="480">
        <f>R259+S259+0.03</f>
        <v>199.00559999999999</v>
      </c>
      <c r="U259" s="480">
        <f>R259+(R259*R7)</f>
        <v>185.71055999999999</v>
      </c>
      <c r="V259" s="480">
        <f>U259*V7</f>
        <v>27.856583999999998</v>
      </c>
      <c r="W259" s="543">
        <f>ROUNDUP(SUM(U259:V259),1)</f>
        <v>213.6</v>
      </c>
      <c r="X259" s="480">
        <f>U259*$Z$9+U259</f>
        <v>200.56740479999999</v>
      </c>
      <c r="Y259" s="480">
        <f>X259*Y5</f>
        <v>30.085110719999996</v>
      </c>
      <c r="Z259" s="711">
        <f>SUM(X259:Y259)</f>
        <v>230.65251551999998</v>
      </c>
      <c r="AA259" s="712">
        <f>X259+(X259*AA$7)</f>
        <v>212.60144908799998</v>
      </c>
      <c r="AB259" s="712" t="e">
        <f>AA259*#REF!</f>
        <v>#REF!</v>
      </c>
      <c r="AC259" s="713" t="e">
        <f>AA259+AB259</f>
        <v>#REF!</v>
      </c>
      <c r="AD259" s="713">
        <f>AA259*AD7</f>
        <v>223.2315215424</v>
      </c>
      <c r="AE259" s="713">
        <f>AD259*AF7</f>
        <v>33.484728231360002</v>
      </c>
      <c r="AF259" s="714">
        <f>AD259+AE259</f>
        <v>256.71624977376001</v>
      </c>
      <c r="AG259" s="715">
        <v>252</v>
      </c>
      <c r="AH259" s="714">
        <f>AD259*AH7</f>
        <v>234.39309761952001</v>
      </c>
      <c r="AI259" s="480">
        <f>AH259*AJ7</f>
        <v>35.158964642927998</v>
      </c>
      <c r="AJ259" s="481">
        <f>SUM(AH259:AI259)</f>
        <v>269.55206226244798</v>
      </c>
      <c r="AK259" s="707">
        <v>264.60000000000002</v>
      </c>
      <c r="AL259" s="455">
        <v>243.85563378267841</v>
      </c>
      <c r="AM259" s="455">
        <f>AL259*1.06</f>
        <v>258.4869718096391</v>
      </c>
      <c r="AN259" s="455" t="e">
        <f>AL259*#REF!</f>
        <v>#REF!</v>
      </c>
      <c r="AO259" s="456">
        <v>280.39999999999998</v>
      </c>
      <c r="AP259" s="364">
        <v>280.39999999999998</v>
      </c>
      <c r="AQ259" s="816">
        <v>274</v>
      </c>
      <c r="AR259" s="363">
        <f>AQ259*1.15</f>
        <v>315.09999999999997</v>
      </c>
      <c r="AS259" s="775">
        <f>AQ259*1.07</f>
        <v>293.18</v>
      </c>
      <c r="AT259" s="804">
        <f>AS259*1.15</f>
        <v>337.15699999999998</v>
      </c>
      <c r="AU259" s="722">
        <f>SUM(AS259-AQ259)/AQ259</f>
        <v>7.0000000000000021E-2</v>
      </c>
    </row>
    <row r="260" spans="1:47" ht="15.75" x14ac:dyDescent="0.25">
      <c r="A260" s="511" t="s">
        <v>167</v>
      </c>
      <c r="B260" s="480">
        <v>76.19</v>
      </c>
      <c r="C260" s="481" t="e">
        <f>+B260+B260*$G$7</f>
        <v>#VALUE!</v>
      </c>
      <c r="D260" s="481">
        <v>86.4</v>
      </c>
      <c r="E260" s="481">
        <f>+D260*$F$9</f>
        <v>0</v>
      </c>
      <c r="F260" s="481">
        <f>SUM(D260:E260)</f>
        <v>86.4</v>
      </c>
      <c r="G260" s="455">
        <f>F260</f>
        <v>86.4</v>
      </c>
      <c r="H260" s="485">
        <f>+D260+D260*$I$7</f>
        <v>86.4</v>
      </c>
      <c r="I260" s="513">
        <f>+H260*$I$6</f>
        <v>0</v>
      </c>
      <c r="J260" s="514">
        <f>SUM(H260:I260)</f>
        <v>86.4</v>
      </c>
      <c r="K260" s="515">
        <f>+H260+I260-0.01</f>
        <v>86.39</v>
      </c>
      <c r="L260" s="480">
        <f>H260+H260*$M$7-0.01</f>
        <v>86.39</v>
      </c>
      <c r="M260" s="480">
        <f>L260*$M$6</f>
        <v>0</v>
      </c>
      <c r="N260" s="363">
        <f>L260+M260</f>
        <v>86.39</v>
      </c>
      <c r="O260" s="480">
        <f>L260+L260*$P$7</f>
        <v>98.4846</v>
      </c>
      <c r="P260" s="480" t="e">
        <f>O260*$Q$7</f>
        <v>#VALUE!</v>
      </c>
      <c r="Q260" s="480" t="e">
        <f>SUM(O260:P260)</f>
        <v>#VALUE!</v>
      </c>
      <c r="R260" s="550">
        <v>109.07</v>
      </c>
      <c r="S260" s="480">
        <f>R260*S7</f>
        <v>15.2698</v>
      </c>
      <c r="T260" s="480">
        <f>R260+S260</f>
        <v>124.3398</v>
      </c>
      <c r="U260" s="480">
        <f>R260+(R260*R7)</f>
        <v>116.05047999999999</v>
      </c>
      <c r="V260" s="480">
        <f>U260*V7</f>
        <v>17.407571999999998</v>
      </c>
      <c r="W260" s="543">
        <f>ROUNDUP(SUM(U260:V260),1)</f>
        <v>133.5</v>
      </c>
      <c r="X260" s="480">
        <f>U260*$Z$9+U260</f>
        <v>125.33451839999999</v>
      </c>
      <c r="Y260" s="480">
        <f>X260*Y5</f>
        <v>18.800177759999997</v>
      </c>
      <c r="Z260" s="711">
        <f>SUM(X260:Y260)</f>
        <v>144.13469615999998</v>
      </c>
      <c r="AA260" s="712">
        <f>X260+(X260*AA$7)</f>
        <v>132.85458950399999</v>
      </c>
      <c r="AB260" s="712" t="e">
        <f>AA260*#REF!</f>
        <v>#REF!</v>
      </c>
      <c r="AC260" s="713" t="e">
        <f>AA260+AB260</f>
        <v>#REF!</v>
      </c>
      <c r="AD260" s="713">
        <f>AA260*AD7</f>
        <v>139.4973189792</v>
      </c>
      <c r="AE260" s="713">
        <f>AD260*AF7</f>
        <v>20.924597846880001</v>
      </c>
      <c r="AF260" s="714">
        <f>AD260+AE260</f>
        <v>160.42191682608001</v>
      </c>
      <c r="AG260" s="715">
        <v>157.5</v>
      </c>
      <c r="AH260" s="714">
        <f>AD260*AH7</f>
        <v>146.47218492816</v>
      </c>
      <c r="AI260" s="480">
        <f>AH260*AJ7</f>
        <v>21.970827739223999</v>
      </c>
      <c r="AJ260" s="481">
        <f>SUM(AH260:AI260)</f>
        <v>168.44301266738401</v>
      </c>
      <c r="AK260" s="707">
        <v>165.3</v>
      </c>
      <c r="AL260" s="455">
        <v>152.38532128266723</v>
      </c>
      <c r="AM260" s="455">
        <f>AL260*1.06</f>
        <v>161.52844055962728</v>
      </c>
      <c r="AN260" s="455" t="e">
        <f>AL260*#REF!</f>
        <v>#REF!</v>
      </c>
      <c r="AO260" s="456">
        <v>175.2</v>
      </c>
      <c r="AP260" s="364">
        <v>175.2</v>
      </c>
      <c r="AQ260" s="816">
        <f>AM260*1.06</f>
        <v>171.22014699320493</v>
      </c>
      <c r="AR260" s="363">
        <f>AQ260*1.15</f>
        <v>196.90316904218565</v>
      </c>
      <c r="AS260" s="775">
        <f>AQ260*1.07</f>
        <v>183.2055572827293</v>
      </c>
      <c r="AT260" s="804">
        <f>AS260*1.15</f>
        <v>210.68639087513867</v>
      </c>
      <c r="AU260" s="722">
        <f>SUM(AS260-AQ260)/AQ260</f>
        <v>7.0000000000000132E-2</v>
      </c>
    </row>
    <row r="261" spans="1:47" ht="15.75" x14ac:dyDescent="0.25">
      <c r="A261" s="479"/>
      <c r="B261" s="480"/>
      <c r="C261" s="481"/>
      <c r="D261" s="481"/>
      <c r="E261" s="481"/>
      <c r="F261" s="481"/>
      <c r="G261" s="455"/>
      <c r="H261" s="485"/>
      <c r="I261" s="513"/>
      <c r="J261" s="514"/>
      <c r="K261" s="515"/>
      <c r="L261" s="483"/>
      <c r="M261" s="483"/>
      <c r="N261" s="488"/>
      <c r="O261" s="480"/>
      <c r="P261" s="480"/>
      <c r="Q261" s="480"/>
      <c r="R261" s="483"/>
      <c r="S261" s="483"/>
      <c r="T261" s="483"/>
      <c r="U261" s="480"/>
      <c r="V261" s="480"/>
      <c r="W261" s="538"/>
      <c r="X261" s="483"/>
      <c r="Y261" s="480"/>
      <c r="Z261" s="711"/>
      <c r="AA261" s="712"/>
      <c r="AB261" s="712"/>
      <c r="AC261" s="713"/>
      <c r="AD261" s="713"/>
      <c r="AE261" s="713"/>
      <c r="AF261" s="714"/>
      <c r="AG261" s="715"/>
      <c r="AH261" s="714"/>
      <c r="AI261" s="480"/>
      <c r="AJ261" s="483"/>
      <c r="AK261" s="707"/>
      <c r="AL261" s="455"/>
      <c r="AM261" s="455"/>
      <c r="AN261" s="455"/>
      <c r="AO261" s="456"/>
      <c r="AP261" s="364"/>
      <c r="AQ261" s="811"/>
      <c r="AR261" s="363"/>
      <c r="AS261" s="363"/>
      <c r="AT261" s="363"/>
      <c r="AU261" s="710"/>
    </row>
    <row r="262" spans="1:47" ht="31.5" x14ac:dyDescent="0.25">
      <c r="A262" s="516" t="s">
        <v>168</v>
      </c>
      <c r="B262" s="487"/>
      <c r="C262" s="487"/>
      <c r="D262" s="481"/>
      <c r="E262" s="481"/>
      <c r="F262" s="481"/>
      <c r="G262" s="455"/>
      <c r="H262" s="485"/>
      <c r="I262" s="513"/>
      <c r="J262" s="514"/>
      <c r="K262" s="515"/>
      <c r="L262" s="483"/>
      <c r="M262" s="483"/>
      <c r="N262" s="488"/>
      <c r="O262" s="480"/>
      <c r="P262" s="480"/>
      <c r="Q262" s="480"/>
      <c r="R262" s="483"/>
      <c r="S262" s="483"/>
      <c r="T262" s="483"/>
      <c r="U262" s="480"/>
      <c r="V262" s="480"/>
      <c r="W262" s="538"/>
      <c r="X262" s="483"/>
      <c r="Y262" s="480"/>
      <c r="Z262" s="711"/>
      <c r="AA262" s="712"/>
      <c r="AB262" s="712"/>
      <c r="AC262" s="713"/>
      <c r="AD262" s="713"/>
      <c r="AE262" s="713"/>
      <c r="AF262" s="714"/>
      <c r="AG262" s="715"/>
      <c r="AH262" s="714"/>
      <c r="AI262" s="480"/>
      <c r="AJ262" s="483"/>
      <c r="AK262" s="707"/>
      <c r="AL262" s="455"/>
      <c r="AM262" s="455"/>
      <c r="AN262" s="455"/>
      <c r="AO262" s="456"/>
      <c r="AP262" s="364"/>
      <c r="AQ262" s="810"/>
      <c r="AR262" s="709"/>
      <c r="AS262" s="709"/>
      <c r="AT262" s="709"/>
      <c r="AU262" s="710"/>
    </row>
    <row r="263" spans="1:47" ht="15.75" x14ac:dyDescent="0.25">
      <c r="A263" s="578"/>
      <c r="B263" s="579"/>
      <c r="C263" s="580"/>
      <c r="D263" s="481"/>
      <c r="E263" s="481"/>
      <c r="F263" s="481"/>
      <c r="G263" s="455"/>
      <c r="H263" s="485"/>
      <c r="I263" s="513"/>
      <c r="J263" s="514"/>
      <c r="K263" s="515"/>
      <c r="L263" s="483"/>
      <c r="M263" s="483"/>
      <c r="N263" s="488"/>
      <c r="O263" s="480"/>
      <c r="P263" s="480"/>
      <c r="Q263" s="480"/>
      <c r="R263" s="483"/>
      <c r="S263" s="483"/>
      <c r="T263" s="483"/>
      <c r="U263" s="483"/>
      <c r="V263" s="483"/>
      <c r="W263" s="502"/>
      <c r="X263" s="483"/>
      <c r="Y263" s="480"/>
      <c r="Z263" s="711"/>
      <c r="AA263" s="712"/>
      <c r="AB263" s="712"/>
      <c r="AC263" s="713"/>
      <c r="AD263" s="713"/>
      <c r="AE263" s="713"/>
      <c r="AF263" s="714"/>
      <c r="AG263" s="715"/>
      <c r="AH263" s="714"/>
      <c r="AI263" s="480"/>
      <c r="AJ263" s="483"/>
      <c r="AK263" s="707"/>
      <c r="AL263" s="455"/>
      <c r="AM263" s="455"/>
      <c r="AN263" s="455"/>
      <c r="AO263" s="456"/>
      <c r="AP263" s="364"/>
      <c r="AQ263" s="810"/>
      <c r="AR263" s="709"/>
      <c r="AS263" s="709"/>
      <c r="AT263" s="709"/>
      <c r="AU263" s="710"/>
    </row>
    <row r="264" spans="1:47" ht="15.75" x14ac:dyDescent="0.25">
      <c r="A264" s="499" t="s">
        <v>82</v>
      </c>
      <c r="B264" s="517"/>
      <c r="C264" s="481"/>
      <c r="D264" s="481"/>
      <c r="E264" s="481"/>
      <c r="F264" s="481"/>
      <c r="G264" s="455"/>
      <c r="H264" s="485"/>
      <c r="I264" s="513"/>
      <c r="J264" s="514"/>
      <c r="K264" s="515"/>
      <c r="L264" s="483"/>
      <c r="M264" s="483"/>
      <c r="N264" s="488"/>
      <c r="O264" s="480"/>
      <c r="P264" s="480"/>
      <c r="Q264" s="480"/>
      <c r="R264" s="483"/>
      <c r="S264" s="483"/>
      <c r="T264" s="483"/>
      <c r="U264" s="483"/>
      <c r="V264" s="483"/>
      <c r="W264" s="502"/>
      <c r="X264" s="483"/>
      <c r="Y264" s="480"/>
      <c r="Z264" s="711"/>
      <c r="AA264" s="712"/>
      <c r="AB264" s="712"/>
      <c r="AC264" s="713"/>
      <c r="AD264" s="713"/>
      <c r="AE264" s="713"/>
      <c r="AF264" s="714"/>
      <c r="AG264" s="715"/>
      <c r="AH264" s="714"/>
      <c r="AI264" s="480"/>
      <c r="AJ264" s="483"/>
      <c r="AK264" s="707"/>
      <c r="AL264" s="455"/>
      <c r="AM264" s="455"/>
      <c r="AN264" s="455"/>
      <c r="AO264" s="456"/>
      <c r="AP264" s="364"/>
      <c r="AQ264" s="810"/>
      <c r="AR264" s="709"/>
      <c r="AS264" s="709"/>
      <c r="AT264" s="709"/>
      <c r="AU264" s="710"/>
    </row>
    <row r="265" spans="1:47" ht="15.75" x14ac:dyDescent="0.25">
      <c r="A265" s="516" t="s">
        <v>169</v>
      </c>
      <c r="B265" s="487"/>
      <c r="C265" s="514"/>
      <c r="D265" s="481"/>
      <c r="E265" s="481"/>
      <c r="F265" s="481"/>
      <c r="G265" s="455"/>
      <c r="H265" s="485"/>
      <c r="I265" s="513"/>
      <c r="J265" s="514"/>
      <c r="K265" s="515"/>
      <c r="L265" s="483"/>
      <c r="M265" s="483"/>
      <c r="N265" s="488"/>
      <c r="O265" s="480"/>
      <c r="P265" s="480"/>
      <c r="Q265" s="480"/>
      <c r="R265" s="483"/>
      <c r="S265" s="483"/>
      <c r="T265" s="483"/>
      <c r="U265" s="483"/>
      <c r="V265" s="483"/>
      <c r="W265" s="502"/>
      <c r="X265" s="483"/>
      <c r="Y265" s="480"/>
      <c r="Z265" s="711"/>
      <c r="AA265" s="712"/>
      <c r="AB265" s="712"/>
      <c r="AC265" s="713"/>
      <c r="AD265" s="713"/>
      <c r="AE265" s="713"/>
      <c r="AF265" s="714"/>
      <c r="AG265" s="715"/>
      <c r="AH265" s="714"/>
      <c r="AI265" s="480"/>
      <c r="AJ265" s="483"/>
      <c r="AK265" s="707"/>
      <c r="AL265" s="455"/>
      <c r="AM265" s="455"/>
      <c r="AN265" s="455"/>
      <c r="AO265" s="456"/>
      <c r="AP265" s="364"/>
      <c r="AQ265" s="810"/>
      <c r="AR265" s="709"/>
      <c r="AS265" s="709"/>
      <c r="AT265" s="709"/>
      <c r="AU265" s="710"/>
    </row>
    <row r="266" spans="1:47" ht="15.75" x14ac:dyDescent="0.25">
      <c r="A266" s="551" t="s">
        <v>792</v>
      </c>
      <c r="B266" s="480"/>
      <c r="C266" s="481"/>
      <c r="D266" s="481"/>
      <c r="E266" s="481"/>
      <c r="F266" s="481"/>
      <c r="G266" s="455"/>
      <c r="H266" s="485"/>
      <c r="I266" s="513"/>
      <c r="J266" s="514"/>
      <c r="K266" s="515"/>
      <c r="L266" s="581"/>
      <c r="M266" s="581"/>
      <c r="N266" s="488"/>
      <c r="O266" s="480"/>
      <c r="P266" s="480"/>
      <c r="Q266" s="480"/>
      <c r="R266" s="483"/>
      <c r="S266" s="483"/>
      <c r="T266" s="483"/>
      <c r="U266" s="483"/>
      <c r="V266" s="483"/>
      <c r="W266" s="502"/>
      <c r="X266" s="483"/>
      <c r="Y266" s="480"/>
      <c r="Z266" s="711"/>
      <c r="AA266" s="712"/>
      <c r="AB266" s="712"/>
      <c r="AC266" s="713"/>
      <c r="AD266" s="713"/>
      <c r="AE266" s="713"/>
      <c r="AF266" s="714"/>
      <c r="AG266" s="715"/>
      <c r="AH266" s="714"/>
      <c r="AI266" s="480"/>
      <c r="AJ266" s="483"/>
      <c r="AK266" s="707"/>
      <c r="AL266" s="455"/>
      <c r="AM266" s="455"/>
      <c r="AN266" s="455"/>
      <c r="AO266" s="456"/>
      <c r="AP266" s="364"/>
      <c r="AQ266" s="810"/>
      <c r="AR266" s="709"/>
      <c r="AS266" s="709"/>
      <c r="AT266" s="709"/>
      <c r="AU266" s="710"/>
    </row>
    <row r="267" spans="1:47" ht="15.75" x14ac:dyDescent="0.25">
      <c r="A267" s="511" t="s">
        <v>905</v>
      </c>
      <c r="B267" s="480">
        <v>66.55</v>
      </c>
      <c r="C267" s="481" t="e">
        <f t="shared" ref="C267:C272" si="61">+B267+B267*$G$7</f>
        <v>#VALUE!</v>
      </c>
      <c r="D267" s="481">
        <v>75.5</v>
      </c>
      <c r="E267" s="481"/>
      <c r="F267" s="481">
        <f t="shared" ref="F267:F272" si="62">SUM(D267:E267)</f>
        <v>75.5</v>
      </c>
      <c r="G267" s="455">
        <f t="shared" ref="G267:G272" si="63">CEILING(F267,0.1)</f>
        <v>75.5</v>
      </c>
      <c r="H267" s="485">
        <v>80</v>
      </c>
      <c r="I267" s="513"/>
      <c r="J267" s="514">
        <f t="shared" ref="J267:J272" si="64">SUM(H267:I267)</f>
        <v>80</v>
      </c>
      <c r="K267" s="515">
        <f t="shared" ref="K267:K272" si="65">+J267</f>
        <v>80</v>
      </c>
      <c r="L267" s="480">
        <f t="shared" ref="L267:L272" si="66">H267+H267*$M$7</f>
        <v>80</v>
      </c>
      <c r="M267" s="480"/>
      <c r="N267" s="363">
        <f t="shared" ref="N267:N272" si="67">L267+M267</f>
        <v>80</v>
      </c>
      <c r="O267" s="480">
        <f t="shared" ref="O267:O272" si="68">L267+L267*$P$7</f>
        <v>91.2</v>
      </c>
      <c r="P267" s="480"/>
      <c r="Q267" s="480">
        <v>0</v>
      </c>
      <c r="R267" s="550">
        <v>0</v>
      </c>
      <c r="S267" s="480"/>
      <c r="T267" s="480">
        <v>0</v>
      </c>
      <c r="U267" s="480">
        <v>0</v>
      </c>
      <c r="V267" s="483"/>
      <c r="W267" s="538">
        <f>SUM(U267:V267)</f>
        <v>0</v>
      </c>
      <c r="X267" s="483"/>
      <c r="Y267" s="480"/>
      <c r="Z267" s="711"/>
      <c r="AA267" s="712"/>
      <c r="AB267" s="712"/>
      <c r="AC267" s="713"/>
      <c r="AD267" s="713"/>
      <c r="AE267" s="713"/>
      <c r="AF267" s="714"/>
      <c r="AG267" s="715"/>
      <c r="AH267" s="714"/>
      <c r="AI267" s="480"/>
      <c r="AJ267" s="483"/>
      <c r="AK267" s="707"/>
      <c r="AL267" s="455"/>
      <c r="AM267" s="455"/>
      <c r="AN267" s="455"/>
      <c r="AO267" s="456"/>
      <c r="AP267" s="364"/>
      <c r="AQ267" s="810"/>
      <c r="AR267" s="709"/>
      <c r="AS267" s="709"/>
      <c r="AT267" s="709"/>
      <c r="AU267" s="710"/>
    </row>
    <row r="268" spans="1:47" ht="15.75" x14ac:dyDescent="0.25">
      <c r="A268" s="511" t="s">
        <v>906</v>
      </c>
      <c r="B268" s="480">
        <v>133.1</v>
      </c>
      <c r="C268" s="481" t="e">
        <f t="shared" si="61"/>
        <v>#VALUE!</v>
      </c>
      <c r="D268" s="481">
        <v>151</v>
      </c>
      <c r="E268" s="481"/>
      <c r="F268" s="481">
        <f t="shared" si="62"/>
        <v>151</v>
      </c>
      <c r="G268" s="455">
        <f t="shared" si="63"/>
        <v>151</v>
      </c>
      <c r="H268" s="485">
        <v>160</v>
      </c>
      <c r="I268" s="513"/>
      <c r="J268" s="514">
        <f t="shared" si="64"/>
        <v>160</v>
      </c>
      <c r="K268" s="515">
        <f t="shared" si="65"/>
        <v>160</v>
      </c>
      <c r="L268" s="480">
        <f t="shared" si="66"/>
        <v>160</v>
      </c>
      <c r="M268" s="480"/>
      <c r="N268" s="363">
        <f t="shared" si="67"/>
        <v>160</v>
      </c>
      <c r="O268" s="480">
        <f t="shared" si="68"/>
        <v>182.4</v>
      </c>
      <c r="P268" s="480"/>
      <c r="Q268" s="480">
        <f>SUM(O268:P268)</f>
        <v>182.4</v>
      </c>
      <c r="R268" s="550">
        <v>190.56</v>
      </c>
      <c r="S268" s="480"/>
      <c r="T268" s="480">
        <f>R268+0.04</f>
        <v>190.6</v>
      </c>
      <c r="U268" s="480">
        <f>R268+(R268*R7)</f>
        <v>202.75584000000001</v>
      </c>
      <c r="V268" s="483"/>
      <c r="W268" s="543">
        <f t="shared" ref="W268:W277" si="69">ROUNDUP(SUM(U268:V268),1)</f>
        <v>202.79999999999998</v>
      </c>
      <c r="X268" s="480">
        <f t="shared" ref="X268:X277" si="70">U268*$Z$9+U268</f>
        <v>218.97630720000001</v>
      </c>
      <c r="Y268" s="480"/>
      <c r="Z268" s="711">
        <f>X268+0.03</f>
        <v>219.00630720000001</v>
      </c>
      <c r="AA268" s="712">
        <v>227.9</v>
      </c>
      <c r="AB268" s="712"/>
      <c r="AC268" s="713">
        <f t="shared" ref="AC268:AC277" si="71">AA268+AB268</f>
        <v>227.9</v>
      </c>
      <c r="AD268" s="713">
        <v>0</v>
      </c>
      <c r="AE268" s="713"/>
      <c r="AF268" s="714">
        <f t="shared" ref="AF268:AF277" si="72">AD268+AE268</f>
        <v>0</v>
      </c>
      <c r="AG268" s="715"/>
      <c r="AH268" s="714"/>
      <c r="AI268" s="480"/>
      <c r="AJ268" s="483"/>
      <c r="AK268" s="707"/>
      <c r="AL268" s="455"/>
      <c r="AM268" s="455"/>
      <c r="AN268" s="455"/>
      <c r="AO268" s="456"/>
      <c r="AP268" s="364"/>
      <c r="AQ268" s="810"/>
      <c r="AR268" s="709"/>
      <c r="AS268" s="709"/>
      <c r="AT268" s="709"/>
      <c r="AU268" s="710"/>
    </row>
    <row r="269" spans="1:47" ht="15.75" x14ac:dyDescent="0.25">
      <c r="A269" s="511" t="s">
        <v>904</v>
      </c>
      <c r="B269" s="480">
        <v>598.5</v>
      </c>
      <c r="C269" s="481" t="e">
        <f>+B269+B269*$G$7</f>
        <v>#VALUE!</v>
      </c>
      <c r="D269" s="481">
        <v>678.9</v>
      </c>
      <c r="E269" s="481"/>
      <c r="F269" s="481">
        <f>SUM(D269:E269)</f>
        <v>678.9</v>
      </c>
      <c r="G269" s="455">
        <f t="shared" si="63"/>
        <v>678.90000000000009</v>
      </c>
      <c r="H269" s="485">
        <v>720</v>
      </c>
      <c r="I269" s="513"/>
      <c r="J269" s="514">
        <f>SUM(H269:I269)</f>
        <v>720</v>
      </c>
      <c r="K269" s="515">
        <f t="shared" si="65"/>
        <v>720</v>
      </c>
      <c r="L269" s="480">
        <f>H269+H269*$M$7</f>
        <v>720</v>
      </c>
      <c r="M269" s="480"/>
      <c r="N269" s="363">
        <f>L269+M269</f>
        <v>720</v>
      </c>
      <c r="O269" s="480">
        <f t="shared" si="68"/>
        <v>820.8</v>
      </c>
      <c r="P269" s="480"/>
      <c r="Q269" s="480">
        <f>SUM(O269:P269)</f>
        <v>820.8</v>
      </c>
      <c r="R269" s="550">
        <v>857.53</v>
      </c>
      <c r="S269" s="480"/>
      <c r="T269" s="480">
        <f>R269-0.03</f>
        <v>857.5</v>
      </c>
      <c r="U269" s="480">
        <f>R269+(R269*R7)</f>
        <v>912.41192000000001</v>
      </c>
      <c r="V269" s="483"/>
      <c r="W269" s="543">
        <f t="shared" si="69"/>
        <v>912.5</v>
      </c>
      <c r="X269" s="480">
        <f t="shared" si="70"/>
        <v>985.40487359999997</v>
      </c>
      <c r="Y269" s="480"/>
      <c r="Z269" s="711">
        <f>X269+0.04</f>
        <v>985.44487359999994</v>
      </c>
      <c r="AA269" s="712">
        <f t="shared" ref="AA269:AA277" si="73">X269+(X269*AA$7)</f>
        <v>1044.5291660159999</v>
      </c>
      <c r="AB269" s="712"/>
      <c r="AC269" s="713">
        <f t="shared" si="71"/>
        <v>1044.5291660159999</v>
      </c>
      <c r="AD269" s="713">
        <f>AA269*AD7</f>
        <v>1096.7556243167999</v>
      </c>
      <c r="AE269" s="713"/>
      <c r="AF269" s="714">
        <f t="shared" si="72"/>
        <v>1096.7556243167999</v>
      </c>
      <c r="AG269" s="715">
        <v>1076.5</v>
      </c>
      <c r="AH269" s="714">
        <f>AD269*AH7</f>
        <v>1151.59340553264</v>
      </c>
      <c r="AI269" s="480"/>
      <c r="AJ269" s="481">
        <f t="shared" ref="AJ269:AJ277" si="74">SUM(AH269:AI269)</f>
        <v>1151.59340553264</v>
      </c>
      <c r="AK269" s="707">
        <v>1130.3</v>
      </c>
      <c r="AL269" s="455">
        <v>1198.0836578300691</v>
      </c>
      <c r="AM269" s="455">
        <f>AL269*1.08</f>
        <v>1293.9303504564748</v>
      </c>
      <c r="AN269" s="455"/>
      <c r="AO269" s="456">
        <v>1198.0999999999999</v>
      </c>
      <c r="AP269" s="364">
        <v>1198.0999999999999</v>
      </c>
      <c r="AQ269" s="816">
        <v>1346.16</v>
      </c>
      <c r="AR269" s="363">
        <f>AQ269*1.15</f>
        <v>1548.0840000000001</v>
      </c>
      <c r="AS269" s="775">
        <f>AQ269*1.07</f>
        <v>1440.3912000000003</v>
      </c>
      <c r="AT269" s="804">
        <f>AS269*1.15</f>
        <v>1656.4498800000001</v>
      </c>
      <c r="AU269" s="722">
        <f t="shared" ref="AU269:AU277" si="75">SUM(AS269-AQ269)/AQ269</f>
        <v>7.0000000000000118E-2</v>
      </c>
    </row>
    <row r="270" spans="1:47" ht="15.75" x14ac:dyDescent="0.25">
      <c r="A270" s="551" t="s">
        <v>799</v>
      </c>
      <c r="B270" s="480">
        <v>1064.8</v>
      </c>
      <c r="C270" s="481" t="e">
        <f t="shared" si="61"/>
        <v>#VALUE!</v>
      </c>
      <c r="D270" s="481">
        <v>1207.7</v>
      </c>
      <c r="E270" s="481"/>
      <c r="F270" s="481">
        <f t="shared" si="62"/>
        <v>1207.7</v>
      </c>
      <c r="G270" s="455">
        <f t="shared" si="63"/>
        <v>1207.7</v>
      </c>
      <c r="H270" s="485">
        <v>1280</v>
      </c>
      <c r="I270" s="513"/>
      <c r="J270" s="514">
        <f t="shared" si="64"/>
        <v>1280</v>
      </c>
      <c r="K270" s="515">
        <f t="shared" si="65"/>
        <v>1280</v>
      </c>
      <c r="L270" s="480">
        <f t="shared" si="66"/>
        <v>1280</v>
      </c>
      <c r="M270" s="480"/>
      <c r="N270" s="363">
        <f t="shared" si="67"/>
        <v>1280</v>
      </c>
      <c r="O270" s="480">
        <f t="shared" si="68"/>
        <v>1459.2</v>
      </c>
      <c r="P270" s="480"/>
      <c r="Q270" s="480">
        <f>SUM(O270:P270)</f>
        <v>1459.2</v>
      </c>
      <c r="R270" s="550">
        <v>1524.5</v>
      </c>
      <c r="S270" s="480"/>
      <c r="T270" s="480">
        <f>R270</f>
        <v>1524.5</v>
      </c>
      <c r="U270" s="480">
        <f>R270+(R270*R7)</f>
        <v>1622.068</v>
      </c>
      <c r="V270" s="483"/>
      <c r="W270" s="543">
        <f t="shared" si="69"/>
        <v>1622.1</v>
      </c>
      <c r="X270" s="480">
        <f t="shared" si="70"/>
        <v>1751.8334399999999</v>
      </c>
      <c r="Y270" s="480"/>
      <c r="Z270" s="711">
        <f>X270+0.01</f>
        <v>1751.8434399999999</v>
      </c>
      <c r="AA270" s="712">
        <f t="shared" si="73"/>
        <v>1856.9434463999999</v>
      </c>
      <c r="AB270" s="712"/>
      <c r="AC270" s="713">
        <f t="shared" si="71"/>
        <v>1856.9434463999999</v>
      </c>
      <c r="AD270" s="713">
        <f>AA270*AD7</f>
        <v>1949.7906187199999</v>
      </c>
      <c r="AE270" s="713"/>
      <c r="AF270" s="714">
        <f t="shared" si="72"/>
        <v>1949.7906187199999</v>
      </c>
      <c r="AG270" s="715">
        <v>1913.7</v>
      </c>
      <c r="AH270" s="714">
        <f>AD270*AH7</f>
        <v>2047.280149656</v>
      </c>
      <c r="AI270" s="480"/>
      <c r="AJ270" s="481">
        <f t="shared" si="74"/>
        <v>2047.280149656</v>
      </c>
      <c r="AK270" s="707">
        <v>2009.4</v>
      </c>
      <c r="AL270" s="455">
        <v>2129.9296075495204</v>
      </c>
      <c r="AM270" s="455">
        <f t="shared" ref="AM270:AM277" si="76">AL270*1.08</f>
        <v>2300.3239761534824</v>
      </c>
      <c r="AN270" s="455"/>
      <c r="AO270" s="456">
        <v>2129.9</v>
      </c>
      <c r="AP270" s="364">
        <v>2129.9</v>
      </c>
      <c r="AQ270" s="816">
        <v>2393.15</v>
      </c>
      <c r="AR270" s="363">
        <f t="shared" ref="AR270:AR277" si="77">AQ270*1.15</f>
        <v>2752.1224999999999</v>
      </c>
      <c r="AS270" s="775">
        <f t="shared" ref="AS270:AS277" si="78">AQ270*1.07</f>
        <v>2560.6705000000002</v>
      </c>
      <c r="AT270" s="804">
        <f t="shared" ref="AT270:AT277" si="79">AS270*1.15</f>
        <v>2944.7710750000001</v>
      </c>
      <c r="AU270" s="722">
        <f t="shared" si="75"/>
        <v>7.0000000000000034E-2</v>
      </c>
    </row>
    <row r="271" spans="1:47" ht="15.75" x14ac:dyDescent="0.25">
      <c r="A271" s="551" t="s">
        <v>800</v>
      </c>
      <c r="B271" s="480">
        <v>1996.5</v>
      </c>
      <c r="C271" s="481" t="e">
        <f t="shared" si="61"/>
        <v>#VALUE!</v>
      </c>
      <c r="D271" s="481">
        <v>2264.5</v>
      </c>
      <c r="E271" s="481"/>
      <c r="F271" s="481">
        <f t="shared" si="62"/>
        <v>2264.5</v>
      </c>
      <c r="G271" s="455">
        <f t="shared" si="63"/>
        <v>2264.5</v>
      </c>
      <c r="H271" s="485">
        <v>2400</v>
      </c>
      <c r="I271" s="513"/>
      <c r="J271" s="514">
        <f t="shared" si="64"/>
        <v>2400</v>
      </c>
      <c r="K271" s="515">
        <f t="shared" si="65"/>
        <v>2400</v>
      </c>
      <c r="L271" s="480">
        <f t="shared" si="66"/>
        <v>2400</v>
      </c>
      <c r="M271" s="480"/>
      <c r="N271" s="363">
        <f t="shared" si="67"/>
        <v>2400</v>
      </c>
      <c r="O271" s="480">
        <f t="shared" si="68"/>
        <v>2736</v>
      </c>
      <c r="P271" s="480"/>
      <c r="Q271" s="480">
        <f>SUM(O271:P271)</f>
        <v>2736</v>
      </c>
      <c r="R271" s="550">
        <v>2858.44</v>
      </c>
      <c r="S271" s="480"/>
      <c r="T271" s="480">
        <v>1524.5004799999999</v>
      </c>
      <c r="U271" s="480">
        <f>R271+(R271*R7)</f>
        <v>3041.3801600000002</v>
      </c>
      <c r="V271" s="483"/>
      <c r="W271" s="543">
        <f t="shared" si="69"/>
        <v>3041.4</v>
      </c>
      <c r="X271" s="480">
        <f t="shared" si="70"/>
        <v>3284.6905728000002</v>
      </c>
      <c r="Y271" s="480"/>
      <c r="Z271" s="711">
        <f t="shared" ref="Z271:Z276" si="80">X271+0.04</f>
        <v>3284.7305728000001</v>
      </c>
      <c r="AA271" s="712">
        <f t="shared" si="73"/>
        <v>3481.7720071680001</v>
      </c>
      <c r="AB271" s="712"/>
      <c r="AC271" s="713">
        <f t="shared" si="71"/>
        <v>3481.7720071680001</v>
      </c>
      <c r="AD271" s="713">
        <f>AA271*AD7</f>
        <v>3655.8606075264001</v>
      </c>
      <c r="AE271" s="713"/>
      <c r="AF271" s="714">
        <f t="shared" si="72"/>
        <v>3655.8606075264001</v>
      </c>
      <c r="AG271" s="715">
        <v>3588.2</v>
      </c>
      <c r="AH271" s="714">
        <f>AD271*AH7</f>
        <v>3838.6536379027202</v>
      </c>
      <c r="AI271" s="480"/>
      <c r="AJ271" s="481">
        <f t="shared" si="74"/>
        <v>3838.6536379027202</v>
      </c>
      <c r="AK271" s="707">
        <v>3767.6</v>
      </c>
      <c r="AL271" s="455">
        <v>3993.6215069884233</v>
      </c>
      <c r="AM271" s="455">
        <f t="shared" si="76"/>
        <v>4313.111227547497</v>
      </c>
      <c r="AN271" s="455"/>
      <c r="AO271" s="456">
        <v>3993.6</v>
      </c>
      <c r="AP271" s="364">
        <v>3993.6</v>
      </c>
      <c r="AQ271" s="816">
        <v>4487.2299999999996</v>
      </c>
      <c r="AR271" s="363">
        <f t="shared" si="77"/>
        <v>5160.3144999999995</v>
      </c>
      <c r="AS271" s="775">
        <f t="shared" si="78"/>
        <v>4801.3360999999995</v>
      </c>
      <c r="AT271" s="804">
        <f t="shared" si="79"/>
        <v>5521.5365149999989</v>
      </c>
      <c r="AU271" s="722">
        <f t="shared" si="75"/>
        <v>7.0000000000000007E-2</v>
      </c>
    </row>
    <row r="272" spans="1:47" ht="15.75" x14ac:dyDescent="0.25">
      <c r="A272" s="551" t="s">
        <v>801</v>
      </c>
      <c r="B272" s="480">
        <v>1996.5</v>
      </c>
      <c r="C272" s="481" t="e">
        <f t="shared" si="61"/>
        <v>#VALUE!</v>
      </c>
      <c r="D272" s="481">
        <v>2264.5</v>
      </c>
      <c r="E272" s="481"/>
      <c r="F272" s="481">
        <f t="shared" si="62"/>
        <v>2264.5</v>
      </c>
      <c r="G272" s="455">
        <f t="shared" si="63"/>
        <v>2264.5</v>
      </c>
      <c r="H272" s="485">
        <v>2400</v>
      </c>
      <c r="I272" s="513"/>
      <c r="J272" s="514">
        <f t="shared" si="64"/>
        <v>2400</v>
      </c>
      <c r="K272" s="515">
        <f t="shared" si="65"/>
        <v>2400</v>
      </c>
      <c r="L272" s="480">
        <f t="shared" si="66"/>
        <v>2400</v>
      </c>
      <c r="M272" s="480"/>
      <c r="N272" s="363">
        <f t="shared" si="67"/>
        <v>2400</v>
      </c>
      <c r="O272" s="480">
        <f t="shared" si="68"/>
        <v>2736</v>
      </c>
      <c r="P272" s="480"/>
      <c r="Q272" s="480">
        <f>SUM(O272:P272)</f>
        <v>2736</v>
      </c>
      <c r="R272" s="550">
        <v>2858.44</v>
      </c>
      <c r="S272" s="480"/>
      <c r="T272" s="480">
        <v>1524.5004799999999</v>
      </c>
      <c r="U272" s="480">
        <f>R272+(R272*R7)</f>
        <v>3041.3801600000002</v>
      </c>
      <c r="V272" s="483"/>
      <c r="W272" s="543">
        <f t="shared" si="69"/>
        <v>3041.4</v>
      </c>
      <c r="X272" s="480">
        <f t="shared" si="70"/>
        <v>3284.6905728000002</v>
      </c>
      <c r="Y272" s="480"/>
      <c r="Z272" s="711">
        <f t="shared" si="80"/>
        <v>3284.7305728000001</v>
      </c>
      <c r="AA272" s="712">
        <f t="shared" si="73"/>
        <v>3481.7720071680001</v>
      </c>
      <c r="AB272" s="712"/>
      <c r="AC272" s="713">
        <f t="shared" si="71"/>
        <v>3481.7720071680001</v>
      </c>
      <c r="AD272" s="713">
        <f>AA272*AD7</f>
        <v>3655.8606075264001</v>
      </c>
      <c r="AE272" s="713"/>
      <c r="AF272" s="714">
        <f t="shared" si="72"/>
        <v>3655.8606075264001</v>
      </c>
      <c r="AG272" s="715">
        <v>3588.2</v>
      </c>
      <c r="AH272" s="714">
        <f>AD272*AH7</f>
        <v>3838.6536379027202</v>
      </c>
      <c r="AI272" s="480"/>
      <c r="AJ272" s="481">
        <f t="shared" si="74"/>
        <v>3838.6536379027202</v>
      </c>
      <c r="AK272" s="707">
        <v>3767.6</v>
      </c>
      <c r="AL272" s="455">
        <v>3993.6215069884233</v>
      </c>
      <c r="AM272" s="455">
        <f t="shared" si="76"/>
        <v>4313.111227547497</v>
      </c>
      <c r="AN272" s="455"/>
      <c r="AO272" s="456">
        <v>3993.6</v>
      </c>
      <c r="AP272" s="364">
        <v>3993.6</v>
      </c>
      <c r="AQ272" s="816">
        <v>4487.2299999999996</v>
      </c>
      <c r="AR272" s="363">
        <f t="shared" si="77"/>
        <v>5160.3144999999995</v>
      </c>
      <c r="AS272" s="775">
        <f t="shared" si="78"/>
        <v>4801.3360999999995</v>
      </c>
      <c r="AT272" s="804">
        <f t="shared" si="79"/>
        <v>5521.5365149999989</v>
      </c>
      <c r="AU272" s="722">
        <f t="shared" si="75"/>
        <v>7.0000000000000007E-2</v>
      </c>
    </row>
    <row r="273" spans="1:47" ht="15.75" x14ac:dyDescent="0.25">
      <c r="A273" s="551" t="s">
        <v>802</v>
      </c>
      <c r="B273" s="480"/>
      <c r="C273" s="481"/>
      <c r="D273" s="481"/>
      <c r="E273" s="481"/>
      <c r="F273" s="481"/>
      <c r="G273" s="455"/>
      <c r="H273" s="485"/>
      <c r="I273" s="513"/>
      <c r="J273" s="514"/>
      <c r="K273" s="515"/>
      <c r="L273" s="480"/>
      <c r="M273" s="480"/>
      <c r="N273" s="363"/>
      <c r="O273" s="480"/>
      <c r="P273" s="480"/>
      <c r="Q273" s="480"/>
      <c r="R273" s="550">
        <v>2858.44</v>
      </c>
      <c r="S273" s="480"/>
      <c r="T273" s="480">
        <v>1524.5004799999999</v>
      </c>
      <c r="U273" s="480">
        <f>R273+(R273*R7)</f>
        <v>3041.3801600000002</v>
      </c>
      <c r="V273" s="483"/>
      <c r="W273" s="543">
        <f t="shared" si="69"/>
        <v>3041.4</v>
      </c>
      <c r="X273" s="480">
        <f t="shared" si="70"/>
        <v>3284.6905728000002</v>
      </c>
      <c r="Y273" s="480"/>
      <c r="Z273" s="711">
        <f t="shared" si="80"/>
        <v>3284.7305728000001</v>
      </c>
      <c r="AA273" s="712">
        <f t="shared" si="73"/>
        <v>3481.7720071680001</v>
      </c>
      <c r="AB273" s="712"/>
      <c r="AC273" s="713">
        <f t="shared" si="71"/>
        <v>3481.7720071680001</v>
      </c>
      <c r="AD273" s="713">
        <f>AA273*AD7</f>
        <v>3655.8606075264001</v>
      </c>
      <c r="AE273" s="713"/>
      <c r="AF273" s="714">
        <f t="shared" si="72"/>
        <v>3655.8606075264001</v>
      </c>
      <c r="AG273" s="715">
        <v>3588.2</v>
      </c>
      <c r="AH273" s="714">
        <f>AD273*AH7</f>
        <v>3838.6536379027202</v>
      </c>
      <c r="AI273" s="480"/>
      <c r="AJ273" s="481">
        <f t="shared" si="74"/>
        <v>3838.6536379027202</v>
      </c>
      <c r="AK273" s="707">
        <v>3767.6</v>
      </c>
      <c r="AL273" s="455">
        <v>3993.6215069884233</v>
      </c>
      <c r="AM273" s="455">
        <f t="shared" si="76"/>
        <v>4313.111227547497</v>
      </c>
      <c r="AN273" s="455"/>
      <c r="AO273" s="456">
        <v>3993.6</v>
      </c>
      <c r="AP273" s="364">
        <v>3993.6</v>
      </c>
      <c r="AQ273" s="816">
        <v>4487.2299999999996</v>
      </c>
      <c r="AR273" s="363">
        <f t="shared" si="77"/>
        <v>5160.3144999999995</v>
      </c>
      <c r="AS273" s="775">
        <f t="shared" si="78"/>
        <v>4801.3360999999995</v>
      </c>
      <c r="AT273" s="804">
        <f t="shared" si="79"/>
        <v>5521.5365149999989</v>
      </c>
      <c r="AU273" s="722">
        <f t="shared" si="75"/>
        <v>7.0000000000000007E-2</v>
      </c>
    </row>
    <row r="274" spans="1:47" ht="15.75" x14ac:dyDescent="0.25">
      <c r="A274" s="551" t="s">
        <v>803</v>
      </c>
      <c r="B274" s="480"/>
      <c r="C274" s="481"/>
      <c r="D274" s="481"/>
      <c r="E274" s="481"/>
      <c r="F274" s="481"/>
      <c r="G274" s="455"/>
      <c r="H274" s="485"/>
      <c r="I274" s="513"/>
      <c r="J274" s="514"/>
      <c r="K274" s="515"/>
      <c r="L274" s="480"/>
      <c r="M274" s="480"/>
      <c r="N274" s="363"/>
      <c r="O274" s="480"/>
      <c r="P274" s="480"/>
      <c r="Q274" s="480"/>
      <c r="R274" s="550">
        <v>2858.44</v>
      </c>
      <c r="S274" s="480"/>
      <c r="T274" s="480">
        <v>1524.5004799999999</v>
      </c>
      <c r="U274" s="480">
        <f>R274+(R274*R7)</f>
        <v>3041.3801600000002</v>
      </c>
      <c r="V274" s="483"/>
      <c r="W274" s="543">
        <f t="shared" si="69"/>
        <v>3041.4</v>
      </c>
      <c r="X274" s="480">
        <f t="shared" si="70"/>
        <v>3284.6905728000002</v>
      </c>
      <c r="Y274" s="480"/>
      <c r="Z274" s="711">
        <f t="shared" si="80"/>
        <v>3284.7305728000001</v>
      </c>
      <c r="AA274" s="712">
        <f t="shared" si="73"/>
        <v>3481.7720071680001</v>
      </c>
      <c r="AB274" s="712"/>
      <c r="AC274" s="713">
        <f t="shared" si="71"/>
        <v>3481.7720071680001</v>
      </c>
      <c r="AD274" s="713">
        <f>AA274*AD7</f>
        <v>3655.8606075264001</v>
      </c>
      <c r="AE274" s="713"/>
      <c r="AF274" s="714">
        <f t="shared" si="72"/>
        <v>3655.8606075264001</v>
      </c>
      <c r="AG274" s="715">
        <v>3588.2</v>
      </c>
      <c r="AH274" s="714">
        <f>AD274*AH7</f>
        <v>3838.6536379027202</v>
      </c>
      <c r="AI274" s="480"/>
      <c r="AJ274" s="481">
        <f t="shared" si="74"/>
        <v>3838.6536379027202</v>
      </c>
      <c r="AK274" s="707">
        <v>3767.6</v>
      </c>
      <c r="AL274" s="455">
        <v>3993.6215069884233</v>
      </c>
      <c r="AM274" s="455">
        <f t="shared" si="76"/>
        <v>4313.111227547497</v>
      </c>
      <c r="AN274" s="455"/>
      <c r="AO274" s="456">
        <v>3993.6</v>
      </c>
      <c r="AP274" s="364">
        <v>3993.6</v>
      </c>
      <c r="AQ274" s="816">
        <v>4487.2299999999996</v>
      </c>
      <c r="AR274" s="363">
        <f t="shared" si="77"/>
        <v>5160.3144999999995</v>
      </c>
      <c r="AS274" s="775">
        <f t="shared" si="78"/>
        <v>4801.3360999999995</v>
      </c>
      <c r="AT274" s="804">
        <f t="shared" si="79"/>
        <v>5521.5365149999989</v>
      </c>
      <c r="AU274" s="722">
        <f t="shared" si="75"/>
        <v>7.0000000000000007E-2</v>
      </c>
    </row>
    <row r="275" spans="1:47" ht="15.75" x14ac:dyDescent="0.25">
      <c r="A275" s="551" t="s">
        <v>804</v>
      </c>
      <c r="B275" s="480"/>
      <c r="C275" s="481"/>
      <c r="D275" s="481"/>
      <c r="E275" s="481"/>
      <c r="F275" s="481"/>
      <c r="G275" s="455"/>
      <c r="H275" s="485"/>
      <c r="I275" s="513"/>
      <c r="J275" s="514"/>
      <c r="K275" s="515"/>
      <c r="L275" s="480"/>
      <c r="M275" s="480"/>
      <c r="N275" s="363"/>
      <c r="O275" s="480"/>
      <c r="P275" s="480"/>
      <c r="Q275" s="480"/>
      <c r="R275" s="550">
        <v>857.53152000000011</v>
      </c>
      <c r="S275" s="480"/>
      <c r="T275" s="480">
        <v>857.50152000000014</v>
      </c>
      <c r="U275" s="480">
        <f>R275+(R275*R7)</f>
        <v>912.41353728000013</v>
      </c>
      <c r="V275" s="483"/>
      <c r="W275" s="543">
        <f t="shared" si="69"/>
        <v>912.5</v>
      </c>
      <c r="X275" s="480">
        <f t="shared" si="70"/>
        <v>985.40662026240011</v>
      </c>
      <c r="Y275" s="480"/>
      <c r="Z275" s="711">
        <f t="shared" si="80"/>
        <v>985.44662026240007</v>
      </c>
      <c r="AA275" s="712">
        <f t="shared" si="73"/>
        <v>1044.5310174781441</v>
      </c>
      <c r="AB275" s="712"/>
      <c r="AC275" s="713">
        <f t="shared" si="71"/>
        <v>1044.5310174781441</v>
      </c>
      <c r="AD275" s="713">
        <f>AA275*AD7</f>
        <v>1096.7575683520513</v>
      </c>
      <c r="AE275" s="713"/>
      <c r="AF275" s="714">
        <f t="shared" si="72"/>
        <v>1096.7575683520513</v>
      </c>
      <c r="AG275" s="715">
        <v>1076.5</v>
      </c>
      <c r="AH275" s="714">
        <f>AD275*AH7</f>
        <v>1151.595446769654</v>
      </c>
      <c r="AI275" s="480"/>
      <c r="AJ275" s="481">
        <f t="shared" si="74"/>
        <v>1151.595446769654</v>
      </c>
      <c r="AK275" s="707">
        <v>1130.3</v>
      </c>
      <c r="AL275" s="455">
        <v>1198.0857814725771</v>
      </c>
      <c r="AM275" s="455">
        <f t="shared" si="76"/>
        <v>1293.9326439903834</v>
      </c>
      <c r="AN275" s="455"/>
      <c r="AO275" s="456">
        <v>1198.0999999999999</v>
      </c>
      <c r="AP275" s="364">
        <v>1198.0999999999999</v>
      </c>
      <c r="AQ275" s="816">
        <v>1346.18</v>
      </c>
      <c r="AR275" s="363">
        <f t="shared" si="77"/>
        <v>1548.107</v>
      </c>
      <c r="AS275" s="775">
        <f t="shared" si="78"/>
        <v>1440.4126000000001</v>
      </c>
      <c r="AT275" s="804">
        <f t="shared" si="79"/>
        <v>1656.4744900000001</v>
      </c>
      <c r="AU275" s="722">
        <f t="shared" si="75"/>
        <v>7.0000000000000034E-2</v>
      </c>
    </row>
    <row r="276" spans="1:47" ht="15.75" x14ac:dyDescent="0.25">
      <c r="A276" s="551" t="s">
        <v>805</v>
      </c>
      <c r="B276" s="480"/>
      <c r="C276" s="481"/>
      <c r="D276" s="481"/>
      <c r="E276" s="481"/>
      <c r="F276" s="481"/>
      <c r="G276" s="455"/>
      <c r="H276" s="485"/>
      <c r="I276" s="513"/>
      <c r="J276" s="514"/>
      <c r="K276" s="515"/>
      <c r="L276" s="480"/>
      <c r="M276" s="480"/>
      <c r="N276" s="363"/>
      <c r="O276" s="480"/>
      <c r="P276" s="480"/>
      <c r="Q276" s="480"/>
      <c r="R276" s="550">
        <v>857.53152000000011</v>
      </c>
      <c r="S276" s="480"/>
      <c r="T276" s="480">
        <v>857.50152000000014</v>
      </c>
      <c r="U276" s="480">
        <f>R276+(R276*R7)</f>
        <v>912.41353728000013</v>
      </c>
      <c r="V276" s="483"/>
      <c r="W276" s="543">
        <f t="shared" si="69"/>
        <v>912.5</v>
      </c>
      <c r="X276" s="480">
        <f t="shared" si="70"/>
        <v>985.40662026240011</v>
      </c>
      <c r="Y276" s="480"/>
      <c r="Z276" s="711">
        <f t="shared" si="80"/>
        <v>985.44662026240007</v>
      </c>
      <c r="AA276" s="712">
        <f t="shared" si="73"/>
        <v>1044.5310174781441</v>
      </c>
      <c r="AB276" s="712"/>
      <c r="AC276" s="713">
        <f t="shared" si="71"/>
        <v>1044.5310174781441</v>
      </c>
      <c r="AD276" s="713">
        <f>AA276*AD7</f>
        <v>1096.7575683520513</v>
      </c>
      <c r="AE276" s="713"/>
      <c r="AF276" s="714">
        <f t="shared" si="72"/>
        <v>1096.7575683520513</v>
      </c>
      <c r="AG276" s="715">
        <v>1076.5</v>
      </c>
      <c r="AH276" s="714">
        <f>AD276*AH7</f>
        <v>1151.595446769654</v>
      </c>
      <c r="AI276" s="480"/>
      <c r="AJ276" s="481">
        <f t="shared" si="74"/>
        <v>1151.595446769654</v>
      </c>
      <c r="AK276" s="707">
        <v>1130.3</v>
      </c>
      <c r="AL276" s="455">
        <v>1198.0857814725771</v>
      </c>
      <c r="AM276" s="455">
        <f t="shared" si="76"/>
        <v>1293.9326439903834</v>
      </c>
      <c r="AN276" s="455"/>
      <c r="AO276" s="456">
        <v>1198.0999999999999</v>
      </c>
      <c r="AP276" s="364">
        <v>1198.0999999999999</v>
      </c>
      <c r="AQ276" s="816">
        <v>1346.18</v>
      </c>
      <c r="AR276" s="363">
        <f t="shared" si="77"/>
        <v>1548.107</v>
      </c>
      <c r="AS276" s="775">
        <f t="shared" si="78"/>
        <v>1440.4126000000001</v>
      </c>
      <c r="AT276" s="804">
        <f t="shared" si="79"/>
        <v>1656.4744900000001</v>
      </c>
      <c r="AU276" s="722">
        <f t="shared" si="75"/>
        <v>7.0000000000000034E-2</v>
      </c>
    </row>
    <row r="277" spans="1:47" ht="15.75" x14ac:dyDescent="0.25">
      <c r="A277" s="551" t="s">
        <v>806</v>
      </c>
      <c r="B277" s="480"/>
      <c r="C277" s="481"/>
      <c r="D277" s="481"/>
      <c r="E277" s="481"/>
      <c r="F277" s="481"/>
      <c r="G277" s="455"/>
      <c r="H277" s="485"/>
      <c r="I277" s="513"/>
      <c r="J277" s="514"/>
      <c r="K277" s="515"/>
      <c r="L277" s="480"/>
      <c r="M277" s="480"/>
      <c r="N277" s="363"/>
      <c r="O277" s="480"/>
      <c r="P277" s="480"/>
      <c r="Q277" s="480"/>
      <c r="R277" s="550">
        <v>1524.5004799999999</v>
      </c>
      <c r="S277" s="480"/>
      <c r="T277" s="480">
        <v>1524.5004799999999</v>
      </c>
      <c r="U277" s="480">
        <f>R277+(R277*R7)</f>
        <v>1622.0685107199999</v>
      </c>
      <c r="V277" s="483"/>
      <c r="W277" s="543">
        <f t="shared" si="69"/>
        <v>1622.1</v>
      </c>
      <c r="X277" s="480">
        <f t="shared" si="70"/>
        <v>1751.8339915776</v>
      </c>
      <c r="Y277" s="480"/>
      <c r="Z277" s="711">
        <f>X277+0.01</f>
        <v>1751.8439915776</v>
      </c>
      <c r="AA277" s="712">
        <f t="shared" si="73"/>
        <v>1856.9440310722559</v>
      </c>
      <c r="AB277" s="712"/>
      <c r="AC277" s="713">
        <f t="shared" si="71"/>
        <v>1856.9440310722559</v>
      </c>
      <c r="AD277" s="713">
        <f>AA277*AD7</f>
        <v>1949.7912326258688</v>
      </c>
      <c r="AE277" s="713"/>
      <c r="AF277" s="714">
        <f t="shared" si="72"/>
        <v>1949.7912326258688</v>
      </c>
      <c r="AG277" s="715">
        <v>1913.7</v>
      </c>
      <c r="AH277" s="714">
        <f>AD277*AH7</f>
        <v>2047.2807942571624</v>
      </c>
      <c r="AI277" s="480"/>
      <c r="AJ277" s="481">
        <f t="shared" si="74"/>
        <v>2047.2807942571624</v>
      </c>
      <c r="AK277" s="707">
        <v>2009.4</v>
      </c>
      <c r="AL277" s="455">
        <v>2129.93027817347</v>
      </c>
      <c r="AM277" s="455">
        <f t="shared" si="76"/>
        <v>2300.3247004273476</v>
      </c>
      <c r="AN277" s="455"/>
      <c r="AO277" s="456">
        <v>2129.9</v>
      </c>
      <c r="AP277" s="364">
        <v>2129.9</v>
      </c>
      <c r="AQ277" s="816">
        <v>2393.19</v>
      </c>
      <c r="AR277" s="363">
        <f t="shared" si="77"/>
        <v>2752.1684999999998</v>
      </c>
      <c r="AS277" s="775">
        <f t="shared" si="78"/>
        <v>2560.7133000000003</v>
      </c>
      <c r="AT277" s="804">
        <f t="shared" si="79"/>
        <v>2944.820295</v>
      </c>
      <c r="AU277" s="722">
        <f t="shared" si="75"/>
        <v>7.0000000000000118E-2</v>
      </c>
    </row>
    <row r="278" spans="1:47" ht="15.75" x14ac:dyDescent="0.25">
      <c r="A278" s="582"/>
      <c r="B278" s="480"/>
      <c r="C278" s="481"/>
      <c r="D278" s="481"/>
      <c r="E278" s="481"/>
      <c r="F278" s="481"/>
      <c r="G278" s="455"/>
      <c r="H278" s="485"/>
      <c r="I278" s="513"/>
      <c r="J278" s="514"/>
      <c r="K278" s="515"/>
      <c r="L278" s="480"/>
      <c r="M278" s="480"/>
      <c r="N278" s="363"/>
      <c r="O278" s="480"/>
      <c r="P278" s="480"/>
      <c r="Q278" s="480"/>
      <c r="R278" s="550"/>
      <c r="S278" s="480"/>
      <c r="T278" s="480"/>
      <c r="U278" s="480"/>
      <c r="V278" s="483"/>
      <c r="W278" s="538"/>
      <c r="X278" s="483"/>
      <c r="Y278" s="480"/>
      <c r="Z278" s="711"/>
      <c r="AA278" s="712"/>
      <c r="AB278" s="712"/>
      <c r="AC278" s="713"/>
      <c r="AD278" s="713"/>
      <c r="AE278" s="713"/>
      <c r="AF278" s="714"/>
      <c r="AG278" s="715"/>
      <c r="AH278" s="714"/>
      <c r="AI278" s="480"/>
      <c r="AJ278" s="483"/>
      <c r="AK278" s="707"/>
      <c r="AL278" s="455"/>
      <c r="AM278" s="455"/>
      <c r="AN278" s="455"/>
      <c r="AO278" s="456"/>
      <c r="AP278" s="364"/>
      <c r="AQ278" s="810"/>
      <c r="AR278" s="709"/>
      <c r="AS278" s="709"/>
      <c r="AT278" s="709"/>
      <c r="AU278" s="710"/>
    </row>
    <row r="279" spans="1:47" ht="15.75" x14ac:dyDescent="0.25">
      <c r="A279" s="582"/>
      <c r="B279" s="480"/>
      <c r="C279" s="481"/>
      <c r="D279" s="481"/>
      <c r="E279" s="481"/>
      <c r="F279" s="481"/>
      <c r="G279" s="455"/>
      <c r="H279" s="485"/>
      <c r="I279" s="513"/>
      <c r="J279" s="514"/>
      <c r="K279" s="515"/>
      <c r="L279" s="480"/>
      <c r="M279" s="480"/>
      <c r="N279" s="363"/>
      <c r="O279" s="480"/>
      <c r="P279" s="480"/>
      <c r="Q279" s="480"/>
      <c r="R279" s="550"/>
      <c r="S279" s="480"/>
      <c r="T279" s="480"/>
      <c r="U279" s="480"/>
      <c r="V279" s="483"/>
      <c r="W279" s="538"/>
      <c r="X279" s="483"/>
      <c r="Y279" s="480"/>
      <c r="Z279" s="711"/>
      <c r="AA279" s="712"/>
      <c r="AB279" s="712"/>
      <c r="AC279" s="713"/>
      <c r="AD279" s="713"/>
      <c r="AE279" s="713"/>
      <c r="AF279" s="714"/>
      <c r="AG279" s="715"/>
      <c r="AH279" s="714"/>
      <c r="AI279" s="480"/>
      <c r="AJ279" s="483"/>
      <c r="AK279" s="707"/>
      <c r="AL279" s="455"/>
      <c r="AM279" s="455"/>
      <c r="AN279" s="455"/>
      <c r="AO279" s="456"/>
      <c r="AP279" s="364"/>
      <c r="AQ279" s="810"/>
      <c r="AR279" s="709"/>
      <c r="AS279" s="709"/>
      <c r="AT279" s="709"/>
      <c r="AU279" s="710"/>
    </row>
    <row r="280" spans="1:47" ht="15.75" x14ac:dyDescent="0.25">
      <c r="A280" s="551"/>
      <c r="B280" s="480"/>
      <c r="C280" s="481"/>
      <c r="D280" s="481"/>
      <c r="E280" s="481"/>
      <c r="F280" s="481"/>
      <c r="G280" s="455"/>
      <c r="H280" s="485"/>
      <c r="I280" s="513"/>
      <c r="J280" s="514"/>
      <c r="K280" s="515"/>
      <c r="L280" s="483"/>
      <c r="M280" s="483"/>
      <c r="N280" s="488"/>
      <c r="O280" s="480"/>
      <c r="P280" s="480"/>
      <c r="Q280" s="480"/>
      <c r="R280" s="480"/>
      <c r="S280" s="480"/>
      <c r="T280" s="480"/>
      <c r="U280" s="480"/>
      <c r="V280" s="483"/>
      <c r="W280" s="538"/>
      <c r="X280" s="483"/>
      <c r="Y280" s="480"/>
      <c r="Z280" s="711"/>
      <c r="AA280" s="712"/>
      <c r="AB280" s="712"/>
      <c r="AC280" s="713"/>
      <c r="AD280" s="713"/>
      <c r="AE280" s="713"/>
      <c r="AF280" s="714"/>
      <c r="AG280" s="715"/>
      <c r="AH280" s="714"/>
      <c r="AI280" s="480"/>
      <c r="AJ280" s="483"/>
      <c r="AK280" s="707"/>
      <c r="AL280" s="455"/>
      <c r="AM280" s="455"/>
      <c r="AN280" s="455"/>
      <c r="AO280" s="456"/>
      <c r="AP280" s="364"/>
      <c r="AQ280" s="810"/>
      <c r="AR280" s="709"/>
      <c r="AS280" s="709"/>
      <c r="AT280" s="709"/>
      <c r="AU280" s="710"/>
    </row>
    <row r="281" spans="1:47" ht="15.75" x14ac:dyDescent="0.25">
      <c r="A281" s="479" t="s">
        <v>542</v>
      </c>
      <c r="B281" s="480">
        <v>121</v>
      </c>
      <c r="C281" s="481">
        <v>129.47</v>
      </c>
      <c r="D281" s="481">
        <v>137.28</v>
      </c>
      <c r="E281" s="481">
        <f>+D281*$F$9</f>
        <v>0</v>
      </c>
      <c r="F281" s="481">
        <f>SUM(D281:E281)</f>
        <v>137.28</v>
      </c>
      <c r="G281" s="455">
        <f>CEILING(F281,0.1)</f>
        <v>137.30000000000001</v>
      </c>
      <c r="H281" s="485">
        <f>+D281+D281*$I$7</f>
        <v>137.28</v>
      </c>
      <c r="I281" s="513">
        <f>+H281*$I$6</f>
        <v>0</v>
      </c>
      <c r="J281" s="514">
        <f>SUM(H281:I281)</f>
        <v>137.28</v>
      </c>
      <c r="K281" s="515">
        <f>+H281+I281+0.01</f>
        <v>137.29</v>
      </c>
      <c r="L281" s="480">
        <f>H281+H281*$M$7</f>
        <v>137.28</v>
      </c>
      <c r="M281" s="480">
        <f>L281*$M$6</f>
        <v>0</v>
      </c>
      <c r="N281" s="363">
        <f>L281+M281</f>
        <v>137.28</v>
      </c>
      <c r="O281" s="480">
        <f>L281+L281*$P$7</f>
        <v>156.4992</v>
      </c>
      <c r="P281" s="480" t="e">
        <f>O281*$Q$7</f>
        <v>#VALUE!</v>
      </c>
      <c r="Q281" s="480" t="e">
        <f>SUM(O281:P281)</f>
        <v>#VALUE!</v>
      </c>
      <c r="R281" s="550">
        <v>173.31</v>
      </c>
      <c r="S281" s="480">
        <f>R281*S7</f>
        <v>24.263400000000004</v>
      </c>
      <c r="T281" s="480">
        <f>R281+S281+0.02</f>
        <v>197.5934</v>
      </c>
      <c r="U281" s="480">
        <f>R281+(R281*R7)</f>
        <v>184.40183999999999</v>
      </c>
      <c r="V281" s="480">
        <f>U281*V7</f>
        <v>27.660276</v>
      </c>
      <c r="W281" s="543">
        <f>ROUNDUP(SUM(U281:V281),1)</f>
        <v>212.1</v>
      </c>
      <c r="X281" s="480">
        <f>U281*$Z$9+U281</f>
        <v>199.15398719999999</v>
      </c>
      <c r="Y281" s="480">
        <f>X281*Y5</f>
        <v>29.873098079999998</v>
      </c>
      <c r="Z281" s="711">
        <f>X281+Y281+0.01</f>
        <v>229.03708527999999</v>
      </c>
      <c r="AA281" s="712">
        <f>X281+(X281*AA$7)</f>
        <v>211.10322643199999</v>
      </c>
      <c r="AB281" s="712" t="e">
        <f>AA281*#REF!</f>
        <v>#REF!</v>
      </c>
      <c r="AC281" s="713" t="e">
        <f>AA281+AB281</f>
        <v>#REF!</v>
      </c>
      <c r="AD281" s="713">
        <f>AA281*AD7</f>
        <v>221.65838775359998</v>
      </c>
      <c r="AE281" s="713">
        <f>AD281*AF7</f>
        <v>33.248758163039994</v>
      </c>
      <c r="AF281" s="714">
        <f>AD281+AE281</f>
        <v>254.90714591663999</v>
      </c>
      <c r="AG281" s="715">
        <v>250.2</v>
      </c>
      <c r="AH281" s="714">
        <f>AD281*AH7</f>
        <v>232.74130714128</v>
      </c>
      <c r="AI281" s="480">
        <f>AH281*AJ7</f>
        <v>34.911196071192002</v>
      </c>
      <c r="AJ281" s="481">
        <f>SUM(AH281:AI281)</f>
        <v>267.65250321247203</v>
      </c>
      <c r="AK281" s="707"/>
      <c r="AL281" s="455">
        <v>242.13715991105764</v>
      </c>
      <c r="AM281" s="455">
        <f>AL281*1.08</f>
        <v>261.50813270394224</v>
      </c>
      <c r="AN281" s="455" t="e">
        <f>AL281*#REF!</f>
        <v>#REF!</v>
      </c>
      <c r="AO281" s="456">
        <v>278.5</v>
      </c>
      <c r="AP281" s="364">
        <v>278.5</v>
      </c>
      <c r="AQ281" s="816">
        <v>272.07</v>
      </c>
      <c r="AR281" s="363">
        <f>AQ281*1.15</f>
        <v>312.88049999999998</v>
      </c>
      <c r="AS281" s="775">
        <f>AQ281*1.07</f>
        <v>291.11490000000003</v>
      </c>
      <c r="AT281" s="804">
        <f>AS281*1.15</f>
        <v>334.78213500000004</v>
      </c>
      <c r="AU281" s="722">
        <f>SUM(AS281-AQ281)/AQ281</f>
        <v>7.0000000000000159E-2</v>
      </c>
    </row>
    <row r="282" spans="1:47" ht="15.75" x14ac:dyDescent="0.25">
      <c r="A282" s="479"/>
      <c r="B282" s="480"/>
      <c r="C282" s="480"/>
      <c r="D282" s="480"/>
      <c r="E282" s="480"/>
      <c r="F282" s="480"/>
      <c r="G282" s="363"/>
      <c r="H282" s="455"/>
      <c r="I282" s="363"/>
      <c r="J282" s="363"/>
      <c r="K282" s="405"/>
      <c r="L282" s="483"/>
      <c r="M282" s="483"/>
      <c r="N282" s="488"/>
      <c r="O282" s="480"/>
      <c r="P282" s="480"/>
      <c r="Q282" s="480"/>
      <c r="R282" s="480"/>
      <c r="S282" s="480"/>
      <c r="T282" s="480"/>
      <c r="U282" s="480"/>
      <c r="V282" s="483"/>
      <c r="W282" s="538"/>
      <c r="X282" s="483"/>
      <c r="Y282" s="480"/>
      <c r="Z282" s="711"/>
      <c r="AA282" s="712"/>
      <c r="AB282" s="712"/>
      <c r="AC282" s="713"/>
      <c r="AD282" s="713"/>
      <c r="AE282" s="713"/>
      <c r="AF282" s="714"/>
      <c r="AG282" s="715"/>
      <c r="AH282" s="714"/>
      <c r="AI282" s="480"/>
      <c r="AJ282" s="483"/>
      <c r="AK282" s="707"/>
      <c r="AL282" s="455"/>
      <c r="AM282" s="455"/>
      <c r="AN282" s="455"/>
      <c r="AO282" s="456"/>
      <c r="AP282" s="364"/>
      <c r="AQ282" s="817"/>
      <c r="AR282" s="709"/>
      <c r="AS282" s="709"/>
      <c r="AT282" s="709"/>
      <c r="AU282" s="710"/>
    </row>
    <row r="283" spans="1:47" ht="15.75" x14ac:dyDescent="0.25">
      <c r="A283" s="479"/>
      <c r="B283" s="480"/>
      <c r="C283" s="481"/>
      <c r="D283" s="481"/>
      <c r="E283" s="481"/>
      <c r="F283" s="481"/>
      <c r="G283" s="455"/>
      <c r="H283" s="485"/>
      <c r="I283" s="513"/>
      <c r="J283" s="514"/>
      <c r="K283" s="515"/>
      <c r="L283" s="483"/>
      <c r="M283" s="483"/>
      <c r="N283" s="488"/>
      <c r="O283" s="480"/>
      <c r="P283" s="480"/>
      <c r="Q283" s="480"/>
      <c r="R283" s="480"/>
      <c r="S283" s="480"/>
      <c r="T283" s="480"/>
      <c r="U283" s="483"/>
      <c r="V283" s="483"/>
      <c r="W283" s="502"/>
      <c r="X283" s="483"/>
      <c r="Y283" s="480"/>
      <c r="Z283" s="711"/>
      <c r="AA283" s="712"/>
      <c r="AB283" s="712"/>
      <c r="AC283" s="713"/>
      <c r="AD283" s="713"/>
      <c r="AE283" s="713"/>
      <c r="AF283" s="714"/>
      <c r="AG283" s="715"/>
      <c r="AH283" s="714"/>
      <c r="AI283" s="480"/>
      <c r="AJ283" s="483"/>
      <c r="AK283" s="707"/>
      <c r="AL283" s="455"/>
      <c r="AM283" s="455"/>
      <c r="AN283" s="455"/>
      <c r="AO283" s="456"/>
      <c r="AP283" s="364"/>
      <c r="AQ283" s="817"/>
      <c r="AR283" s="709"/>
      <c r="AS283" s="709"/>
      <c r="AT283" s="709"/>
      <c r="AU283" s="710"/>
    </row>
    <row r="284" spans="1:47" ht="15.75" x14ac:dyDescent="0.25">
      <c r="A284" s="558" t="s">
        <v>173</v>
      </c>
      <c r="B284" s="563"/>
      <c r="C284" s="560"/>
      <c r="D284" s="560"/>
      <c r="E284" s="560"/>
      <c r="F284" s="560"/>
      <c r="G284" s="583"/>
      <c r="H284" s="485"/>
      <c r="I284" s="513"/>
      <c r="J284" s="514"/>
      <c r="K284" s="515"/>
      <c r="L284" s="483"/>
      <c r="M284" s="483"/>
      <c r="N284" s="488"/>
      <c r="O284" s="480"/>
      <c r="P284" s="480"/>
      <c r="Q284" s="480"/>
      <c r="R284" s="480"/>
      <c r="S284" s="480"/>
      <c r="T284" s="480"/>
      <c r="U284" s="480"/>
      <c r="V284" s="480"/>
      <c r="W284" s="538"/>
      <c r="X284" s="483"/>
      <c r="Y284" s="480"/>
      <c r="Z284" s="711"/>
      <c r="AA284" s="712"/>
      <c r="AB284" s="712"/>
      <c r="AC284" s="713"/>
      <c r="AD284" s="713"/>
      <c r="AE284" s="713"/>
      <c r="AF284" s="714"/>
      <c r="AG284" s="715"/>
      <c r="AH284" s="714"/>
      <c r="AI284" s="480"/>
      <c r="AJ284" s="483"/>
      <c r="AK284" s="707"/>
      <c r="AL284" s="455"/>
      <c r="AM284" s="455"/>
      <c r="AN284" s="455"/>
      <c r="AO284" s="456"/>
      <c r="AP284" s="364"/>
      <c r="AQ284" s="817"/>
      <c r="AR284" s="709"/>
      <c r="AS284" s="709"/>
      <c r="AT284" s="709"/>
      <c r="AU284" s="710"/>
    </row>
    <row r="285" spans="1:47" ht="15.75" x14ac:dyDescent="0.25">
      <c r="A285" s="564"/>
      <c r="B285" s="563"/>
      <c r="C285" s="560"/>
      <c r="D285" s="560"/>
      <c r="E285" s="560"/>
      <c r="F285" s="560"/>
      <c r="G285" s="583"/>
      <c r="H285" s="485"/>
      <c r="I285" s="513"/>
      <c r="J285" s="514"/>
      <c r="K285" s="515"/>
      <c r="L285" s="483"/>
      <c r="M285" s="483"/>
      <c r="N285" s="488"/>
      <c r="O285" s="480"/>
      <c r="P285" s="480"/>
      <c r="Q285" s="480"/>
      <c r="R285" s="480"/>
      <c r="S285" s="480"/>
      <c r="T285" s="480"/>
      <c r="U285" s="483"/>
      <c r="V285" s="483"/>
      <c r="W285" s="502"/>
      <c r="X285" s="483"/>
      <c r="Y285" s="480"/>
      <c r="Z285" s="711"/>
      <c r="AA285" s="712"/>
      <c r="AB285" s="712"/>
      <c r="AC285" s="713"/>
      <c r="AD285" s="713"/>
      <c r="AE285" s="713"/>
      <c r="AF285" s="714"/>
      <c r="AG285" s="715"/>
      <c r="AH285" s="714"/>
      <c r="AI285" s="480"/>
      <c r="AJ285" s="483"/>
      <c r="AK285" s="707"/>
      <c r="AL285" s="455"/>
      <c r="AM285" s="455"/>
      <c r="AN285" s="455"/>
      <c r="AO285" s="456"/>
      <c r="AP285" s="364"/>
      <c r="AQ285" s="817"/>
      <c r="AR285" s="709"/>
      <c r="AS285" s="709"/>
      <c r="AT285" s="709"/>
      <c r="AU285" s="710"/>
    </row>
    <row r="286" spans="1:47" ht="15.75" x14ac:dyDescent="0.25">
      <c r="A286" s="558" t="s">
        <v>174</v>
      </c>
      <c r="B286" s="563"/>
      <c r="C286" s="560"/>
      <c r="D286" s="560"/>
      <c r="E286" s="560"/>
      <c r="F286" s="560"/>
      <c r="G286" s="583"/>
      <c r="H286" s="485"/>
      <c r="I286" s="513"/>
      <c r="J286" s="514"/>
      <c r="K286" s="515"/>
      <c r="L286" s="483"/>
      <c r="M286" s="483"/>
      <c r="N286" s="488"/>
      <c r="O286" s="480"/>
      <c r="P286" s="480"/>
      <c r="Q286" s="480"/>
      <c r="R286" s="480"/>
      <c r="S286" s="480"/>
      <c r="T286" s="480"/>
      <c r="U286" s="483"/>
      <c r="V286" s="483"/>
      <c r="W286" s="502"/>
      <c r="X286" s="483"/>
      <c r="Y286" s="480"/>
      <c r="Z286" s="711"/>
      <c r="AA286" s="712"/>
      <c r="AB286" s="712"/>
      <c r="AC286" s="713"/>
      <c r="AD286" s="713"/>
      <c r="AE286" s="713"/>
      <c r="AF286" s="714"/>
      <c r="AG286" s="715"/>
      <c r="AH286" s="714"/>
      <c r="AI286" s="480"/>
      <c r="AJ286" s="483"/>
      <c r="AK286" s="707"/>
      <c r="AL286" s="455"/>
      <c r="AM286" s="455"/>
      <c r="AN286" s="455"/>
      <c r="AO286" s="456"/>
      <c r="AP286" s="364"/>
      <c r="AQ286" s="817"/>
      <c r="AR286" s="709"/>
      <c r="AS286" s="709"/>
      <c r="AT286" s="709"/>
      <c r="AU286" s="710"/>
    </row>
    <row r="287" spans="1:47" ht="15.75" x14ac:dyDescent="0.25">
      <c r="A287" s="562" t="s">
        <v>175</v>
      </c>
      <c r="B287" s="480">
        <v>49.25</v>
      </c>
      <c r="C287" s="481" t="e">
        <f>+B287+B287*$G$7</f>
        <v>#VALUE!</v>
      </c>
      <c r="D287" s="481">
        <v>55.86</v>
      </c>
      <c r="E287" s="481">
        <f>+D287*$F$9</f>
        <v>0</v>
      </c>
      <c r="F287" s="481">
        <f>SUM(D287:E287)</f>
        <v>55.86</v>
      </c>
      <c r="G287" s="455">
        <f>F287</f>
        <v>55.86</v>
      </c>
      <c r="H287" s="485">
        <f>+D287+D287*$I$7</f>
        <v>55.86</v>
      </c>
      <c r="I287" s="513">
        <f>+H287*$I$6</f>
        <v>0</v>
      </c>
      <c r="J287" s="514">
        <f t="shared" ref="J287:J342" si="81">SUM(H287:I287)</f>
        <v>55.86</v>
      </c>
      <c r="K287" s="515">
        <f>+J287</f>
        <v>55.86</v>
      </c>
      <c r="L287" s="480">
        <f>H287+H287*$M$7</f>
        <v>55.86</v>
      </c>
      <c r="M287" s="480">
        <f>L287*$M$6</f>
        <v>0</v>
      </c>
      <c r="N287" s="363">
        <f>L287+M287</f>
        <v>55.86</v>
      </c>
      <c r="O287" s="480">
        <f>L287+L287*$P$7</f>
        <v>63.680399999999999</v>
      </c>
      <c r="P287" s="480" t="e">
        <f>O287*$Q$7</f>
        <v>#VALUE!</v>
      </c>
      <c r="Q287" s="480" t="e">
        <f>SUM(O287:P287)</f>
        <v>#VALUE!</v>
      </c>
      <c r="R287" s="550">
        <v>72.52</v>
      </c>
      <c r="S287" s="480">
        <f>R287*S7</f>
        <v>10.152800000000001</v>
      </c>
      <c r="T287" s="480">
        <f>R287+S287</f>
        <v>82.672799999999995</v>
      </c>
      <c r="U287" s="480">
        <f>R287+(R287*R7)</f>
        <v>77.161279999999991</v>
      </c>
      <c r="V287" s="480">
        <f>U287*V7</f>
        <v>11.574191999999998</v>
      </c>
      <c r="W287" s="538">
        <f>SUM(U287:V287)</f>
        <v>88.735471999999987</v>
      </c>
      <c r="X287" s="480">
        <f>U287*$Z$9+U287</f>
        <v>83.334182399999989</v>
      </c>
      <c r="Y287" s="480">
        <f>X287*Y5</f>
        <v>12.500127359999999</v>
      </c>
      <c r="Z287" s="711">
        <f>X287+Y287</f>
        <v>95.834309759999982</v>
      </c>
      <c r="AA287" s="712">
        <f>X287+(X287*AA$7)</f>
        <v>88.334233343999983</v>
      </c>
      <c r="AB287" s="712" t="e">
        <f>AA287*#REF!</f>
        <v>#REF!</v>
      </c>
      <c r="AC287" s="713" t="e">
        <f>AA287+AB287</f>
        <v>#REF!</v>
      </c>
      <c r="AD287" s="713">
        <f>AA287*AD7</f>
        <v>92.750945011199988</v>
      </c>
      <c r="AE287" s="713">
        <f>AD287*AF7</f>
        <v>13.912641751679997</v>
      </c>
      <c r="AF287" s="714">
        <f>AD287+AE287</f>
        <v>106.66358676287999</v>
      </c>
      <c r="AG287" s="715">
        <f>AD287*AH7</f>
        <v>97.388492261759993</v>
      </c>
      <c r="AH287" s="714">
        <f>AD287*AH7</f>
        <v>97.388492261759993</v>
      </c>
      <c r="AI287" s="480">
        <f>AH287*AJ7</f>
        <v>14.608273839263997</v>
      </c>
      <c r="AJ287" s="481">
        <f>SUM(AH287:AI287)</f>
        <v>111.99676610102399</v>
      </c>
      <c r="AK287" s="707"/>
      <c r="AL287" s="455">
        <v>101.3201017641792</v>
      </c>
      <c r="AM287" s="455">
        <f t="shared" ref="AM287:AM330" si="82">AL287*1.08</f>
        <v>109.42570990531354</v>
      </c>
      <c r="AN287" s="455" t="e">
        <f>AL287*#REF!</f>
        <v>#REF!</v>
      </c>
      <c r="AO287" s="456" t="e">
        <f>SUM(AL287:AN287)</f>
        <v>#REF!</v>
      </c>
      <c r="AP287" s="364"/>
      <c r="AQ287" s="816">
        <v>113.84</v>
      </c>
      <c r="AR287" s="363">
        <f>AQ287*1.15</f>
        <v>130.916</v>
      </c>
      <c r="AS287" s="775">
        <f>AQ287*1.07</f>
        <v>121.80880000000001</v>
      </c>
      <c r="AT287" s="804">
        <f>AS287*1.15</f>
        <v>140.08011999999999</v>
      </c>
      <c r="AU287" s="722">
        <f>SUM(AS287-AQ287)/AQ287</f>
        <v>7.0000000000000007E-2</v>
      </c>
    </row>
    <row r="288" spans="1:47" ht="15.75" x14ac:dyDescent="0.25">
      <c r="A288" s="562" t="s">
        <v>176</v>
      </c>
      <c r="B288" s="480">
        <v>11.01</v>
      </c>
      <c r="C288" s="481" t="e">
        <f>+B288+B288*$G$7</f>
        <v>#VALUE!</v>
      </c>
      <c r="D288" s="481">
        <v>12.49</v>
      </c>
      <c r="E288" s="481">
        <f>+D288*$F$9</f>
        <v>0</v>
      </c>
      <c r="F288" s="481">
        <f t="shared" ref="F288:F330" si="83">SUM(D288:E288)</f>
        <v>12.49</v>
      </c>
      <c r="G288" s="455">
        <f>F288</f>
        <v>12.49</v>
      </c>
      <c r="H288" s="485">
        <f>+D288+D288*$I$7</f>
        <v>12.49</v>
      </c>
      <c r="I288" s="513">
        <f>+H288*$I$6</f>
        <v>0</v>
      </c>
      <c r="J288" s="514">
        <f t="shared" si="81"/>
        <v>12.49</v>
      </c>
      <c r="K288" s="515">
        <f>+J288</f>
        <v>12.49</v>
      </c>
      <c r="L288" s="480">
        <f>H288+H288*$M$7</f>
        <v>12.49</v>
      </c>
      <c r="M288" s="480">
        <f>L288*$M$6</f>
        <v>0</v>
      </c>
      <c r="N288" s="363">
        <f>L288+M288</f>
        <v>12.49</v>
      </c>
      <c r="O288" s="480">
        <f>L288+L288*$P$7</f>
        <v>14.2386</v>
      </c>
      <c r="P288" s="480" t="e">
        <f>O288*$Q$7</f>
        <v>#VALUE!</v>
      </c>
      <c r="Q288" s="480" t="e">
        <f>SUM(O288:P288)</f>
        <v>#VALUE!</v>
      </c>
      <c r="R288" s="550">
        <v>16.21</v>
      </c>
      <c r="S288" s="480">
        <f>R288*S7</f>
        <v>2.2694000000000005</v>
      </c>
      <c r="T288" s="480">
        <f>R288+S288</f>
        <v>18.479400000000002</v>
      </c>
      <c r="U288" s="480">
        <f>R288+(R288*R7)</f>
        <v>17.247440000000001</v>
      </c>
      <c r="V288" s="480">
        <f>U288*V7</f>
        <v>2.587116</v>
      </c>
      <c r="W288" s="538">
        <f>SUM(U288:V288)</f>
        <v>19.834555999999999</v>
      </c>
      <c r="X288" s="480">
        <f>U288*$Z$9+U288</f>
        <v>18.627235200000001</v>
      </c>
      <c r="Y288" s="480">
        <f>X288*Y5</f>
        <v>2.79408528</v>
      </c>
      <c r="Z288" s="711">
        <f>X288+Y288</f>
        <v>21.421320480000002</v>
      </c>
      <c r="AA288" s="712">
        <f t="shared" ref="AA288:AA352" si="84">X288+(X288*AA$7)</f>
        <v>19.744869312000002</v>
      </c>
      <c r="AB288" s="712" t="e">
        <f>AA288*#REF!</f>
        <v>#REF!</v>
      </c>
      <c r="AC288" s="713" t="e">
        <f>AA288+AB288</f>
        <v>#REF!</v>
      </c>
      <c r="AD288" s="713">
        <f>AA288*AD7</f>
        <v>20.732112777600005</v>
      </c>
      <c r="AE288" s="713">
        <f>AD288*AF7</f>
        <v>3.1098169166400007</v>
      </c>
      <c r="AF288" s="714">
        <f>AD288+AE288</f>
        <v>23.841929694240005</v>
      </c>
      <c r="AG288" s="715"/>
      <c r="AH288" s="714">
        <f>AD288*AH7</f>
        <v>21.768718416480006</v>
      </c>
      <c r="AI288" s="480">
        <f>AH288*AJ7</f>
        <v>3.2653077624720006</v>
      </c>
      <c r="AJ288" s="481">
        <f>SUM(AH288:AI288)</f>
        <v>25.034026178952008</v>
      </c>
      <c r="AK288" s="707"/>
      <c r="AL288" s="455">
        <v>22.647529641441608</v>
      </c>
      <c r="AM288" s="455">
        <f t="shared" si="82"/>
        <v>24.459332012756938</v>
      </c>
      <c r="AN288" s="455" t="e">
        <f>AL288*#REF!</f>
        <v>#REF!</v>
      </c>
      <c r="AO288" s="456" t="e">
        <f>SUM(AL288:AN288)</f>
        <v>#REF!</v>
      </c>
      <c r="AP288" s="364"/>
      <c r="AQ288" s="816">
        <v>25.45</v>
      </c>
      <c r="AR288" s="363">
        <f>AQ288*1.15</f>
        <v>29.267499999999998</v>
      </c>
      <c r="AS288" s="775">
        <f>AQ288*1.07</f>
        <v>27.2315</v>
      </c>
      <c r="AT288" s="804">
        <f>AS288*1.15</f>
        <v>31.316224999999999</v>
      </c>
      <c r="AU288" s="722">
        <f>SUM(AS288-AQ288)/AQ288</f>
        <v>7.0000000000000048E-2</v>
      </c>
    </row>
    <row r="289" spans="1:47" ht="15.75" x14ac:dyDescent="0.25">
      <c r="A289" s="564"/>
      <c r="B289" s="563"/>
      <c r="C289" s="560"/>
      <c r="D289" s="481"/>
      <c r="E289" s="481"/>
      <c r="F289" s="481"/>
      <c r="G289" s="455"/>
      <c r="H289" s="485"/>
      <c r="I289" s="513"/>
      <c r="J289" s="514"/>
      <c r="K289" s="515"/>
      <c r="L289" s="483"/>
      <c r="M289" s="483"/>
      <c r="N289" s="488"/>
      <c r="O289" s="480"/>
      <c r="P289" s="480"/>
      <c r="Q289" s="480"/>
      <c r="R289" s="480"/>
      <c r="S289" s="480"/>
      <c r="T289" s="480"/>
      <c r="U289" s="483"/>
      <c r="V289" s="483"/>
      <c r="W289" s="502"/>
      <c r="X289" s="483"/>
      <c r="Y289" s="480"/>
      <c r="Z289" s="711"/>
      <c r="AA289" s="712"/>
      <c r="AB289" s="712"/>
      <c r="AC289" s="713"/>
      <c r="AD289" s="713"/>
      <c r="AE289" s="713"/>
      <c r="AF289" s="714"/>
      <c r="AG289" s="715"/>
      <c r="AH289" s="714"/>
      <c r="AI289" s="480"/>
      <c r="AJ289" s="483"/>
      <c r="AK289" s="707"/>
      <c r="AL289" s="455"/>
      <c r="AM289" s="455"/>
      <c r="AN289" s="455"/>
      <c r="AO289" s="456"/>
      <c r="AP289" s="364"/>
      <c r="AQ289" s="811"/>
      <c r="AR289" s="363"/>
      <c r="AS289" s="363"/>
      <c r="AT289" s="363"/>
      <c r="AU289" s="710"/>
    </row>
    <row r="290" spans="1:47" ht="15.75" x14ac:dyDescent="0.25">
      <c r="A290" s="558" t="s">
        <v>177</v>
      </c>
      <c r="B290" s="563"/>
      <c r="C290" s="560"/>
      <c r="D290" s="481"/>
      <c r="E290" s="481"/>
      <c r="F290" s="481"/>
      <c r="G290" s="455"/>
      <c r="H290" s="485"/>
      <c r="I290" s="513"/>
      <c r="J290" s="514"/>
      <c r="K290" s="515"/>
      <c r="L290" s="483"/>
      <c r="M290" s="483"/>
      <c r="N290" s="488"/>
      <c r="O290" s="480"/>
      <c r="P290" s="480"/>
      <c r="Q290" s="480"/>
      <c r="R290" s="480"/>
      <c r="S290" s="480"/>
      <c r="T290" s="480"/>
      <c r="U290" s="480"/>
      <c r="V290" s="480"/>
      <c r="W290" s="538"/>
      <c r="X290" s="483"/>
      <c r="Y290" s="480"/>
      <c r="Z290" s="711"/>
      <c r="AA290" s="712"/>
      <c r="AB290" s="712"/>
      <c r="AC290" s="713"/>
      <c r="AD290" s="713"/>
      <c r="AE290" s="713"/>
      <c r="AF290" s="714"/>
      <c r="AG290" s="715"/>
      <c r="AH290" s="714"/>
      <c r="AI290" s="480"/>
      <c r="AJ290" s="483"/>
      <c r="AK290" s="707"/>
      <c r="AL290" s="455"/>
      <c r="AM290" s="455"/>
      <c r="AN290" s="455"/>
      <c r="AO290" s="456"/>
      <c r="AP290" s="364"/>
      <c r="AQ290" s="811"/>
      <c r="AR290" s="363"/>
      <c r="AS290" s="363"/>
      <c r="AT290" s="363"/>
      <c r="AU290" s="710"/>
    </row>
    <row r="291" spans="1:47" ht="15.75" x14ac:dyDescent="0.25">
      <c r="A291" s="562" t="s">
        <v>178</v>
      </c>
      <c r="B291" s="480">
        <v>30.65</v>
      </c>
      <c r="C291" s="481" t="e">
        <f>+B291+B291*$G$7</f>
        <v>#VALUE!</v>
      </c>
      <c r="D291" s="481">
        <v>34.76</v>
      </c>
      <c r="E291" s="481">
        <f>+D291*$F$9</f>
        <v>0</v>
      </c>
      <c r="F291" s="481">
        <f t="shared" si="83"/>
        <v>34.76</v>
      </c>
      <c r="G291" s="455">
        <f>F291</f>
        <v>34.76</v>
      </c>
      <c r="H291" s="485">
        <f>+D291+D291*$I$7</f>
        <v>34.76</v>
      </c>
      <c r="I291" s="513">
        <f>+H291*$I$6</f>
        <v>0</v>
      </c>
      <c r="J291" s="514">
        <f t="shared" si="81"/>
        <v>34.76</v>
      </c>
      <c r="K291" s="515">
        <f>+J291</f>
        <v>34.76</v>
      </c>
      <c r="L291" s="480">
        <f>H291+H291*$M$7</f>
        <v>34.76</v>
      </c>
      <c r="M291" s="480">
        <f>L291*$M$6</f>
        <v>0</v>
      </c>
      <c r="N291" s="363">
        <f>L291+M291</f>
        <v>34.76</v>
      </c>
      <c r="O291" s="480">
        <f>L291+L291*$P$7</f>
        <v>39.626399999999997</v>
      </c>
      <c r="P291" s="480" t="e">
        <f>O291*$Q$7</f>
        <v>#VALUE!</v>
      </c>
      <c r="Q291" s="480" t="e">
        <f>SUM(O291:P291)</f>
        <v>#VALUE!</v>
      </c>
      <c r="R291" s="550">
        <v>45.13</v>
      </c>
      <c r="S291" s="480">
        <f>R291*S7</f>
        <v>6.3182000000000009</v>
      </c>
      <c r="T291" s="480">
        <v>51.45</v>
      </c>
      <c r="U291" s="480">
        <f>R291+(R291*R7)</f>
        <v>48.018320000000003</v>
      </c>
      <c r="V291" s="480">
        <f>U291*V7</f>
        <v>7.2027479999999997</v>
      </c>
      <c r="W291" s="538">
        <f>SUM(U291:V291)</f>
        <v>55.221068000000002</v>
      </c>
      <c r="X291" s="480">
        <f>U291*$Z$9+U291</f>
        <v>51.859785600000002</v>
      </c>
      <c r="Y291" s="480">
        <f>X291*Y5</f>
        <v>7.77896784</v>
      </c>
      <c r="Z291" s="711">
        <f t="shared" ref="Z291:Z300" si="85">X291+Y291</f>
        <v>59.638753440000002</v>
      </c>
      <c r="AA291" s="712">
        <f t="shared" si="84"/>
        <v>54.971372735999999</v>
      </c>
      <c r="AB291" s="712" t="e">
        <f>AA291*#REF!</f>
        <v>#REF!</v>
      </c>
      <c r="AC291" s="713" t="e">
        <f>AA291+AB291</f>
        <v>#REF!</v>
      </c>
      <c r="AD291" s="713">
        <f>AA291*AD7</f>
        <v>57.719941372800001</v>
      </c>
      <c r="AE291" s="713">
        <f>AD291*AF7</f>
        <v>8.6579912059200002</v>
      </c>
      <c r="AF291" s="714">
        <f>AD291+AE291</f>
        <v>66.377932578720007</v>
      </c>
      <c r="AG291" s="715"/>
      <c r="AH291" s="714">
        <f>AD291*AH7</f>
        <v>60.605938441440003</v>
      </c>
      <c r="AI291" s="480">
        <f>AH291*AJ7</f>
        <v>9.0908907662160008</v>
      </c>
      <c r="AJ291" s="481">
        <f>SUM(AH291:AI291)</f>
        <v>69.696829207656009</v>
      </c>
      <c r="AK291" s="707"/>
      <c r="AL291" s="455">
        <v>63.052622622964812</v>
      </c>
      <c r="AM291" s="455">
        <f t="shared" si="82"/>
        <v>68.096832432802003</v>
      </c>
      <c r="AN291" s="455" t="e">
        <f>AL291*#REF!</f>
        <v>#REF!</v>
      </c>
      <c r="AO291" s="456" t="e">
        <f>SUM(AL291:AN291)</f>
        <v>#REF!</v>
      </c>
      <c r="AP291" s="364"/>
      <c r="AQ291" s="816">
        <v>70.84</v>
      </c>
      <c r="AR291" s="363">
        <f>AQ291*1.15</f>
        <v>81.465999999999994</v>
      </c>
      <c r="AS291" s="775">
        <f>AQ291*1.06</f>
        <v>75.090400000000002</v>
      </c>
      <c r="AT291" s="804">
        <f>AS291*1.15</f>
        <v>86.353960000000001</v>
      </c>
      <c r="AU291" s="722">
        <f>SUM(AS291-AQ291)/AQ291</f>
        <v>5.9999999999999984E-2</v>
      </c>
    </row>
    <row r="292" spans="1:47" ht="15.75" x14ac:dyDescent="0.25">
      <c r="A292" s="562" t="s">
        <v>793</v>
      </c>
      <c r="B292" s="480">
        <v>30.65</v>
      </c>
      <c r="C292" s="481" t="e">
        <f>+B292+B292*$G$7</f>
        <v>#VALUE!</v>
      </c>
      <c r="D292" s="481">
        <v>34.76</v>
      </c>
      <c r="E292" s="481">
        <f>+D292*$F$9</f>
        <v>0</v>
      </c>
      <c r="F292" s="481">
        <f t="shared" si="83"/>
        <v>34.76</v>
      </c>
      <c r="G292" s="455">
        <f>F292</f>
        <v>34.76</v>
      </c>
      <c r="H292" s="485">
        <f>+D292+D292*$I$7</f>
        <v>34.76</v>
      </c>
      <c r="I292" s="513">
        <f>+H292*$I$6</f>
        <v>0</v>
      </c>
      <c r="J292" s="514">
        <f t="shared" si="81"/>
        <v>34.76</v>
      </c>
      <c r="K292" s="515">
        <f>+J292</f>
        <v>34.76</v>
      </c>
      <c r="L292" s="480">
        <f>H292+H292*$M$7</f>
        <v>34.76</v>
      </c>
      <c r="M292" s="480">
        <f>L292*$M$6</f>
        <v>0</v>
      </c>
      <c r="N292" s="363">
        <f>L292+M292</f>
        <v>34.76</v>
      </c>
      <c r="O292" s="480">
        <f>L292+L292*$P$7</f>
        <v>39.626399999999997</v>
      </c>
      <c r="P292" s="480" t="e">
        <f>O292*$Q$7</f>
        <v>#VALUE!</v>
      </c>
      <c r="Q292" s="480" t="e">
        <f>SUM(O292:P292)</f>
        <v>#VALUE!</v>
      </c>
      <c r="R292" s="550">
        <v>45.13</v>
      </c>
      <c r="S292" s="480">
        <f>R292*S7</f>
        <v>6.3182000000000009</v>
      </c>
      <c r="T292" s="512" t="s">
        <v>781</v>
      </c>
      <c r="U292" s="480">
        <f>R292+(R292*R7)</f>
        <v>48.018320000000003</v>
      </c>
      <c r="V292" s="480">
        <f>U292*V7</f>
        <v>7.2027479999999997</v>
      </c>
      <c r="W292" s="538">
        <f>SUM(U292:V292)</f>
        <v>55.221068000000002</v>
      </c>
      <c r="X292" s="480">
        <f>U292*$Z$9+U292</f>
        <v>51.859785600000002</v>
      </c>
      <c r="Y292" s="480">
        <f>X292*Y5</f>
        <v>7.77896784</v>
      </c>
      <c r="Z292" s="711">
        <f t="shared" si="85"/>
        <v>59.638753440000002</v>
      </c>
      <c r="AA292" s="712">
        <f t="shared" si="84"/>
        <v>54.971372735999999</v>
      </c>
      <c r="AB292" s="712" t="e">
        <f>AA292*#REF!</f>
        <v>#REF!</v>
      </c>
      <c r="AC292" s="713" t="e">
        <f>AA292+AB292</f>
        <v>#REF!</v>
      </c>
      <c r="AD292" s="713">
        <f>AA292*AD7</f>
        <v>57.719941372800001</v>
      </c>
      <c r="AE292" s="713">
        <f>AD292*AF7</f>
        <v>8.6579912059200002</v>
      </c>
      <c r="AF292" s="714">
        <f>AD292+AE292</f>
        <v>66.377932578720007</v>
      </c>
      <c r="AG292" s="715"/>
      <c r="AH292" s="714">
        <f>AD292*AH7</f>
        <v>60.605938441440003</v>
      </c>
      <c r="AI292" s="480">
        <f>AH292*AJ7</f>
        <v>9.0908907662160008</v>
      </c>
      <c r="AJ292" s="481">
        <f>SUM(AH292:AI292)</f>
        <v>69.696829207656009</v>
      </c>
      <c r="AK292" s="707"/>
      <c r="AL292" s="455">
        <v>63.052622622964812</v>
      </c>
      <c r="AM292" s="455">
        <f t="shared" si="82"/>
        <v>68.096832432802003</v>
      </c>
      <c r="AN292" s="455" t="e">
        <f>AL292*#REF!</f>
        <v>#REF!</v>
      </c>
      <c r="AO292" s="456" t="e">
        <f>SUM(AL292:AN292)</f>
        <v>#REF!</v>
      </c>
      <c r="AP292" s="364"/>
      <c r="AQ292" s="816">
        <v>70.84</v>
      </c>
      <c r="AR292" s="363">
        <f>AQ292*1.15</f>
        <v>81.465999999999994</v>
      </c>
      <c r="AS292" s="775">
        <f>AQ292*1.06</f>
        <v>75.090400000000002</v>
      </c>
      <c r="AT292" s="804">
        <f>AS292*1.15</f>
        <v>86.353960000000001</v>
      </c>
      <c r="AU292" s="722">
        <f>SUM(AS292-AQ292)/AQ292</f>
        <v>5.9999999999999984E-2</v>
      </c>
    </row>
    <row r="293" spans="1:47" ht="15.75" x14ac:dyDescent="0.25">
      <c r="A293" s="562" t="s">
        <v>180</v>
      </c>
      <c r="B293" s="480">
        <v>16.53</v>
      </c>
      <c r="C293" s="481" t="e">
        <f>+B293+B293*$G$7</f>
        <v>#VALUE!</v>
      </c>
      <c r="D293" s="481">
        <v>18.75</v>
      </c>
      <c r="E293" s="481">
        <v>2.62</v>
      </c>
      <c r="F293" s="481">
        <f t="shared" si="83"/>
        <v>21.37</v>
      </c>
      <c r="G293" s="455">
        <f>F293</f>
        <v>21.37</v>
      </c>
      <c r="H293" s="485">
        <f>+D293+D293*$I$7</f>
        <v>18.75</v>
      </c>
      <c r="I293" s="513">
        <f>+H293*$I$6</f>
        <v>0</v>
      </c>
      <c r="J293" s="514">
        <f t="shared" si="81"/>
        <v>18.75</v>
      </c>
      <c r="K293" s="515">
        <f>+J293</f>
        <v>18.75</v>
      </c>
      <c r="L293" s="480">
        <f>H293+H293*$M$7</f>
        <v>18.75</v>
      </c>
      <c r="M293" s="480">
        <f>L293*$M$6</f>
        <v>0</v>
      </c>
      <c r="N293" s="363">
        <f>L293+M293</f>
        <v>18.75</v>
      </c>
      <c r="O293" s="480">
        <f>L293+L293*$P$7</f>
        <v>21.375</v>
      </c>
      <c r="P293" s="480" t="e">
        <f>O293*$Q$7</f>
        <v>#VALUE!</v>
      </c>
      <c r="Q293" s="480" t="e">
        <f>SUM(O293:P293)</f>
        <v>#VALUE!</v>
      </c>
      <c r="R293" s="550">
        <v>24.34</v>
      </c>
      <c r="S293" s="480">
        <f>R293*S7</f>
        <v>3.4076000000000004</v>
      </c>
      <c r="T293" s="480">
        <f>R293+S293</f>
        <v>27.747599999999998</v>
      </c>
      <c r="U293" s="480">
        <f>R293+(R293*R7)</f>
        <v>25.897759999999998</v>
      </c>
      <c r="V293" s="480">
        <f>U293*V7</f>
        <v>3.8846639999999995</v>
      </c>
      <c r="W293" s="538">
        <f>SUM(U293:V293)</f>
        <v>29.782423999999999</v>
      </c>
      <c r="X293" s="480">
        <f>U293*$Z$9+U293</f>
        <v>27.969580799999999</v>
      </c>
      <c r="Y293" s="480">
        <f>X293*Y5</f>
        <v>4.1954371199999994</v>
      </c>
      <c r="Z293" s="711">
        <f t="shared" si="85"/>
        <v>32.165017919999997</v>
      </c>
      <c r="AA293" s="712">
        <f t="shared" si="84"/>
        <v>29.647755648</v>
      </c>
      <c r="AB293" s="712" t="e">
        <f>AA293*#REF!</f>
        <v>#REF!</v>
      </c>
      <c r="AC293" s="713" t="e">
        <f>AA293+AB293</f>
        <v>#REF!</v>
      </c>
      <c r="AD293" s="713">
        <f>AA293*AD7</f>
        <v>31.1301434304</v>
      </c>
      <c r="AE293" s="713">
        <f>AD293*AF7</f>
        <v>4.6695215145599995</v>
      </c>
      <c r="AF293" s="714">
        <f>AD293+AE293</f>
        <v>35.79966494496</v>
      </c>
      <c r="AG293" s="715"/>
      <c r="AH293" s="714">
        <f>AD293*AH7</f>
        <v>32.68665060192</v>
      </c>
      <c r="AI293" s="480">
        <f>AH293*AJ7</f>
        <v>4.9029975902879999</v>
      </c>
      <c r="AJ293" s="481">
        <f>SUM(AH293:AI293)</f>
        <v>37.589648192208003</v>
      </c>
      <c r="AK293" s="707"/>
      <c r="AL293" s="455">
        <v>34.006222792886398</v>
      </c>
      <c r="AM293" s="455">
        <f t="shared" si="82"/>
        <v>36.726720616317309</v>
      </c>
      <c r="AN293" s="455" t="e">
        <f>AL293*#REF!</f>
        <v>#REF!</v>
      </c>
      <c r="AO293" s="456" t="e">
        <f>SUM(AL293:AN293)</f>
        <v>#REF!</v>
      </c>
      <c r="AP293" s="364"/>
      <c r="AQ293" s="816">
        <v>38.21</v>
      </c>
      <c r="AR293" s="363">
        <f>AQ293*1.15</f>
        <v>43.941499999999998</v>
      </c>
      <c r="AS293" s="775">
        <f>AQ293*1.06</f>
        <v>40.502600000000001</v>
      </c>
      <c r="AT293" s="804">
        <f>AS293*1.15</f>
        <v>46.57799</v>
      </c>
      <c r="AU293" s="722">
        <f>SUM(AS293-AQ293)/AQ293</f>
        <v>6.0000000000000005E-2</v>
      </c>
    </row>
    <row r="294" spans="1:47" ht="15.75" x14ac:dyDescent="0.25">
      <c r="A294" s="562" t="s">
        <v>181</v>
      </c>
      <c r="B294" s="480">
        <v>10.24</v>
      </c>
      <c r="C294" s="481" t="e">
        <f>+B294+B294*$G$7</f>
        <v>#VALUE!</v>
      </c>
      <c r="D294" s="481">
        <v>11.61</v>
      </c>
      <c r="E294" s="481">
        <f>+D294*$F$9</f>
        <v>0</v>
      </c>
      <c r="F294" s="481">
        <f t="shared" si="83"/>
        <v>11.61</v>
      </c>
      <c r="G294" s="455">
        <f>F294</f>
        <v>11.61</v>
      </c>
      <c r="H294" s="485">
        <f>+D294+D294*$I$7</f>
        <v>11.61</v>
      </c>
      <c r="I294" s="513">
        <f>+H294*$I$6</f>
        <v>0</v>
      </c>
      <c r="J294" s="514">
        <f t="shared" si="81"/>
        <v>11.61</v>
      </c>
      <c r="K294" s="515">
        <f>+J294</f>
        <v>11.61</v>
      </c>
      <c r="L294" s="480">
        <f>H294+H294*$M$7+0.01</f>
        <v>11.62</v>
      </c>
      <c r="M294" s="480">
        <f>L294*$M$6</f>
        <v>0</v>
      </c>
      <c r="N294" s="363">
        <f>L294+M294</f>
        <v>11.62</v>
      </c>
      <c r="O294" s="480">
        <f>L294+L294*$P$7-0.01</f>
        <v>13.236799999999999</v>
      </c>
      <c r="P294" s="480" t="e">
        <f>O294*$Q$7</f>
        <v>#VALUE!</v>
      </c>
      <c r="Q294" s="480" t="e">
        <f>SUM(O294:P294)+0.01</f>
        <v>#VALUE!</v>
      </c>
      <c r="R294" s="550">
        <v>15.07</v>
      </c>
      <c r="S294" s="480">
        <f>R294*S7</f>
        <v>2.1098000000000003</v>
      </c>
      <c r="T294" s="480">
        <f>R294+S294</f>
        <v>17.1798</v>
      </c>
      <c r="U294" s="480">
        <f>R294+(R294*R7)</f>
        <v>16.034480000000002</v>
      </c>
      <c r="V294" s="480">
        <f>U294*V7</f>
        <v>2.4051720000000003</v>
      </c>
      <c r="W294" s="538">
        <f>SUM(U294:V294)</f>
        <v>18.439652000000002</v>
      </c>
      <c r="X294" s="480">
        <f>U294*$Z$9+U294</f>
        <v>17.317238400000001</v>
      </c>
      <c r="Y294" s="480">
        <f>X294*Y5</f>
        <v>2.5975857599999999</v>
      </c>
      <c r="Z294" s="711">
        <f t="shared" si="85"/>
        <v>19.914824160000002</v>
      </c>
      <c r="AA294" s="712">
        <f t="shared" si="84"/>
        <v>18.356272704000002</v>
      </c>
      <c r="AB294" s="712" t="e">
        <f>AA294*#REF!</f>
        <v>#REF!</v>
      </c>
      <c r="AC294" s="713" t="e">
        <f>AA294+AB294</f>
        <v>#REF!</v>
      </c>
      <c r="AD294" s="713">
        <f>AA294*AD7</f>
        <v>19.274086339200004</v>
      </c>
      <c r="AE294" s="713">
        <f>AD294*AF7</f>
        <v>2.8911129508800006</v>
      </c>
      <c r="AF294" s="714">
        <f>AD294+AE294</f>
        <v>22.165199290080004</v>
      </c>
      <c r="AG294" s="715"/>
      <c r="AH294" s="714">
        <f>AD294*AH7</f>
        <v>20.237790656160005</v>
      </c>
      <c r="AI294" s="480">
        <f>AH294*AJ7</f>
        <v>3.0356685984240008</v>
      </c>
      <c r="AJ294" s="481">
        <f>SUM(AH294:AI294)</f>
        <v>23.273459254584004</v>
      </c>
      <c r="AK294" s="707"/>
      <c r="AL294" s="455">
        <v>21.054797760427206</v>
      </c>
      <c r="AM294" s="455">
        <f t="shared" si="82"/>
        <v>22.739181581261384</v>
      </c>
      <c r="AN294" s="455" t="e">
        <f>AL294*#REF!</f>
        <v>#REF!</v>
      </c>
      <c r="AO294" s="456" t="e">
        <f>SUM(AL294:AN294)</f>
        <v>#REF!</v>
      </c>
      <c r="AP294" s="364"/>
      <c r="AQ294" s="816">
        <v>23.65</v>
      </c>
      <c r="AR294" s="363">
        <f>AQ294*1.15</f>
        <v>27.197499999999998</v>
      </c>
      <c r="AS294" s="775">
        <f>AQ294*1.06</f>
        <v>25.068999999999999</v>
      </c>
      <c r="AT294" s="804">
        <f>AS294*1.15</f>
        <v>28.829349999999998</v>
      </c>
      <c r="AU294" s="722">
        <f>SUM(AS294-AQ294)/AQ294</f>
        <v>6.0000000000000026E-2</v>
      </c>
    </row>
    <row r="295" spans="1:47" ht="15.75" x14ac:dyDescent="0.25">
      <c r="A295" s="564" t="s">
        <v>182</v>
      </c>
      <c r="B295" s="480">
        <v>16.53</v>
      </c>
      <c r="C295" s="481" t="e">
        <f>+B295+B295*$G$7</f>
        <v>#VALUE!</v>
      </c>
      <c r="D295" s="481">
        <v>18.75</v>
      </c>
      <c r="E295" s="481">
        <v>2.62</v>
      </c>
      <c r="F295" s="481">
        <f t="shared" si="83"/>
        <v>21.37</v>
      </c>
      <c r="G295" s="455">
        <f>F295</f>
        <v>21.37</v>
      </c>
      <c r="H295" s="485">
        <f>+D295+D295*$I$7</f>
        <v>18.75</v>
      </c>
      <c r="I295" s="513">
        <f>+H295*$I$6</f>
        <v>0</v>
      </c>
      <c r="J295" s="514">
        <f t="shared" si="81"/>
        <v>18.75</v>
      </c>
      <c r="K295" s="515">
        <f>+J295</f>
        <v>18.75</v>
      </c>
      <c r="L295" s="480">
        <f>H295+H295*$M$7</f>
        <v>18.75</v>
      </c>
      <c r="M295" s="480">
        <f>L295*$M$6</f>
        <v>0</v>
      </c>
      <c r="N295" s="363">
        <f>L295+M295</f>
        <v>18.75</v>
      </c>
      <c r="O295" s="480">
        <f>L295+L295*$P$7</f>
        <v>21.375</v>
      </c>
      <c r="P295" s="480" t="e">
        <f>O295*$Q$7</f>
        <v>#VALUE!</v>
      </c>
      <c r="Q295" s="480" t="e">
        <f>SUM(O295:P295)</f>
        <v>#VALUE!</v>
      </c>
      <c r="R295" s="550">
        <v>24.34</v>
      </c>
      <c r="S295" s="480">
        <f>R295*S7</f>
        <v>3.4076000000000004</v>
      </c>
      <c r="T295" s="480">
        <f>R295+S295</f>
        <v>27.747599999999998</v>
      </c>
      <c r="U295" s="480">
        <f>R295+(R295*R7)</f>
        <v>25.897759999999998</v>
      </c>
      <c r="V295" s="480">
        <f>U295*V7</f>
        <v>3.8846639999999995</v>
      </c>
      <c r="W295" s="538">
        <f>SUM(U295:V295)</f>
        <v>29.782423999999999</v>
      </c>
      <c r="X295" s="480">
        <f>U295*$Z$9+U295</f>
        <v>27.969580799999999</v>
      </c>
      <c r="Y295" s="480">
        <f>X295*Y5</f>
        <v>4.1954371199999994</v>
      </c>
      <c r="Z295" s="711">
        <f t="shared" si="85"/>
        <v>32.165017919999997</v>
      </c>
      <c r="AA295" s="712">
        <f t="shared" si="84"/>
        <v>29.647755648</v>
      </c>
      <c r="AB295" s="712" t="e">
        <f>AA295*#REF!</f>
        <v>#REF!</v>
      </c>
      <c r="AC295" s="713" t="e">
        <f>AA295+AB295</f>
        <v>#REF!</v>
      </c>
      <c r="AD295" s="713">
        <f>AA295*AD7</f>
        <v>31.1301434304</v>
      </c>
      <c r="AE295" s="713">
        <f>AD295*AF7</f>
        <v>4.6695215145599995</v>
      </c>
      <c r="AF295" s="714">
        <f>AD295+AE295</f>
        <v>35.79966494496</v>
      </c>
      <c r="AG295" s="715"/>
      <c r="AH295" s="714">
        <f>AD295*AH7</f>
        <v>32.68665060192</v>
      </c>
      <c r="AI295" s="480">
        <f>AH295*AJ7</f>
        <v>4.9029975902879999</v>
      </c>
      <c r="AJ295" s="481">
        <f>SUM(AH295:AI295)</f>
        <v>37.589648192208003</v>
      </c>
      <c r="AK295" s="707"/>
      <c r="AL295" s="455">
        <v>34.006222792886398</v>
      </c>
      <c r="AM295" s="455">
        <f t="shared" si="82"/>
        <v>36.726720616317309</v>
      </c>
      <c r="AN295" s="455" t="e">
        <f>AL295*#REF!</f>
        <v>#REF!</v>
      </c>
      <c r="AO295" s="456" t="e">
        <f>SUM(AL295:AN295)</f>
        <v>#REF!</v>
      </c>
      <c r="AP295" s="364"/>
      <c r="AQ295" s="816">
        <v>38.21</v>
      </c>
      <c r="AR295" s="363">
        <f>AQ295*1.15</f>
        <v>43.941499999999998</v>
      </c>
      <c r="AS295" s="775">
        <f>AQ295*1.06</f>
        <v>40.502600000000001</v>
      </c>
      <c r="AT295" s="804">
        <f>AS295*1.15</f>
        <v>46.57799</v>
      </c>
      <c r="AU295" s="722">
        <f>SUM(AS295-AQ295)/AQ295</f>
        <v>6.0000000000000005E-2</v>
      </c>
    </row>
    <row r="296" spans="1:47" ht="15.75" x14ac:dyDescent="0.25">
      <c r="A296" s="564"/>
      <c r="B296" s="563"/>
      <c r="C296" s="560"/>
      <c r="D296" s="481"/>
      <c r="E296" s="481"/>
      <c r="F296" s="481"/>
      <c r="G296" s="455"/>
      <c r="H296" s="485"/>
      <c r="I296" s="513"/>
      <c r="J296" s="514"/>
      <c r="K296" s="515"/>
      <c r="L296" s="483"/>
      <c r="M296" s="483"/>
      <c r="N296" s="488"/>
      <c r="O296" s="480"/>
      <c r="P296" s="480"/>
      <c r="Q296" s="480"/>
      <c r="R296" s="483"/>
      <c r="S296" s="483"/>
      <c r="T296" s="483"/>
      <c r="U296" s="480"/>
      <c r="V296" s="480"/>
      <c r="W296" s="538"/>
      <c r="X296" s="483"/>
      <c r="Y296" s="480"/>
      <c r="Z296" s="711" t="s">
        <v>609</v>
      </c>
      <c r="AA296" s="712"/>
      <c r="AB296" s="712"/>
      <c r="AC296" s="713"/>
      <c r="AD296" s="713"/>
      <c r="AE296" s="713"/>
      <c r="AF296" s="714"/>
      <c r="AG296" s="715"/>
      <c r="AH296" s="714"/>
      <c r="AI296" s="480"/>
      <c r="AJ296" s="483"/>
      <c r="AK296" s="707"/>
      <c r="AL296" s="455"/>
      <c r="AM296" s="455"/>
      <c r="AN296" s="455"/>
      <c r="AO296" s="456"/>
      <c r="AP296" s="364"/>
      <c r="AQ296" s="811"/>
      <c r="AR296" s="363"/>
      <c r="AS296" s="363"/>
      <c r="AT296" s="363"/>
      <c r="AU296" s="710"/>
    </row>
    <row r="297" spans="1:47" ht="31.5" x14ac:dyDescent="0.25">
      <c r="A297" s="584" t="s">
        <v>183</v>
      </c>
      <c r="B297" s="563"/>
      <c r="C297" s="560"/>
      <c r="D297" s="481"/>
      <c r="E297" s="481"/>
      <c r="F297" s="481"/>
      <c r="G297" s="455"/>
      <c r="H297" s="485"/>
      <c r="I297" s="513"/>
      <c r="J297" s="514"/>
      <c r="K297" s="515"/>
      <c r="L297" s="483"/>
      <c r="M297" s="483"/>
      <c r="N297" s="488"/>
      <c r="O297" s="480"/>
      <c r="P297" s="480"/>
      <c r="Q297" s="480"/>
      <c r="R297" s="483"/>
      <c r="S297" s="483"/>
      <c r="T297" s="483"/>
      <c r="U297" s="480"/>
      <c r="V297" s="480"/>
      <c r="W297" s="538"/>
      <c r="X297" s="483"/>
      <c r="Y297" s="480"/>
      <c r="Z297" s="711"/>
      <c r="AA297" s="712"/>
      <c r="AB297" s="712"/>
      <c r="AC297" s="713"/>
      <c r="AD297" s="713"/>
      <c r="AE297" s="713"/>
      <c r="AF297" s="714"/>
      <c r="AG297" s="715"/>
      <c r="AH297" s="714"/>
      <c r="AI297" s="480"/>
      <c r="AJ297" s="483"/>
      <c r="AK297" s="707"/>
      <c r="AL297" s="455"/>
      <c r="AM297" s="455"/>
      <c r="AN297" s="455"/>
      <c r="AO297" s="456"/>
      <c r="AP297" s="364"/>
      <c r="AQ297" s="811"/>
      <c r="AR297" s="363"/>
      <c r="AS297" s="363"/>
      <c r="AT297" s="363"/>
      <c r="AU297" s="710"/>
    </row>
    <row r="298" spans="1:47" ht="15.75" x14ac:dyDescent="0.25">
      <c r="A298" s="562" t="s">
        <v>178</v>
      </c>
      <c r="B298" s="480">
        <v>30.65</v>
      </c>
      <c r="C298" s="481" t="e">
        <f>+B298+B298*$G$7</f>
        <v>#VALUE!</v>
      </c>
      <c r="D298" s="481">
        <v>34.76</v>
      </c>
      <c r="E298" s="481">
        <f>+D298*$F$9</f>
        <v>0</v>
      </c>
      <c r="F298" s="481">
        <f t="shared" si="83"/>
        <v>34.76</v>
      </c>
      <c r="G298" s="455">
        <f>F298</f>
        <v>34.76</v>
      </c>
      <c r="H298" s="485">
        <f>+D298+D298*$I$7</f>
        <v>34.76</v>
      </c>
      <c r="I298" s="513">
        <f t="shared" ref="I298:I342" si="86">+H298*$I$6</f>
        <v>0</v>
      </c>
      <c r="J298" s="514">
        <f t="shared" si="81"/>
        <v>34.76</v>
      </c>
      <c r="K298" s="515">
        <f>+J298</f>
        <v>34.76</v>
      </c>
      <c r="L298" s="480">
        <f>H298+H298*$M$7</f>
        <v>34.76</v>
      </c>
      <c r="M298" s="480">
        <f>L298*$M$6</f>
        <v>0</v>
      </c>
      <c r="N298" s="363">
        <f>L298+M298</f>
        <v>34.76</v>
      </c>
      <c r="O298" s="480">
        <f>L298+L298*$P$7</f>
        <v>39.626399999999997</v>
      </c>
      <c r="P298" s="480" t="e">
        <f>O298*$Q$7</f>
        <v>#VALUE!</v>
      </c>
      <c r="Q298" s="480" t="e">
        <f>SUM(O298:P298)</f>
        <v>#VALUE!</v>
      </c>
      <c r="R298" s="550">
        <v>45.13</v>
      </c>
      <c r="S298" s="480">
        <f>R298*S7</f>
        <v>6.3182000000000009</v>
      </c>
      <c r="T298" s="480">
        <f>R298+S298</f>
        <v>51.4482</v>
      </c>
      <c r="U298" s="480">
        <f>R298+(R298*R7)</f>
        <v>48.018320000000003</v>
      </c>
      <c r="V298" s="480">
        <f>U298*V7</f>
        <v>7.2027479999999997</v>
      </c>
      <c r="W298" s="538">
        <f>SUM(U298:V298)</f>
        <v>55.221068000000002</v>
      </c>
      <c r="X298" s="480">
        <f>U298*$Z$9+U298</f>
        <v>51.859785600000002</v>
      </c>
      <c r="Y298" s="480">
        <f>X298*Y5</f>
        <v>7.77896784</v>
      </c>
      <c r="Z298" s="711">
        <f t="shared" si="85"/>
        <v>59.638753440000002</v>
      </c>
      <c r="AA298" s="712">
        <f t="shared" si="84"/>
        <v>54.971372735999999</v>
      </c>
      <c r="AB298" s="712" t="e">
        <f>AA298*#REF!</f>
        <v>#REF!</v>
      </c>
      <c r="AC298" s="713" t="e">
        <f>AA298+AB298</f>
        <v>#REF!</v>
      </c>
      <c r="AD298" s="713">
        <f>AA298*AD7</f>
        <v>57.719941372800001</v>
      </c>
      <c r="AE298" s="713">
        <f>AD298*AF7</f>
        <v>8.6579912059200002</v>
      </c>
      <c r="AF298" s="714">
        <f>AD298+AE298</f>
        <v>66.377932578720007</v>
      </c>
      <c r="AG298" s="715"/>
      <c r="AH298" s="714">
        <f>AD298*AH7</f>
        <v>60.605938441440003</v>
      </c>
      <c r="AI298" s="480">
        <f>AH298*AJ7</f>
        <v>9.0908907662160008</v>
      </c>
      <c r="AJ298" s="481">
        <f>SUM(AH298:AI298)</f>
        <v>69.696829207656009</v>
      </c>
      <c r="AK298" s="707"/>
      <c r="AL298" s="455">
        <v>63.052622622964812</v>
      </c>
      <c r="AM298" s="455">
        <f t="shared" si="82"/>
        <v>68.096832432802003</v>
      </c>
      <c r="AN298" s="455" t="e">
        <f>AL298*#REF!</f>
        <v>#REF!</v>
      </c>
      <c r="AO298" s="456" t="e">
        <f>SUM(AL298:AN298)</f>
        <v>#REF!</v>
      </c>
      <c r="AP298" s="364"/>
      <c r="AQ298" s="816">
        <v>70.84</v>
      </c>
      <c r="AR298" s="363">
        <f>AQ298*1.15</f>
        <v>81.465999999999994</v>
      </c>
      <c r="AS298" s="775">
        <f>AQ298*1.06</f>
        <v>75.090400000000002</v>
      </c>
      <c r="AT298" s="804">
        <f>AS298*1.15</f>
        <v>86.353960000000001</v>
      </c>
      <c r="AU298" s="722">
        <f>SUM(AS298-AQ298)/AQ298</f>
        <v>5.9999999999999984E-2</v>
      </c>
    </row>
    <row r="299" spans="1:47" ht="15.75" x14ac:dyDescent="0.25">
      <c r="A299" s="562" t="s">
        <v>180</v>
      </c>
      <c r="B299" s="480">
        <v>75.209999999999994</v>
      </c>
      <c r="C299" s="481" t="e">
        <f>+B299+B299*$G$7</f>
        <v>#VALUE!</v>
      </c>
      <c r="D299" s="481">
        <v>85.3</v>
      </c>
      <c r="E299" s="481">
        <f>+D299*$F$9</f>
        <v>0</v>
      </c>
      <c r="F299" s="481">
        <f t="shared" si="83"/>
        <v>85.3</v>
      </c>
      <c r="G299" s="455">
        <f>F299</f>
        <v>85.3</v>
      </c>
      <c r="H299" s="485">
        <f>+D299+D299*$I$7</f>
        <v>85.3</v>
      </c>
      <c r="I299" s="513">
        <f t="shared" si="86"/>
        <v>0</v>
      </c>
      <c r="J299" s="514">
        <f t="shared" si="81"/>
        <v>85.3</v>
      </c>
      <c r="K299" s="515">
        <f>+J299</f>
        <v>85.3</v>
      </c>
      <c r="L299" s="480">
        <f>H299+H299*$M$7+0.01</f>
        <v>85.31</v>
      </c>
      <c r="M299" s="480">
        <f>L299*$M$6</f>
        <v>0</v>
      </c>
      <c r="N299" s="363">
        <f>L299+M299</f>
        <v>85.31</v>
      </c>
      <c r="O299" s="480">
        <f>L299+L299*$P$7</f>
        <v>97.253399999999999</v>
      </c>
      <c r="P299" s="480" t="e">
        <f>O299*$Q$7</f>
        <v>#VALUE!</v>
      </c>
      <c r="Q299" s="480" t="e">
        <f>SUM(O299:P299)</f>
        <v>#VALUE!</v>
      </c>
      <c r="R299" s="550">
        <v>110.75</v>
      </c>
      <c r="S299" s="480">
        <f>R299*S7</f>
        <v>15.505000000000001</v>
      </c>
      <c r="T299" s="480">
        <f>R299+S299</f>
        <v>126.255</v>
      </c>
      <c r="U299" s="480">
        <f>R299+(R299*R7)</f>
        <v>117.83799999999999</v>
      </c>
      <c r="V299" s="480">
        <f>U299*V7</f>
        <v>17.675699999999999</v>
      </c>
      <c r="W299" s="538">
        <f>SUM(U299:V299)</f>
        <v>135.5137</v>
      </c>
      <c r="X299" s="480">
        <f>U299*$Z$9+U299</f>
        <v>127.26504</v>
      </c>
      <c r="Y299" s="480">
        <f>X299*Y5</f>
        <v>19.089755999999998</v>
      </c>
      <c r="Z299" s="711">
        <f t="shared" si="85"/>
        <v>146.35479599999999</v>
      </c>
      <c r="AA299" s="712">
        <f t="shared" si="84"/>
        <v>134.90094239999999</v>
      </c>
      <c r="AB299" s="712" t="e">
        <f>AA299*#REF!</f>
        <v>#REF!</v>
      </c>
      <c r="AC299" s="713" t="e">
        <f>AA299+AB299</f>
        <v>#REF!</v>
      </c>
      <c r="AD299" s="713">
        <f>AA299*AD7</f>
        <v>141.64598952</v>
      </c>
      <c r="AE299" s="713">
        <f>AD299*AF7</f>
        <v>21.246898427999998</v>
      </c>
      <c r="AF299" s="714">
        <f>AD299+AE299</f>
        <v>162.89288794800001</v>
      </c>
      <c r="AG299" s="715"/>
      <c r="AH299" s="714">
        <f>AD299*AH7</f>
        <v>148.728288996</v>
      </c>
      <c r="AI299" s="480">
        <f>AH299*AJ7</f>
        <v>22.309243349399999</v>
      </c>
      <c r="AJ299" s="481">
        <f>SUM(AH299:AI299)</f>
        <v>171.0375323454</v>
      </c>
      <c r="AK299" s="707"/>
      <c r="AL299" s="455">
        <v>154.73250510732001</v>
      </c>
      <c r="AM299" s="455">
        <f t="shared" si="82"/>
        <v>167.11110551590562</v>
      </c>
      <c r="AN299" s="455" t="e">
        <f>AL299*#REF!</f>
        <v>#REF!</v>
      </c>
      <c r="AO299" s="456" t="e">
        <f>SUM(AL299:AN299)</f>
        <v>#REF!</v>
      </c>
      <c r="AP299" s="364"/>
      <c r="AQ299" s="816">
        <v>173.85</v>
      </c>
      <c r="AR299" s="363">
        <f>AQ299*1.15</f>
        <v>199.92749999999998</v>
      </c>
      <c r="AS299" s="775">
        <f>AQ299*1.06</f>
        <v>184.28100000000001</v>
      </c>
      <c r="AT299" s="804">
        <f>AS299*1.15</f>
        <v>211.92314999999999</v>
      </c>
      <c r="AU299" s="722">
        <f>SUM(AS299-AQ299)/AQ299</f>
        <v>6.0000000000000067E-2</v>
      </c>
    </row>
    <row r="300" spans="1:47" ht="15.75" x14ac:dyDescent="0.25">
      <c r="A300" s="562" t="s">
        <v>181</v>
      </c>
      <c r="B300" s="480">
        <v>33.54</v>
      </c>
      <c r="C300" s="481" t="e">
        <f>+B300+B300*$G$7</f>
        <v>#VALUE!</v>
      </c>
      <c r="D300" s="481">
        <v>38.04</v>
      </c>
      <c r="E300" s="481">
        <f>+D300*$F$9</f>
        <v>0</v>
      </c>
      <c r="F300" s="481">
        <f t="shared" si="83"/>
        <v>38.04</v>
      </c>
      <c r="G300" s="455">
        <f>F300</f>
        <v>38.04</v>
      </c>
      <c r="H300" s="485">
        <f>+D300+D300*$I$7</f>
        <v>38.04</v>
      </c>
      <c r="I300" s="513">
        <f t="shared" si="86"/>
        <v>0</v>
      </c>
      <c r="J300" s="514">
        <f t="shared" si="81"/>
        <v>38.04</v>
      </c>
      <c r="K300" s="515">
        <f>+J300</f>
        <v>38.04</v>
      </c>
      <c r="L300" s="480">
        <f>H300+H300*$M$7</f>
        <v>38.04</v>
      </c>
      <c r="M300" s="480">
        <f>L300*$M$6</f>
        <v>0</v>
      </c>
      <c r="N300" s="363">
        <f>L300+M300</f>
        <v>38.04</v>
      </c>
      <c r="O300" s="480">
        <f>L300+L300*$P$7</f>
        <v>43.365600000000001</v>
      </c>
      <c r="P300" s="480" t="e">
        <f>O300*$Q$7</f>
        <v>#VALUE!</v>
      </c>
      <c r="Q300" s="480" t="e">
        <f>SUM(O300:P300)</f>
        <v>#VALUE!</v>
      </c>
      <c r="R300" s="550">
        <v>49.38</v>
      </c>
      <c r="S300" s="480">
        <f>R300*S7</f>
        <v>6.9132000000000007</v>
      </c>
      <c r="T300" s="480">
        <f>R300+S300</f>
        <v>56.293200000000006</v>
      </c>
      <c r="U300" s="480">
        <f>R300+(R300*R7)</f>
        <v>52.540320000000001</v>
      </c>
      <c r="V300" s="480">
        <f>U300*V7</f>
        <v>7.8810479999999998</v>
      </c>
      <c r="W300" s="538">
        <f>SUM(U300:V300)</f>
        <v>60.421368000000001</v>
      </c>
      <c r="X300" s="480">
        <f>U300*$Z$9+U300</f>
        <v>56.743545600000004</v>
      </c>
      <c r="Y300" s="480">
        <f>X300*Y5</f>
        <v>8.51153184</v>
      </c>
      <c r="Z300" s="711">
        <f t="shared" si="85"/>
        <v>65.255077440000008</v>
      </c>
      <c r="AA300" s="712">
        <f t="shared" si="84"/>
        <v>60.148158336000002</v>
      </c>
      <c r="AB300" s="712" t="e">
        <f>AA300*#REF!</f>
        <v>#REF!</v>
      </c>
      <c r="AC300" s="713" t="e">
        <f>AA300+AB300</f>
        <v>#REF!</v>
      </c>
      <c r="AD300" s="713">
        <f>AA300*AD7</f>
        <v>63.155566252800007</v>
      </c>
      <c r="AE300" s="713">
        <f>AD300*AF7</f>
        <v>9.4733349379200007</v>
      </c>
      <c r="AF300" s="714">
        <f>AD300+AE300</f>
        <v>72.628901190720001</v>
      </c>
      <c r="AG300" s="715"/>
      <c r="AH300" s="714">
        <f>AD300*AH7</f>
        <v>66.313344565440005</v>
      </c>
      <c r="AI300" s="480">
        <f>AH300*AJ7</f>
        <v>9.9470016848159997</v>
      </c>
      <c r="AJ300" s="481">
        <f>SUM(AH300:AI300)</f>
        <v>76.260346250256006</v>
      </c>
      <c r="AK300" s="707"/>
      <c r="AL300" s="455">
        <v>68.990438846044796</v>
      </c>
      <c r="AM300" s="455">
        <f t="shared" si="82"/>
        <v>74.509673953728381</v>
      </c>
      <c r="AN300" s="455" t="e">
        <f>AL300*#REF!</f>
        <v>#REF!</v>
      </c>
      <c r="AO300" s="456" t="e">
        <f>SUM(AL300:AN300)</f>
        <v>#REF!</v>
      </c>
      <c r="AP300" s="364"/>
      <c r="AQ300" s="816">
        <v>77.52</v>
      </c>
      <c r="AR300" s="363">
        <f>AQ300*1.15</f>
        <v>89.147999999999982</v>
      </c>
      <c r="AS300" s="775">
        <f>AQ300*1.06</f>
        <v>82.171199999999999</v>
      </c>
      <c r="AT300" s="804">
        <f>AS300*1.15</f>
        <v>94.49687999999999</v>
      </c>
      <c r="AU300" s="722">
        <f>SUM(AS300-AQ300)/AQ300</f>
        <v>6.0000000000000039E-2</v>
      </c>
    </row>
    <row r="301" spans="1:47" ht="15.75" x14ac:dyDescent="0.25">
      <c r="A301" s="564"/>
      <c r="B301" s="559"/>
      <c r="C301" s="560"/>
      <c r="D301" s="481"/>
      <c r="E301" s="481"/>
      <c r="F301" s="481"/>
      <c r="G301" s="455"/>
      <c r="H301" s="485"/>
      <c r="I301" s="513"/>
      <c r="J301" s="514"/>
      <c r="K301" s="515"/>
      <c r="L301" s="483"/>
      <c r="M301" s="483"/>
      <c r="N301" s="488"/>
      <c r="O301" s="480"/>
      <c r="P301" s="480"/>
      <c r="Q301" s="480"/>
      <c r="R301" s="480"/>
      <c r="S301" s="480"/>
      <c r="T301" s="480"/>
      <c r="U301" s="480"/>
      <c r="V301" s="480"/>
      <c r="W301" s="538"/>
      <c r="X301" s="483"/>
      <c r="Y301" s="480"/>
      <c r="Z301" s="711"/>
      <c r="AA301" s="712"/>
      <c r="AB301" s="712"/>
      <c r="AC301" s="713"/>
      <c r="AD301" s="713"/>
      <c r="AE301" s="713"/>
      <c r="AF301" s="714"/>
      <c r="AG301" s="715"/>
      <c r="AH301" s="714"/>
      <c r="AI301" s="480"/>
      <c r="AJ301" s="483"/>
      <c r="AK301" s="707"/>
      <c r="AL301" s="455"/>
      <c r="AM301" s="455"/>
      <c r="AN301" s="455"/>
      <c r="AO301" s="456"/>
      <c r="AP301" s="364"/>
      <c r="AQ301" s="811"/>
      <c r="AR301" s="363"/>
      <c r="AS301" s="363"/>
      <c r="AT301" s="363"/>
      <c r="AU301" s="710"/>
    </row>
    <row r="302" spans="1:47" ht="15.75" x14ac:dyDescent="0.25">
      <c r="A302" s="584" t="s">
        <v>184</v>
      </c>
      <c r="B302" s="559"/>
      <c r="C302" s="560"/>
      <c r="D302" s="481"/>
      <c r="E302" s="481"/>
      <c r="F302" s="481"/>
      <c r="G302" s="455"/>
      <c r="H302" s="485"/>
      <c r="I302" s="513"/>
      <c r="J302" s="514"/>
      <c r="K302" s="515"/>
      <c r="L302" s="483"/>
      <c r="M302" s="483"/>
      <c r="N302" s="488"/>
      <c r="O302" s="480"/>
      <c r="P302" s="480"/>
      <c r="Q302" s="480"/>
      <c r="R302" s="480"/>
      <c r="S302" s="480"/>
      <c r="T302" s="480"/>
      <c r="U302" s="480"/>
      <c r="V302" s="480"/>
      <c r="W302" s="538"/>
      <c r="X302" s="483"/>
      <c r="Y302" s="480"/>
      <c r="Z302" s="711"/>
      <c r="AA302" s="712"/>
      <c r="AB302" s="712"/>
      <c r="AC302" s="713"/>
      <c r="AD302" s="713"/>
      <c r="AE302" s="713"/>
      <c r="AF302" s="714"/>
      <c r="AG302" s="715"/>
      <c r="AH302" s="714"/>
      <c r="AI302" s="480"/>
      <c r="AJ302" s="483"/>
      <c r="AK302" s="707"/>
      <c r="AL302" s="455"/>
      <c r="AM302" s="455"/>
      <c r="AN302" s="455"/>
      <c r="AO302" s="456"/>
      <c r="AP302" s="364"/>
      <c r="AQ302" s="811"/>
      <c r="AR302" s="363"/>
      <c r="AS302" s="363"/>
      <c r="AT302" s="363"/>
      <c r="AU302" s="710"/>
    </row>
    <row r="303" spans="1:47" ht="15.75" x14ac:dyDescent="0.25">
      <c r="A303" s="562" t="s">
        <v>178</v>
      </c>
      <c r="B303" s="480">
        <v>30.65</v>
      </c>
      <c r="C303" s="481" t="e">
        <f>+B303+B303*$G$7</f>
        <v>#VALUE!</v>
      </c>
      <c r="D303" s="481">
        <v>34.76</v>
      </c>
      <c r="E303" s="481">
        <f>+D303*$F$9</f>
        <v>0</v>
      </c>
      <c r="F303" s="481">
        <f t="shared" si="83"/>
        <v>34.76</v>
      </c>
      <c r="G303" s="455">
        <f>F303</f>
        <v>34.76</v>
      </c>
      <c r="H303" s="485">
        <f>+D303+D303*$I$7</f>
        <v>34.76</v>
      </c>
      <c r="I303" s="513">
        <f t="shared" si="86"/>
        <v>0</v>
      </c>
      <c r="J303" s="514">
        <f t="shared" si="81"/>
        <v>34.76</v>
      </c>
      <c r="K303" s="515">
        <f>+J303</f>
        <v>34.76</v>
      </c>
      <c r="L303" s="480">
        <f>H303+H303*$M$7</f>
        <v>34.76</v>
      </c>
      <c r="M303" s="480">
        <f>L303*$M$6</f>
        <v>0</v>
      </c>
      <c r="N303" s="363">
        <f>L303+M303</f>
        <v>34.76</v>
      </c>
      <c r="O303" s="480">
        <f>L303+L303*$P$7</f>
        <v>39.626399999999997</v>
      </c>
      <c r="P303" s="480" t="e">
        <f>O303*$Q$7</f>
        <v>#VALUE!</v>
      </c>
      <c r="Q303" s="480" t="e">
        <f>SUM(O303:P303)</f>
        <v>#VALUE!</v>
      </c>
      <c r="R303" s="550">
        <v>45.13</v>
      </c>
      <c r="S303" s="480">
        <f>R303*S7</f>
        <v>6.3182000000000009</v>
      </c>
      <c r="T303" s="480">
        <v>51.45</v>
      </c>
      <c r="U303" s="480">
        <f>R303+(R303*R7)</f>
        <v>48.018320000000003</v>
      </c>
      <c r="V303" s="480">
        <f>U303*V7</f>
        <v>7.2027479999999997</v>
      </c>
      <c r="W303" s="538">
        <f>SUM(U303:V303)</f>
        <v>55.221068000000002</v>
      </c>
      <c r="X303" s="480">
        <f>U303*$Z$9+U303</f>
        <v>51.859785600000002</v>
      </c>
      <c r="Y303" s="480">
        <f>X303*Y5</f>
        <v>7.77896784</v>
      </c>
      <c r="Z303" s="711">
        <f>X303+Y303</f>
        <v>59.638753440000002</v>
      </c>
      <c r="AA303" s="712">
        <f t="shared" si="84"/>
        <v>54.971372735999999</v>
      </c>
      <c r="AB303" s="712" t="e">
        <f>AA303*#REF!</f>
        <v>#REF!</v>
      </c>
      <c r="AC303" s="713" t="e">
        <f>AA303+AB303</f>
        <v>#REF!</v>
      </c>
      <c r="AD303" s="713">
        <f>AA303*AD7</f>
        <v>57.719941372800001</v>
      </c>
      <c r="AE303" s="713">
        <f>AD303*AF7</f>
        <v>8.6579912059200002</v>
      </c>
      <c r="AF303" s="714">
        <f>AD303+AE303</f>
        <v>66.377932578720007</v>
      </c>
      <c r="AG303" s="715"/>
      <c r="AH303" s="714">
        <f>AD303*AH7</f>
        <v>60.605938441440003</v>
      </c>
      <c r="AI303" s="480">
        <f>AH303*AJ7</f>
        <v>9.0908907662160008</v>
      </c>
      <c r="AJ303" s="481">
        <f>SUM(AH303:AI303)</f>
        <v>69.696829207656009</v>
      </c>
      <c r="AK303" s="707"/>
      <c r="AL303" s="455">
        <v>63.052622622964812</v>
      </c>
      <c r="AM303" s="455">
        <f t="shared" si="82"/>
        <v>68.096832432802003</v>
      </c>
      <c r="AN303" s="455" t="e">
        <f>AL303*#REF!</f>
        <v>#REF!</v>
      </c>
      <c r="AO303" s="456" t="e">
        <f>SUM(AL303:AN303)</f>
        <v>#REF!</v>
      </c>
      <c r="AP303" s="364"/>
      <c r="AQ303" s="816">
        <v>70.84</v>
      </c>
      <c r="AR303" s="363">
        <f>AQ303*1.15</f>
        <v>81.465999999999994</v>
      </c>
      <c r="AS303" s="775">
        <f>AQ303*1.06</f>
        <v>75.090400000000002</v>
      </c>
      <c r="AT303" s="804">
        <f>AS303*1.15</f>
        <v>86.353960000000001</v>
      </c>
      <c r="AU303" s="722">
        <f>SUM(AS303-AQ303)/AQ303</f>
        <v>5.9999999999999984E-2</v>
      </c>
    </row>
    <row r="304" spans="1:47" ht="15.75" x14ac:dyDescent="0.25">
      <c r="A304" s="562" t="s">
        <v>185</v>
      </c>
      <c r="B304" s="480">
        <v>125.13</v>
      </c>
      <c r="C304" s="481" t="e">
        <f>+B304+B304*$G$7</f>
        <v>#VALUE!</v>
      </c>
      <c r="D304" s="481">
        <v>141.91999999999999</v>
      </c>
      <c r="E304" s="481">
        <f>+D304*$F$9</f>
        <v>0</v>
      </c>
      <c r="F304" s="481">
        <f t="shared" si="83"/>
        <v>141.91999999999999</v>
      </c>
      <c r="G304" s="455">
        <f>F304</f>
        <v>141.91999999999999</v>
      </c>
      <c r="H304" s="485">
        <f>+D304+D304*$I$7</f>
        <v>141.91999999999999</v>
      </c>
      <c r="I304" s="513">
        <f t="shared" si="86"/>
        <v>0</v>
      </c>
      <c r="J304" s="514">
        <f t="shared" si="81"/>
        <v>141.91999999999999</v>
      </c>
      <c r="K304" s="515">
        <f>+J304</f>
        <v>141.91999999999999</v>
      </c>
      <c r="L304" s="480">
        <f>H304+H304*$M$7+0.01</f>
        <v>141.92999999999998</v>
      </c>
      <c r="M304" s="480">
        <f>L304*$M$6</f>
        <v>0</v>
      </c>
      <c r="N304" s="363">
        <f>L304+M304</f>
        <v>141.92999999999998</v>
      </c>
      <c r="O304" s="480">
        <f>L304+L304*$P$7</f>
        <v>161.80019999999999</v>
      </c>
      <c r="P304" s="480" t="e">
        <f>O304*$Q$7</f>
        <v>#VALUE!</v>
      </c>
      <c r="Q304" s="480" t="e">
        <f>SUM(O304:P304)</f>
        <v>#VALUE!</v>
      </c>
      <c r="R304" s="550">
        <v>184.25</v>
      </c>
      <c r="S304" s="480">
        <f>R304*S7</f>
        <v>25.795000000000002</v>
      </c>
      <c r="T304" s="480">
        <f>R304+S304</f>
        <v>210.04500000000002</v>
      </c>
      <c r="U304" s="480">
        <f>R304+(R304*R7)</f>
        <v>196.042</v>
      </c>
      <c r="V304" s="480">
        <f>U304*V7</f>
        <v>29.406299999999998</v>
      </c>
      <c r="W304" s="538">
        <f>SUM(U304:V304)</f>
        <v>225.44829999999999</v>
      </c>
      <c r="X304" s="480">
        <f>U304*$Z$9+U304</f>
        <v>211.72535999999999</v>
      </c>
      <c r="Y304" s="480">
        <f>X304*Y5</f>
        <v>31.758803999999998</v>
      </c>
      <c r="Z304" s="711">
        <f>X304+Y304</f>
        <v>243.48416399999999</v>
      </c>
      <c r="AA304" s="712">
        <f t="shared" si="84"/>
        <v>224.42888159999998</v>
      </c>
      <c r="AB304" s="712" t="e">
        <f>AA304*#REF!</f>
        <v>#REF!</v>
      </c>
      <c r="AC304" s="713" t="e">
        <f>AA304+AB304</f>
        <v>#REF!</v>
      </c>
      <c r="AD304" s="713">
        <f>AA304*AD7</f>
        <v>235.65032567999998</v>
      </c>
      <c r="AE304" s="713">
        <f>AD304*AF7</f>
        <v>35.347548851999996</v>
      </c>
      <c r="AF304" s="714">
        <f>AD304+AE304</f>
        <v>270.99787453199997</v>
      </c>
      <c r="AG304" s="715"/>
      <c r="AH304" s="714">
        <f>AD304*AH7</f>
        <v>247.43284196399998</v>
      </c>
      <c r="AI304" s="480">
        <f>AH304*AJ7</f>
        <v>37.114926294599996</v>
      </c>
      <c r="AJ304" s="481">
        <f>SUM(AH304:AI304)</f>
        <v>284.54776825859994</v>
      </c>
      <c r="AK304" s="707"/>
      <c r="AL304" s="455">
        <v>257.42179743588002</v>
      </c>
      <c r="AM304" s="455">
        <f t="shared" si="82"/>
        <v>278.01554123075044</v>
      </c>
      <c r="AN304" s="455" t="e">
        <f>AL304*#REF!</f>
        <v>#REF!</v>
      </c>
      <c r="AO304" s="456" t="e">
        <f>SUM(AL304:AN304)</f>
        <v>#REF!</v>
      </c>
      <c r="AP304" s="364"/>
      <c r="AQ304" s="816">
        <v>289.24</v>
      </c>
      <c r="AR304" s="363">
        <f>AQ304*1.15</f>
        <v>332.62599999999998</v>
      </c>
      <c r="AS304" s="775">
        <f>AQ304*1.06</f>
        <v>306.59440000000001</v>
      </c>
      <c r="AT304" s="804">
        <f>AS304*1.15</f>
        <v>352.58355999999998</v>
      </c>
      <c r="AU304" s="722">
        <f>SUM(AS304-AQ304)/AQ304</f>
        <v>5.9999999999999991E-2</v>
      </c>
    </row>
    <row r="305" spans="1:47" ht="15.75" x14ac:dyDescent="0.25">
      <c r="A305" s="562" t="s">
        <v>186</v>
      </c>
      <c r="B305" s="480">
        <v>37.53</v>
      </c>
      <c r="C305" s="481" t="e">
        <f>+B305+B305*$G$7</f>
        <v>#VALUE!</v>
      </c>
      <c r="D305" s="481">
        <v>42.57</v>
      </c>
      <c r="E305" s="481">
        <f>+D305*$F$9</f>
        <v>0</v>
      </c>
      <c r="F305" s="481">
        <f t="shared" si="83"/>
        <v>42.57</v>
      </c>
      <c r="G305" s="455">
        <f>F305</f>
        <v>42.57</v>
      </c>
      <c r="H305" s="485">
        <f>+D305+D305*$I$7</f>
        <v>42.57</v>
      </c>
      <c r="I305" s="513">
        <f t="shared" si="86"/>
        <v>0</v>
      </c>
      <c r="J305" s="514">
        <f t="shared" si="81"/>
        <v>42.57</v>
      </c>
      <c r="K305" s="515">
        <f>+J305</f>
        <v>42.57</v>
      </c>
      <c r="L305" s="480">
        <f>H305+H305*$M$7</f>
        <v>42.57</v>
      </c>
      <c r="M305" s="480">
        <f>L305*$M$6</f>
        <v>0</v>
      </c>
      <c r="N305" s="363">
        <f>L305+M305</f>
        <v>42.57</v>
      </c>
      <c r="O305" s="480">
        <f>L305+L305*$P$7</f>
        <v>48.529800000000002</v>
      </c>
      <c r="P305" s="480" t="e">
        <f>O305*$Q$7</f>
        <v>#VALUE!</v>
      </c>
      <c r="Q305" s="480" t="e">
        <f>SUM(O305:P305)</f>
        <v>#VALUE!</v>
      </c>
      <c r="R305" s="550">
        <v>55.26</v>
      </c>
      <c r="S305" s="480">
        <f>R305*S7</f>
        <v>7.7364000000000006</v>
      </c>
      <c r="T305" s="480">
        <f>R305+S305</f>
        <v>62.996400000000001</v>
      </c>
      <c r="U305" s="480">
        <f>R305+(R305*R7)</f>
        <v>58.796639999999996</v>
      </c>
      <c r="V305" s="480">
        <f>U305*V7</f>
        <v>8.8194959999999991</v>
      </c>
      <c r="W305" s="538">
        <f>SUM(U305:V305)</f>
        <v>67.616135999999997</v>
      </c>
      <c r="X305" s="480">
        <f>U305*$Z$9+U305</f>
        <v>63.500371199999996</v>
      </c>
      <c r="Y305" s="480">
        <f>X305*Y5</f>
        <v>9.5250556799999995</v>
      </c>
      <c r="Z305" s="711">
        <f>X305+Y305</f>
        <v>73.025426879999998</v>
      </c>
      <c r="AA305" s="712">
        <f t="shared" si="84"/>
        <v>67.310393472000001</v>
      </c>
      <c r="AB305" s="712" t="e">
        <f>AA305*#REF!</f>
        <v>#REF!</v>
      </c>
      <c r="AC305" s="713" t="e">
        <f>AA305+AB305</f>
        <v>#REF!</v>
      </c>
      <c r="AD305" s="713">
        <f>AA305*AD7</f>
        <v>70.675913145600006</v>
      </c>
      <c r="AE305" s="713">
        <f>AD305*AF7</f>
        <v>10.60138697184</v>
      </c>
      <c r="AF305" s="714">
        <f>AD305+AE305</f>
        <v>81.277300117440006</v>
      </c>
      <c r="AG305" s="715"/>
      <c r="AH305" s="714">
        <f>AD305*AH7</f>
        <v>74.209708802880016</v>
      </c>
      <c r="AI305" s="480">
        <f>AH305*AJ7</f>
        <v>11.131456320432003</v>
      </c>
      <c r="AJ305" s="481">
        <f>SUM(AH305:AI305)</f>
        <v>85.341165123312024</v>
      </c>
      <c r="AK305" s="707"/>
      <c r="AL305" s="455">
        <v>77.205582232329604</v>
      </c>
      <c r="AM305" s="455">
        <f t="shared" si="82"/>
        <v>83.382028810915983</v>
      </c>
      <c r="AN305" s="455" t="e">
        <f>AL305*#REF!</f>
        <v>#REF!</v>
      </c>
      <c r="AO305" s="456" t="e">
        <f>SUM(AL305:AN305)</f>
        <v>#REF!</v>
      </c>
      <c r="AP305" s="364"/>
      <c r="AQ305" s="816">
        <v>86.75</v>
      </c>
      <c r="AR305" s="363">
        <f>AQ305*1.15</f>
        <v>99.762499999999989</v>
      </c>
      <c r="AS305" s="775">
        <f>AQ305*1.06</f>
        <v>91.954999999999998</v>
      </c>
      <c r="AT305" s="804">
        <f>AS305*1.15</f>
        <v>105.74824999999998</v>
      </c>
      <c r="AU305" s="722">
        <f>SUM(AS305-AQ305)/AQ305</f>
        <v>5.9999999999999977E-2</v>
      </c>
    </row>
    <row r="306" spans="1:47" ht="15.75" x14ac:dyDescent="0.25">
      <c r="A306" s="564"/>
      <c r="B306" s="563"/>
      <c r="C306" s="560"/>
      <c r="D306" s="481"/>
      <c r="E306" s="481"/>
      <c r="F306" s="481"/>
      <c r="G306" s="455"/>
      <c r="H306" s="485"/>
      <c r="I306" s="513"/>
      <c r="J306" s="514"/>
      <c r="K306" s="515"/>
      <c r="L306" s="483"/>
      <c r="M306" s="483"/>
      <c r="N306" s="488"/>
      <c r="O306" s="480"/>
      <c r="P306" s="480"/>
      <c r="Q306" s="480"/>
      <c r="R306" s="480"/>
      <c r="S306" s="480"/>
      <c r="T306" s="480"/>
      <c r="U306" s="480"/>
      <c r="V306" s="480"/>
      <c r="W306" s="538"/>
      <c r="X306" s="483"/>
      <c r="Y306" s="480"/>
      <c r="Z306" s="711"/>
      <c r="AA306" s="712"/>
      <c r="AB306" s="712"/>
      <c r="AC306" s="713"/>
      <c r="AD306" s="713"/>
      <c r="AE306" s="713"/>
      <c r="AF306" s="714"/>
      <c r="AG306" s="715"/>
      <c r="AH306" s="714"/>
      <c r="AI306" s="480"/>
      <c r="AJ306" s="483"/>
      <c r="AK306" s="707"/>
      <c r="AL306" s="455"/>
      <c r="AM306" s="455"/>
      <c r="AN306" s="455"/>
      <c r="AO306" s="456"/>
      <c r="AP306" s="364"/>
      <c r="AQ306" s="811"/>
      <c r="AR306" s="363"/>
      <c r="AS306" s="363"/>
      <c r="AT306" s="363"/>
      <c r="AU306" s="710"/>
    </row>
    <row r="307" spans="1:47" ht="15.75" x14ac:dyDescent="0.25">
      <c r="A307" s="584" t="s">
        <v>187</v>
      </c>
      <c r="B307" s="563"/>
      <c r="C307" s="560"/>
      <c r="D307" s="481"/>
      <c r="E307" s="481"/>
      <c r="F307" s="481"/>
      <c r="G307" s="455"/>
      <c r="H307" s="485"/>
      <c r="I307" s="513"/>
      <c r="J307" s="514"/>
      <c r="K307" s="515"/>
      <c r="L307" s="483"/>
      <c r="M307" s="483"/>
      <c r="N307" s="488"/>
      <c r="O307" s="480"/>
      <c r="P307" s="480"/>
      <c r="Q307" s="480"/>
      <c r="R307" s="480"/>
      <c r="S307" s="480"/>
      <c r="T307" s="480"/>
      <c r="U307" s="480"/>
      <c r="V307" s="480"/>
      <c r="W307" s="538"/>
      <c r="X307" s="483"/>
      <c r="Y307" s="480"/>
      <c r="Z307" s="711"/>
      <c r="AA307" s="712"/>
      <c r="AB307" s="712"/>
      <c r="AC307" s="713"/>
      <c r="AD307" s="713"/>
      <c r="AE307" s="713"/>
      <c r="AF307" s="714"/>
      <c r="AG307" s="715"/>
      <c r="AH307" s="714"/>
      <c r="AI307" s="480"/>
      <c r="AJ307" s="483"/>
      <c r="AK307" s="707"/>
      <c r="AL307" s="455"/>
      <c r="AM307" s="455"/>
      <c r="AN307" s="455"/>
      <c r="AO307" s="456"/>
      <c r="AP307" s="364"/>
      <c r="AQ307" s="811"/>
      <c r="AR307" s="363"/>
      <c r="AS307" s="363"/>
      <c r="AT307" s="363"/>
      <c r="AU307" s="710"/>
    </row>
    <row r="308" spans="1:47" ht="15.75" x14ac:dyDescent="0.25">
      <c r="A308" s="562" t="s">
        <v>178</v>
      </c>
      <c r="B308" s="480">
        <v>30.65</v>
      </c>
      <c r="C308" s="481" t="e">
        <f>+B308+B308*$G$7</f>
        <v>#VALUE!</v>
      </c>
      <c r="D308" s="481">
        <v>34.76</v>
      </c>
      <c r="E308" s="481">
        <f>+D308*$F$9</f>
        <v>0</v>
      </c>
      <c r="F308" s="481">
        <f t="shared" si="83"/>
        <v>34.76</v>
      </c>
      <c r="G308" s="455">
        <f>F308</f>
        <v>34.76</v>
      </c>
      <c r="H308" s="485">
        <f>+D308+D308*$I$7</f>
        <v>34.76</v>
      </c>
      <c r="I308" s="513">
        <f t="shared" si="86"/>
        <v>0</v>
      </c>
      <c r="J308" s="514">
        <f t="shared" si="81"/>
        <v>34.76</v>
      </c>
      <c r="K308" s="515">
        <f>+J308</f>
        <v>34.76</v>
      </c>
      <c r="L308" s="480">
        <f>H308+H308*$M$7</f>
        <v>34.76</v>
      </c>
      <c r="M308" s="480">
        <f>L308*$M$6</f>
        <v>0</v>
      </c>
      <c r="N308" s="363">
        <f>L308+M308</f>
        <v>34.76</v>
      </c>
      <c r="O308" s="480">
        <f>L308+L308*$P$7</f>
        <v>39.626399999999997</v>
      </c>
      <c r="P308" s="480" t="e">
        <f>O308*$Q$7</f>
        <v>#VALUE!</v>
      </c>
      <c r="Q308" s="480" t="e">
        <f>SUM(O308:P308)</f>
        <v>#VALUE!</v>
      </c>
      <c r="R308" s="550">
        <v>45.13</v>
      </c>
      <c r="S308" s="480">
        <f>R308*S7</f>
        <v>6.3182000000000009</v>
      </c>
      <c r="T308" s="480">
        <v>51.45</v>
      </c>
      <c r="U308" s="480">
        <f>R308+(R308*R7)</f>
        <v>48.018320000000003</v>
      </c>
      <c r="V308" s="480">
        <f>U308*V7</f>
        <v>7.2027479999999997</v>
      </c>
      <c r="W308" s="538">
        <f>SUM(U308:V308)</f>
        <v>55.221068000000002</v>
      </c>
      <c r="X308" s="480">
        <f>U308*$Z$9+U308</f>
        <v>51.859785600000002</v>
      </c>
      <c r="Y308" s="480">
        <f>X308*Y5</f>
        <v>7.77896784</v>
      </c>
      <c r="Z308" s="711">
        <f>X308+Y308</f>
        <v>59.638753440000002</v>
      </c>
      <c r="AA308" s="712">
        <f t="shared" si="84"/>
        <v>54.971372735999999</v>
      </c>
      <c r="AB308" s="712" t="e">
        <f>AA308*#REF!</f>
        <v>#REF!</v>
      </c>
      <c r="AC308" s="713" t="e">
        <f>AA308+AB308</f>
        <v>#REF!</v>
      </c>
      <c r="AD308" s="713">
        <f>AA308*AD7</f>
        <v>57.719941372800001</v>
      </c>
      <c r="AE308" s="713">
        <f>AD308*AF7</f>
        <v>8.6579912059200002</v>
      </c>
      <c r="AF308" s="714">
        <f>AD308+AE308</f>
        <v>66.377932578720007</v>
      </c>
      <c r="AG308" s="715"/>
      <c r="AH308" s="714">
        <f>AD308*AH7</f>
        <v>60.605938441440003</v>
      </c>
      <c r="AI308" s="480">
        <f>AH308*AJ7</f>
        <v>9.0908907662160008</v>
      </c>
      <c r="AJ308" s="481">
        <f>SUM(AH308:AI308)</f>
        <v>69.696829207656009</v>
      </c>
      <c r="AK308" s="707"/>
      <c r="AL308" s="455">
        <v>63.052622622964812</v>
      </c>
      <c r="AM308" s="455">
        <f t="shared" si="82"/>
        <v>68.096832432802003</v>
      </c>
      <c r="AN308" s="455" t="e">
        <f>AL308*#REF!</f>
        <v>#REF!</v>
      </c>
      <c r="AO308" s="456" t="e">
        <f>SUM(AL308:AN308)</f>
        <v>#REF!</v>
      </c>
      <c r="AP308" s="364"/>
      <c r="AQ308" s="816">
        <v>70.84</v>
      </c>
      <c r="AR308" s="363">
        <f>AQ308*1.15</f>
        <v>81.465999999999994</v>
      </c>
      <c r="AS308" s="775">
        <f>AQ308*1.06</f>
        <v>75.090400000000002</v>
      </c>
      <c r="AT308" s="804">
        <f>AS308*1.15</f>
        <v>86.353960000000001</v>
      </c>
      <c r="AU308" s="722">
        <f>SUM(AS308-AQ308)/AQ308</f>
        <v>5.9999999999999984E-2</v>
      </c>
    </row>
    <row r="309" spans="1:47" ht="15.75" x14ac:dyDescent="0.25">
      <c r="A309" s="562" t="s">
        <v>188</v>
      </c>
      <c r="B309" s="480">
        <v>75.680000000000007</v>
      </c>
      <c r="C309" s="481" t="e">
        <f>+B309+B309*$G$7</f>
        <v>#VALUE!</v>
      </c>
      <c r="D309" s="481">
        <v>85.84</v>
      </c>
      <c r="E309" s="481">
        <f>+D309*$F$9</f>
        <v>0</v>
      </c>
      <c r="F309" s="481">
        <f t="shared" si="83"/>
        <v>85.84</v>
      </c>
      <c r="G309" s="455">
        <f>F309</f>
        <v>85.84</v>
      </c>
      <c r="H309" s="485">
        <f>+D309+D309*$I$7</f>
        <v>85.84</v>
      </c>
      <c r="I309" s="513">
        <f t="shared" si="86"/>
        <v>0</v>
      </c>
      <c r="J309" s="514">
        <f t="shared" si="81"/>
        <v>85.84</v>
      </c>
      <c r="K309" s="515">
        <f>+J309</f>
        <v>85.84</v>
      </c>
      <c r="L309" s="480">
        <f>H309+H309*$M$7</f>
        <v>85.84</v>
      </c>
      <c r="M309" s="480">
        <f>L309*$M$6</f>
        <v>0</v>
      </c>
      <c r="N309" s="363">
        <f>L309+M309</f>
        <v>85.84</v>
      </c>
      <c r="O309" s="480">
        <f>L309+L309*$P$7</f>
        <v>97.857600000000005</v>
      </c>
      <c r="P309" s="480" t="e">
        <f>O309*$Q$7</f>
        <v>#VALUE!</v>
      </c>
      <c r="Q309" s="480" t="e">
        <f>SUM(O309:P309)</f>
        <v>#VALUE!</v>
      </c>
      <c r="R309" s="550">
        <v>111.44</v>
      </c>
      <c r="S309" s="480">
        <f>R309*S7</f>
        <v>15.601600000000001</v>
      </c>
      <c r="T309" s="480">
        <f>R309+S309</f>
        <v>127.0416</v>
      </c>
      <c r="U309" s="480">
        <f>R309+(R309*R7)</f>
        <v>118.57216</v>
      </c>
      <c r="V309" s="480">
        <f>U309*V7</f>
        <v>17.785823999999998</v>
      </c>
      <c r="W309" s="538">
        <f>SUM(U309:V309)</f>
        <v>136.35798399999999</v>
      </c>
      <c r="X309" s="480">
        <f>U309*$Z$9+U309</f>
        <v>128.0579328</v>
      </c>
      <c r="Y309" s="480">
        <f>X309*Y5</f>
        <v>19.208689920000001</v>
      </c>
      <c r="Z309" s="711">
        <f>X309+Y309</f>
        <v>147.26662272000002</v>
      </c>
      <c r="AA309" s="712">
        <f t="shared" si="84"/>
        <v>135.74140876800001</v>
      </c>
      <c r="AB309" s="712" t="e">
        <f>AA309*#REF!</f>
        <v>#REF!</v>
      </c>
      <c r="AC309" s="713" t="e">
        <f>AA309+AB309</f>
        <v>#REF!</v>
      </c>
      <c r="AD309" s="713">
        <f>AA309*AD7</f>
        <v>142.52847920640002</v>
      </c>
      <c r="AE309" s="713">
        <f>AD309*AF7</f>
        <v>21.379271880960001</v>
      </c>
      <c r="AF309" s="714">
        <f>AD309+AE309</f>
        <v>163.90775108736003</v>
      </c>
      <c r="AG309" s="715"/>
      <c r="AH309" s="714">
        <f>AD309*AH7</f>
        <v>149.65490316672003</v>
      </c>
      <c r="AI309" s="480">
        <f>AH309*AJ7</f>
        <v>22.448235475008005</v>
      </c>
      <c r="AJ309" s="481">
        <f>SUM(AH309:AI309)</f>
        <v>172.10313864172804</v>
      </c>
      <c r="AK309" s="707"/>
      <c r="AL309" s="455">
        <v>155.69652703530241</v>
      </c>
      <c r="AM309" s="455">
        <f t="shared" si="82"/>
        <v>168.15224919812661</v>
      </c>
      <c r="AN309" s="455" t="e">
        <f>AL309*#REF!</f>
        <v>#REF!</v>
      </c>
      <c r="AO309" s="456" t="e">
        <f>SUM(AL309:AN309)</f>
        <v>#REF!</v>
      </c>
      <c r="AP309" s="364"/>
      <c r="AQ309" s="816">
        <v>174.94</v>
      </c>
      <c r="AR309" s="363">
        <f>AQ309*1.15</f>
        <v>201.18099999999998</v>
      </c>
      <c r="AS309" s="775">
        <f>AQ309*1.06</f>
        <v>185.43640000000002</v>
      </c>
      <c r="AT309" s="804">
        <f>AS309*1.15</f>
        <v>213.25185999999999</v>
      </c>
      <c r="AU309" s="722">
        <f>SUM(AS309-AQ309)/AQ309</f>
        <v>6.000000000000013E-2</v>
      </c>
    </row>
    <row r="310" spans="1:47" ht="15.75" x14ac:dyDescent="0.25">
      <c r="A310" s="564"/>
      <c r="B310" s="563"/>
      <c r="C310" s="560"/>
      <c r="D310" s="481"/>
      <c r="E310" s="481"/>
      <c r="F310" s="481"/>
      <c r="G310" s="455"/>
      <c r="H310" s="485"/>
      <c r="I310" s="513"/>
      <c r="J310" s="514"/>
      <c r="K310" s="515"/>
      <c r="L310" s="483"/>
      <c r="M310" s="483"/>
      <c r="N310" s="488"/>
      <c r="O310" s="480"/>
      <c r="P310" s="480"/>
      <c r="Q310" s="480"/>
      <c r="R310" s="480"/>
      <c r="S310" s="480"/>
      <c r="T310" s="480"/>
      <c r="U310" s="483"/>
      <c r="V310" s="483"/>
      <c r="W310" s="502"/>
      <c r="X310" s="483"/>
      <c r="Y310" s="480"/>
      <c r="Z310" s="711"/>
      <c r="AA310" s="712"/>
      <c r="AB310" s="712"/>
      <c r="AC310" s="713"/>
      <c r="AD310" s="713"/>
      <c r="AE310" s="713"/>
      <c r="AF310" s="714"/>
      <c r="AG310" s="715"/>
      <c r="AH310" s="714"/>
      <c r="AI310" s="480"/>
      <c r="AJ310" s="483"/>
      <c r="AK310" s="707"/>
      <c r="AL310" s="455"/>
      <c r="AM310" s="455"/>
      <c r="AN310" s="455"/>
      <c r="AO310" s="456"/>
      <c r="AP310" s="364"/>
      <c r="AQ310" s="811"/>
      <c r="AR310" s="363"/>
      <c r="AS310" s="363"/>
      <c r="AT310" s="363"/>
      <c r="AU310" s="710"/>
    </row>
    <row r="311" spans="1:47" ht="15.75" x14ac:dyDescent="0.25">
      <c r="A311" s="584" t="s">
        <v>189</v>
      </c>
      <c r="B311" s="563"/>
      <c r="C311" s="560"/>
      <c r="D311" s="481"/>
      <c r="E311" s="481"/>
      <c r="F311" s="481"/>
      <c r="G311" s="455"/>
      <c r="H311" s="485"/>
      <c r="I311" s="513"/>
      <c r="J311" s="514"/>
      <c r="K311" s="515"/>
      <c r="L311" s="483"/>
      <c r="M311" s="483"/>
      <c r="N311" s="488"/>
      <c r="O311" s="480"/>
      <c r="P311" s="480"/>
      <c r="Q311" s="480"/>
      <c r="R311" s="480"/>
      <c r="S311" s="480"/>
      <c r="T311" s="480"/>
      <c r="U311" s="480"/>
      <c r="V311" s="480"/>
      <c r="W311" s="538"/>
      <c r="X311" s="483"/>
      <c r="Y311" s="480"/>
      <c r="Z311" s="711"/>
      <c r="AA311" s="712"/>
      <c r="AB311" s="712"/>
      <c r="AC311" s="713"/>
      <c r="AD311" s="713"/>
      <c r="AE311" s="713"/>
      <c r="AF311" s="714"/>
      <c r="AG311" s="715"/>
      <c r="AH311" s="714"/>
      <c r="AI311" s="480"/>
      <c r="AJ311" s="483"/>
      <c r="AK311" s="707"/>
      <c r="AL311" s="455"/>
      <c r="AM311" s="455"/>
      <c r="AN311" s="455"/>
      <c r="AO311" s="456"/>
      <c r="AP311" s="364"/>
      <c r="AQ311" s="811"/>
      <c r="AR311" s="363"/>
      <c r="AS311" s="363"/>
      <c r="AT311" s="363"/>
      <c r="AU311" s="710"/>
    </row>
    <row r="312" spans="1:47" ht="15.75" x14ac:dyDescent="0.25">
      <c r="A312" s="562" t="s">
        <v>190</v>
      </c>
      <c r="B312" s="480">
        <v>55.14</v>
      </c>
      <c r="C312" s="481" t="e">
        <f>+B312+B312*$G$7</f>
        <v>#VALUE!</v>
      </c>
      <c r="D312" s="481">
        <v>62.54</v>
      </c>
      <c r="E312" s="481">
        <f>+D312*$F$9</f>
        <v>0</v>
      </c>
      <c r="F312" s="481">
        <f t="shared" si="83"/>
        <v>62.54</v>
      </c>
      <c r="G312" s="455">
        <f>F312</f>
        <v>62.54</v>
      </c>
      <c r="H312" s="485">
        <f>+D312+D312*$I$7</f>
        <v>62.54</v>
      </c>
      <c r="I312" s="513">
        <f t="shared" si="86"/>
        <v>0</v>
      </c>
      <c r="J312" s="514">
        <f t="shared" si="81"/>
        <v>62.54</v>
      </c>
      <c r="K312" s="515">
        <f>+J312</f>
        <v>62.54</v>
      </c>
      <c r="L312" s="480">
        <f>H312+H312*$M$7</f>
        <v>62.54</v>
      </c>
      <c r="M312" s="480">
        <f>L312*$M$6</f>
        <v>0</v>
      </c>
      <c r="N312" s="363">
        <f>L312+M312</f>
        <v>62.54</v>
      </c>
      <c r="O312" s="480">
        <f>L312+L312*$P$7</f>
        <v>71.295600000000007</v>
      </c>
      <c r="P312" s="480" t="e">
        <f>O312*$Q$7</f>
        <v>#VALUE!</v>
      </c>
      <c r="Q312" s="480" t="e">
        <f>SUM(O312:P312)</f>
        <v>#VALUE!</v>
      </c>
      <c r="R312" s="550">
        <v>81.19</v>
      </c>
      <c r="S312" s="480">
        <f>R312*S7</f>
        <v>11.3666</v>
      </c>
      <c r="T312" s="480">
        <f>R312+S312-0.01</f>
        <v>92.546599999999998</v>
      </c>
      <c r="U312" s="480">
        <f>R312+(R312*R7)</f>
        <v>86.386160000000004</v>
      </c>
      <c r="V312" s="480">
        <f>U312*V7</f>
        <v>12.957924</v>
      </c>
      <c r="W312" s="538">
        <f>SUM(U312:V312)</f>
        <v>99.344084000000009</v>
      </c>
      <c r="X312" s="480">
        <f>U312*$Z$9+U312</f>
        <v>93.297052800000003</v>
      </c>
      <c r="Y312" s="480">
        <f>X312*Y5</f>
        <v>13.99455792</v>
      </c>
      <c r="Z312" s="711">
        <f>X312+Y312</f>
        <v>107.29161072000001</v>
      </c>
      <c r="AA312" s="712">
        <f t="shared" si="84"/>
        <v>98.894875968000008</v>
      </c>
      <c r="AB312" s="712" t="e">
        <f>AA312*#REF!</f>
        <v>#REF!</v>
      </c>
      <c r="AC312" s="713" t="e">
        <f>AA312+AB312</f>
        <v>#REF!</v>
      </c>
      <c r="AD312" s="713">
        <f>AA312*AD7</f>
        <v>103.83961976640002</v>
      </c>
      <c r="AE312" s="713">
        <f>AD312*AF7</f>
        <v>15.575942964960003</v>
      </c>
      <c r="AF312" s="714">
        <f>AD312+AE312</f>
        <v>119.41556273136003</v>
      </c>
      <c r="AG312" s="715"/>
      <c r="AH312" s="714">
        <f>AD312*AH7</f>
        <v>109.03160075472003</v>
      </c>
      <c r="AI312" s="480">
        <f>AH312*AJ7</f>
        <v>16.354740113208003</v>
      </c>
      <c r="AJ312" s="481">
        <f>SUM(AH312:AI312)</f>
        <v>125.38634086792803</v>
      </c>
      <c r="AK312" s="707">
        <v>123</v>
      </c>
      <c r="AL312" s="455">
        <v>113.43324685926243</v>
      </c>
      <c r="AM312" s="455">
        <f t="shared" si="82"/>
        <v>122.50790660800342</v>
      </c>
      <c r="AN312" s="455" t="e">
        <f>AL312*#REF!</f>
        <v>#REF!</v>
      </c>
      <c r="AO312" s="456" t="e">
        <f>SUM(AL312:AN312)</f>
        <v>#REF!</v>
      </c>
      <c r="AP312" s="364"/>
      <c r="AQ312" s="816">
        <v>127.45</v>
      </c>
      <c r="AR312" s="363">
        <f>AQ312*1.15</f>
        <v>146.5675</v>
      </c>
      <c r="AS312" s="775">
        <f>AQ312*1.06</f>
        <v>135.09700000000001</v>
      </c>
      <c r="AT312" s="804">
        <f>AS312*1.15</f>
        <v>155.36154999999999</v>
      </c>
      <c r="AU312" s="722">
        <f>SUM(AS312-AQ312)/AQ312</f>
        <v>6.0000000000000039E-2</v>
      </c>
    </row>
    <row r="313" spans="1:47" ht="15.75" x14ac:dyDescent="0.25">
      <c r="A313" s="562" t="s">
        <v>191</v>
      </c>
      <c r="B313" s="480">
        <v>18.37</v>
      </c>
      <c r="C313" s="481" t="e">
        <f>+B313+B313*$G$7</f>
        <v>#VALUE!</v>
      </c>
      <c r="D313" s="481">
        <v>20.84</v>
      </c>
      <c r="E313" s="481">
        <f>+D313*$F$9</f>
        <v>0</v>
      </c>
      <c r="F313" s="481">
        <f t="shared" si="83"/>
        <v>20.84</v>
      </c>
      <c r="G313" s="455">
        <f>F313</f>
        <v>20.84</v>
      </c>
      <c r="H313" s="485">
        <f>+D313+D313*$I$7</f>
        <v>20.84</v>
      </c>
      <c r="I313" s="513">
        <f t="shared" si="86"/>
        <v>0</v>
      </c>
      <c r="J313" s="514">
        <f t="shared" si="81"/>
        <v>20.84</v>
      </c>
      <c r="K313" s="515">
        <f>+J313</f>
        <v>20.84</v>
      </c>
      <c r="L313" s="480">
        <f>H313+H313*$M$7</f>
        <v>20.84</v>
      </c>
      <c r="M313" s="480">
        <f>L313*$M$6</f>
        <v>0</v>
      </c>
      <c r="N313" s="363">
        <f>L313+M313</f>
        <v>20.84</v>
      </c>
      <c r="O313" s="480">
        <f>L313+L313*$P$7</f>
        <v>23.7576</v>
      </c>
      <c r="P313" s="480" t="e">
        <f>O313*$Q$7</f>
        <v>#VALUE!</v>
      </c>
      <c r="Q313" s="480" t="e">
        <f>SUM(O313:P313)</f>
        <v>#VALUE!</v>
      </c>
      <c r="R313" s="550">
        <v>27.05</v>
      </c>
      <c r="S313" s="480">
        <f>R313*S7</f>
        <v>3.7870000000000004</v>
      </c>
      <c r="T313" s="480">
        <f>R313+S313+0.01</f>
        <v>30.847000000000001</v>
      </c>
      <c r="U313" s="480">
        <f>R313+(R313*R7)</f>
        <v>28.781200000000002</v>
      </c>
      <c r="V313" s="480">
        <f>U313*V7</f>
        <v>4.3171800000000005</v>
      </c>
      <c r="W313" s="538">
        <f>SUM(U313:V313)</f>
        <v>33.098380000000006</v>
      </c>
      <c r="X313" s="480">
        <f>U313*$Z$9+U313</f>
        <v>31.083696000000003</v>
      </c>
      <c r="Y313" s="480">
        <f>X313*Y5</f>
        <v>4.6625544000000003</v>
      </c>
      <c r="Z313" s="711">
        <f>X313+Y313</f>
        <v>35.746250400000001</v>
      </c>
      <c r="AA313" s="712">
        <f t="shared" si="84"/>
        <v>32.948717760000001</v>
      </c>
      <c r="AB313" s="712" t="e">
        <f>AA313*#REF!</f>
        <v>#REF!</v>
      </c>
      <c r="AC313" s="713" t="e">
        <f>AA313+AB313</f>
        <v>#REF!</v>
      </c>
      <c r="AD313" s="713">
        <f>AA313*AD7</f>
        <v>34.596153648000005</v>
      </c>
      <c r="AE313" s="713">
        <f>AD313*AF7</f>
        <v>5.1894230472000009</v>
      </c>
      <c r="AF313" s="714">
        <f>AD313+AE313</f>
        <v>39.785576695200007</v>
      </c>
      <c r="AG313" s="715"/>
      <c r="AH313" s="714">
        <f>AD313*AH7</f>
        <v>36.325961330400006</v>
      </c>
      <c r="AI313" s="480">
        <f>AH313*AJ7</f>
        <v>5.4488941995600007</v>
      </c>
      <c r="AJ313" s="481">
        <f>SUM(AH313:AI313)</f>
        <v>41.774855529960007</v>
      </c>
      <c r="AK313" s="707"/>
      <c r="AL313" s="455">
        <v>37.792453843368001</v>
      </c>
      <c r="AM313" s="455">
        <f t="shared" si="82"/>
        <v>40.815850150837441</v>
      </c>
      <c r="AN313" s="455" t="e">
        <f>AL313*#REF!</f>
        <v>#REF!</v>
      </c>
      <c r="AO313" s="456" t="e">
        <f>SUM(AL313:AN313)</f>
        <v>#REF!</v>
      </c>
      <c r="AP313" s="364"/>
      <c r="AQ313" s="816">
        <v>42.46</v>
      </c>
      <c r="AR313" s="363">
        <f>AQ313*1.15</f>
        <v>48.829000000000001</v>
      </c>
      <c r="AS313" s="775">
        <f>AQ313*1.06</f>
        <v>45.007600000000004</v>
      </c>
      <c r="AT313" s="804">
        <f>AS313*1.15</f>
        <v>51.758740000000003</v>
      </c>
      <c r="AU313" s="722">
        <f>SUM(AS313-AQ313)/AQ313</f>
        <v>6.000000000000006E-2</v>
      </c>
    </row>
    <row r="314" spans="1:47" ht="15.75" x14ac:dyDescent="0.25">
      <c r="A314" s="562" t="s">
        <v>192</v>
      </c>
      <c r="B314" s="480">
        <v>12.87</v>
      </c>
      <c r="C314" s="481" t="e">
        <f>+B314+B314*$G$7</f>
        <v>#VALUE!</v>
      </c>
      <c r="D314" s="481">
        <v>14.6</v>
      </c>
      <c r="E314" s="481">
        <f>+D314*$F$9</f>
        <v>0</v>
      </c>
      <c r="F314" s="481">
        <f t="shared" si="83"/>
        <v>14.6</v>
      </c>
      <c r="G314" s="455">
        <f>F314</f>
        <v>14.6</v>
      </c>
      <c r="H314" s="485">
        <f>+D314+D314*$I$7</f>
        <v>14.6</v>
      </c>
      <c r="I314" s="513">
        <f t="shared" si="86"/>
        <v>0</v>
      </c>
      <c r="J314" s="514">
        <f t="shared" si="81"/>
        <v>14.6</v>
      </c>
      <c r="K314" s="515">
        <f>+J314</f>
        <v>14.6</v>
      </c>
      <c r="L314" s="480">
        <f>H314+H314*$M$7+0.01</f>
        <v>14.61</v>
      </c>
      <c r="M314" s="480">
        <f>L314*$M$6</f>
        <v>0</v>
      </c>
      <c r="N314" s="363">
        <f>L314+M314</f>
        <v>14.61</v>
      </c>
      <c r="O314" s="480">
        <f>L314+L314*$P$7</f>
        <v>16.6554</v>
      </c>
      <c r="P314" s="480" t="e">
        <f>O314*$Q$7</f>
        <v>#VALUE!</v>
      </c>
      <c r="Q314" s="480" t="e">
        <f>SUM(O314:P314)</f>
        <v>#VALUE!</v>
      </c>
      <c r="R314" s="550">
        <v>18.97</v>
      </c>
      <c r="S314" s="480">
        <f>R314*S7</f>
        <v>2.6558000000000002</v>
      </c>
      <c r="T314" s="480">
        <f>R314+S314-0.03</f>
        <v>21.595799999999997</v>
      </c>
      <c r="U314" s="480">
        <f>R314+(R314*R7)</f>
        <v>20.184079999999998</v>
      </c>
      <c r="V314" s="480">
        <f>U314*V7</f>
        <v>3.0276119999999995</v>
      </c>
      <c r="W314" s="538">
        <f>SUM(U314:V314)</f>
        <v>23.211691999999999</v>
      </c>
      <c r="X314" s="480">
        <f>U314*$Z$9+U314</f>
        <v>21.798806399999997</v>
      </c>
      <c r="Y314" s="480">
        <f>X314*Y5</f>
        <v>3.2698209599999992</v>
      </c>
      <c r="Z314" s="711">
        <f>X314+Y314</f>
        <v>25.068627359999997</v>
      </c>
      <c r="AA314" s="712">
        <f t="shared" si="84"/>
        <v>23.106734783999997</v>
      </c>
      <c r="AB314" s="712" t="e">
        <f>AA314*#REF!</f>
        <v>#REF!</v>
      </c>
      <c r="AC314" s="713" t="e">
        <f>AA314+AB314</f>
        <v>#REF!</v>
      </c>
      <c r="AD314" s="713">
        <f>AA314*AD7</f>
        <v>24.262071523199996</v>
      </c>
      <c r="AE314" s="713">
        <f>AD314*AF7</f>
        <v>3.639310728479999</v>
      </c>
      <c r="AF314" s="714">
        <f>AD314+AE314</f>
        <v>27.901382251679994</v>
      </c>
      <c r="AG314" s="715"/>
      <c r="AH314" s="714">
        <f>AD314*AH7</f>
        <v>25.475175099359998</v>
      </c>
      <c r="AI314" s="480">
        <f>AH314*AJ7</f>
        <v>3.8212762649039993</v>
      </c>
      <c r="AJ314" s="481">
        <f>SUM(AH314:AI314)</f>
        <v>29.296451364263998</v>
      </c>
      <c r="AK314" s="707">
        <v>28.8</v>
      </c>
      <c r="AL314" s="455">
        <v>26.503617353371201</v>
      </c>
      <c r="AM314" s="455">
        <f t="shared" si="82"/>
        <v>28.623906741640898</v>
      </c>
      <c r="AN314" s="455" t="e">
        <f>AL314*#REF!</f>
        <v>#REF!</v>
      </c>
      <c r="AO314" s="456" t="e">
        <f>SUM(AL314:AN314)</f>
        <v>#REF!</v>
      </c>
      <c r="AP314" s="364"/>
      <c r="AQ314" s="816">
        <v>29.78</v>
      </c>
      <c r="AR314" s="363">
        <f>AQ314*1.15</f>
        <v>34.247</v>
      </c>
      <c r="AS314" s="775">
        <f>AQ314*1.06</f>
        <v>31.566800000000004</v>
      </c>
      <c r="AT314" s="804">
        <f>AS314*1.15</f>
        <v>36.301819999999999</v>
      </c>
      <c r="AU314" s="722">
        <f>SUM(AS314-AQ314)/AQ314</f>
        <v>6.0000000000000102E-2</v>
      </c>
    </row>
    <row r="315" spans="1:47" ht="15.75" x14ac:dyDescent="0.25">
      <c r="A315" s="564"/>
      <c r="B315" s="563"/>
      <c r="C315" s="560"/>
      <c r="D315" s="481"/>
      <c r="E315" s="481"/>
      <c r="F315" s="481"/>
      <c r="G315" s="455"/>
      <c r="H315" s="485"/>
      <c r="I315" s="513"/>
      <c r="J315" s="514"/>
      <c r="K315" s="515"/>
      <c r="L315" s="483"/>
      <c r="M315" s="483"/>
      <c r="N315" s="488"/>
      <c r="O315" s="480"/>
      <c r="P315" s="480"/>
      <c r="Q315" s="480"/>
      <c r="R315" s="480"/>
      <c r="S315" s="480"/>
      <c r="T315" s="480"/>
      <c r="U315" s="480"/>
      <c r="V315" s="480"/>
      <c r="W315" s="538"/>
      <c r="X315" s="483"/>
      <c r="Y315" s="480"/>
      <c r="Z315" s="711"/>
      <c r="AA315" s="712"/>
      <c r="AB315" s="712"/>
      <c r="AC315" s="713"/>
      <c r="AD315" s="713"/>
      <c r="AE315" s="713"/>
      <c r="AF315" s="714"/>
      <c r="AG315" s="715"/>
      <c r="AH315" s="714"/>
      <c r="AI315" s="480"/>
      <c r="AJ315" s="483"/>
      <c r="AK315" s="707"/>
      <c r="AL315" s="455"/>
      <c r="AM315" s="455"/>
      <c r="AN315" s="455"/>
      <c r="AO315" s="456"/>
      <c r="AP315" s="364"/>
      <c r="AQ315" s="811"/>
      <c r="AR315" s="363"/>
      <c r="AS315" s="363"/>
      <c r="AT315" s="363"/>
      <c r="AU315" s="710"/>
    </row>
    <row r="316" spans="1:47" ht="15.75" x14ac:dyDescent="0.25">
      <c r="A316" s="584" t="s">
        <v>193</v>
      </c>
      <c r="B316" s="563"/>
      <c r="C316" s="560"/>
      <c r="D316" s="481"/>
      <c r="E316" s="481"/>
      <c r="F316" s="481"/>
      <c r="G316" s="455"/>
      <c r="H316" s="485"/>
      <c r="I316" s="513"/>
      <c r="J316" s="514"/>
      <c r="K316" s="515"/>
      <c r="L316" s="483"/>
      <c r="M316" s="483"/>
      <c r="N316" s="488"/>
      <c r="O316" s="480"/>
      <c r="P316" s="480"/>
      <c r="Q316" s="480"/>
      <c r="R316" s="480"/>
      <c r="S316" s="480"/>
      <c r="T316" s="480"/>
      <c r="U316" s="480"/>
      <c r="V316" s="480"/>
      <c r="W316" s="538"/>
      <c r="X316" s="483"/>
      <c r="Y316" s="480"/>
      <c r="Z316" s="711"/>
      <c r="AA316" s="712"/>
      <c r="AB316" s="712"/>
      <c r="AC316" s="713"/>
      <c r="AD316" s="713"/>
      <c r="AE316" s="713"/>
      <c r="AF316" s="714"/>
      <c r="AG316" s="715"/>
      <c r="AH316" s="714"/>
      <c r="AI316" s="480"/>
      <c r="AJ316" s="483"/>
      <c r="AK316" s="707"/>
      <c r="AL316" s="455"/>
      <c r="AM316" s="455"/>
      <c r="AN316" s="455"/>
      <c r="AO316" s="456"/>
      <c r="AP316" s="364"/>
      <c r="AQ316" s="811"/>
      <c r="AR316" s="363"/>
      <c r="AS316" s="363"/>
      <c r="AT316" s="363"/>
      <c r="AU316" s="710"/>
    </row>
    <row r="317" spans="1:47" ht="15.75" x14ac:dyDescent="0.25">
      <c r="A317" s="562" t="s">
        <v>190</v>
      </c>
      <c r="B317" s="480">
        <v>102.11</v>
      </c>
      <c r="C317" s="481" t="e">
        <f>+B317+B317*$G$7</f>
        <v>#VALUE!</v>
      </c>
      <c r="D317" s="481">
        <v>115.81</v>
      </c>
      <c r="E317" s="481">
        <f>+D317*$F$9</f>
        <v>0</v>
      </c>
      <c r="F317" s="481">
        <f t="shared" si="83"/>
        <v>115.81</v>
      </c>
      <c r="G317" s="455">
        <f>F317</f>
        <v>115.81</v>
      </c>
      <c r="H317" s="485">
        <f>+D317+D317*$I$7</f>
        <v>115.81</v>
      </c>
      <c r="I317" s="513">
        <f t="shared" si="86"/>
        <v>0</v>
      </c>
      <c r="J317" s="514">
        <f t="shared" si="81"/>
        <v>115.81</v>
      </c>
      <c r="K317" s="515">
        <f>+J317</f>
        <v>115.81</v>
      </c>
      <c r="L317" s="480">
        <f>H317+H317*$M$7</f>
        <v>115.81</v>
      </c>
      <c r="M317" s="480">
        <f>L317*$M$6</f>
        <v>0</v>
      </c>
      <c r="N317" s="363">
        <f>L317+M317</f>
        <v>115.81</v>
      </c>
      <c r="O317" s="480">
        <f>L317+L317*$P$7</f>
        <v>132.02340000000001</v>
      </c>
      <c r="P317" s="480" t="e">
        <f>O317*$Q$7</f>
        <v>#VALUE!</v>
      </c>
      <c r="Q317" s="480" t="e">
        <f>SUM(O317:P317)</f>
        <v>#VALUE!</v>
      </c>
      <c r="R317" s="550">
        <v>150.35</v>
      </c>
      <c r="S317" s="480">
        <f>R317*S7</f>
        <v>21.048999999999999</v>
      </c>
      <c r="T317" s="480">
        <f>R317+S317+0.02</f>
        <v>171.41900000000001</v>
      </c>
      <c r="U317" s="480">
        <f>R317+(R317*R7)</f>
        <v>159.97239999999999</v>
      </c>
      <c r="V317" s="480">
        <f>U317*V7</f>
        <v>23.995859999999997</v>
      </c>
      <c r="W317" s="543">
        <f>ROUNDUP(SUM(U317:V317),1)</f>
        <v>184</v>
      </c>
      <c r="X317" s="480">
        <f>U317*$Z$9+U317</f>
        <v>172.77019199999998</v>
      </c>
      <c r="Y317" s="480">
        <f>X317*Y5</f>
        <v>25.915528799999997</v>
      </c>
      <c r="Z317" s="711">
        <f>X317+Y317</f>
        <v>198.68572079999998</v>
      </c>
      <c r="AA317" s="712">
        <f t="shared" si="84"/>
        <v>183.13640351999999</v>
      </c>
      <c r="AB317" s="712" t="e">
        <f>AA317*#REF!</f>
        <v>#REF!</v>
      </c>
      <c r="AC317" s="713" t="e">
        <f>AA317+AB317</f>
        <v>#REF!</v>
      </c>
      <c r="AD317" s="713">
        <f>AA317*AD7</f>
        <v>192.29322369599998</v>
      </c>
      <c r="AE317" s="713">
        <f>AD317*AF7</f>
        <v>28.843983554399998</v>
      </c>
      <c r="AF317" s="714">
        <f>AD317+AE317</f>
        <v>221.13720725039997</v>
      </c>
      <c r="AG317" s="715"/>
      <c r="AH317" s="714">
        <f>AD317*AH7</f>
        <v>201.9078848808</v>
      </c>
      <c r="AI317" s="480">
        <f>AH317*AJ7</f>
        <v>30.286182732119997</v>
      </c>
      <c r="AJ317" s="481">
        <f>SUM(AH317:AI317)</f>
        <v>232.19406761291998</v>
      </c>
      <c r="AK317" s="707">
        <v>227.9</v>
      </c>
      <c r="AL317" s="455">
        <v>210.05898097413603</v>
      </c>
      <c r="AM317" s="455">
        <f t="shared" si="82"/>
        <v>226.86369945206692</v>
      </c>
      <c r="AN317" s="455" t="e">
        <f>AL317*#REF!</f>
        <v>#REF!</v>
      </c>
      <c r="AO317" s="456" t="e">
        <f>SUM(AL317:AN317)</f>
        <v>#REF!</v>
      </c>
      <c r="AP317" s="364"/>
      <c r="AQ317" s="816">
        <v>236.02</v>
      </c>
      <c r="AR317" s="363">
        <f>AQ317*1.15</f>
        <v>271.423</v>
      </c>
      <c r="AS317" s="775">
        <f>AQ317*1.06</f>
        <v>250.18120000000002</v>
      </c>
      <c r="AT317" s="804">
        <f>AS317*1.15</f>
        <v>287.70837999999998</v>
      </c>
      <c r="AU317" s="722">
        <f>SUM(AS317-AQ317)/AQ317</f>
        <v>6.0000000000000032E-2</v>
      </c>
    </row>
    <row r="318" spans="1:47" ht="15.75" x14ac:dyDescent="0.25">
      <c r="A318" s="562" t="s">
        <v>191</v>
      </c>
      <c r="B318" s="480">
        <v>113.14</v>
      </c>
      <c r="C318" s="481" t="e">
        <f>+B318+B318*$G$7</f>
        <v>#VALUE!</v>
      </c>
      <c r="D318" s="481">
        <v>128.32</v>
      </c>
      <c r="E318" s="481">
        <v>17.97</v>
      </c>
      <c r="F318" s="481">
        <f t="shared" si="83"/>
        <v>146.29</v>
      </c>
      <c r="G318" s="455">
        <f>F318</f>
        <v>146.29</v>
      </c>
      <c r="H318" s="485">
        <f>+D318+D318*$I$7</f>
        <v>128.32</v>
      </c>
      <c r="I318" s="513">
        <f t="shared" si="86"/>
        <v>0</v>
      </c>
      <c r="J318" s="514">
        <f t="shared" si="81"/>
        <v>128.32</v>
      </c>
      <c r="K318" s="515">
        <f>+J318</f>
        <v>128.32</v>
      </c>
      <c r="L318" s="480">
        <f>H318+H318*$M$7</f>
        <v>128.32</v>
      </c>
      <c r="M318" s="480">
        <f>L318*$M$6</f>
        <v>0</v>
      </c>
      <c r="N318" s="363">
        <f>L318+M318</f>
        <v>128.32</v>
      </c>
      <c r="O318" s="480">
        <f>L318+L318*$P$7</f>
        <v>146.28479999999999</v>
      </c>
      <c r="P318" s="480" t="e">
        <f>O318*$Q$7</f>
        <v>#VALUE!</v>
      </c>
      <c r="Q318" s="480" t="e">
        <f>SUM(O318:P318)</f>
        <v>#VALUE!</v>
      </c>
      <c r="R318" s="550">
        <v>166.59</v>
      </c>
      <c r="S318" s="480">
        <f>R318*S7</f>
        <v>23.322600000000001</v>
      </c>
      <c r="T318" s="480">
        <f>R318+S318+0.02</f>
        <v>189.93260000000001</v>
      </c>
      <c r="U318" s="480">
        <f>R318+(R318*R7)</f>
        <v>177.25175999999999</v>
      </c>
      <c r="V318" s="480">
        <f>U318*V7</f>
        <v>26.587763999999996</v>
      </c>
      <c r="W318" s="543">
        <f>ROUNDUP(SUM(U318:V318),1)</f>
        <v>203.9</v>
      </c>
      <c r="X318" s="480">
        <f>U318*$Z$9+U318</f>
        <v>191.43190079999999</v>
      </c>
      <c r="Y318" s="480">
        <f>X318*Y5</f>
        <v>28.714785119999998</v>
      </c>
      <c r="Z318" s="711">
        <f>X318+Y318</f>
        <v>220.14668591999998</v>
      </c>
      <c r="AA318" s="712">
        <f t="shared" si="84"/>
        <v>202.91781484800001</v>
      </c>
      <c r="AB318" s="712" t="e">
        <f>AA318*#REF!</f>
        <v>#REF!</v>
      </c>
      <c r="AC318" s="713" t="e">
        <f>AA318+AB318</f>
        <v>#REF!</v>
      </c>
      <c r="AD318" s="713">
        <f>AA318*AD7</f>
        <v>213.06370559040002</v>
      </c>
      <c r="AE318" s="713">
        <f>AD318*AF7</f>
        <v>31.95955583856</v>
      </c>
      <c r="AF318" s="714">
        <f>AD318+AE318</f>
        <v>245.02326142896001</v>
      </c>
      <c r="AG318" s="715"/>
      <c r="AH318" s="714">
        <f>AD318*AH7</f>
        <v>223.71689086992004</v>
      </c>
      <c r="AI318" s="480">
        <f>AH318*AJ7</f>
        <v>33.557533630488003</v>
      </c>
      <c r="AJ318" s="481">
        <f>SUM(AH318:AI318)</f>
        <v>257.27442450040803</v>
      </c>
      <c r="AK318" s="707">
        <v>252.5</v>
      </c>
      <c r="AL318" s="455">
        <v>232.7484246124464</v>
      </c>
      <c r="AM318" s="455">
        <f t="shared" si="82"/>
        <v>251.36829858144213</v>
      </c>
      <c r="AN318" s="455" t="e">
        <f>AL318*#REF!</f>
        <v>#REF!</v>
      </c>
      <c r="AO318" s="456" t="e">
        <f>SUM(AL318:AN318)</f>
        <v>#REF!</v>
      </c>
      <c r="AP318" s="364"/>
      <c r="AQ318" s="816">
        <v>261.52</v>
      </c>
      <c r="AR318" s="363">
        <f>AQ318*1.15</f>
        <v>300.74799999999993</v>
      </c>
      <c r="AS318" s="775">
        <f>AQ318*1.06</f>
        <v>277.21120000000002</v>
      </c>
      <c r="AT318" s="804">
        <f>AS318*1.15</f>
        <v>318.79288000000003</v>
      </c>
      <c r="AU318" s="722">
        <f>SUM(AS318-AQ318)/AQ318</f>
        <v>6.000000000000015E-2</v>
      </c>
    </row>
    <row r="319" spans="1:47" ht="15.75" x14ac:dyDescent="0.25">
      <c r="A319" s="564" t="s">
        <v>194</v>
      </c>
      <c r="B319" s="480">
        <v>12.63</v>
      </c>
      <c r="C319" s="481" t="e">
        <f>+B319+B319*$G$7</f>
        <v>#VALUE!</v>
      </c>
      <c r="D319" s="481">
        <v>14.32</v>
      </c>
      <c r="E319" s="481">
        <v>2.0099999999999998</v>
      </c>
      <c r="F319" s="481">
        <f t="shared" si="83"/>
        <v>16.329999999999998</v>
      </c>
      <c r="G319" s="455">
        <f>F319</f>
        <v>16.329999999999998</v>
      </c>
      <c r="H319" s="485">
        <f>+D319+D319*$I$7</f>
        <v>14.32</v>
      </c>
      <c r="I319" s="513">
        <f t="shared" si="86"/>
        <v>0</v>
      </c>
      <c r="J319" s="514">
        <f t="shared" si="81"/>
        <v>14.32</v>
      </c>
      <c r="K319" s="515">
        <f>+J319</f>
        <v>14.32</v>
      </c>
      <c r="L319" s="480">
        <f>H319+H319*$M$7</f>
        <v>14.32</v>
      </c>
      <c r="M319" s="480">
        <f>L319*$M$6</f>
        <v>0</v>
      </c>
      <c r="N319" s="363">
        <f>L319+M319</f>
        <v>14.32</v>
      </c>
      <c r="O319" s="480">
        <f>L319+L319*$P$7</f>
        <v>16.3248</v>
      </c>
      <c r="P319" s="480" t="e">
        <f>O319*$Q$7</f>
        <v>#VALUE!</v>
      </c>
      <c r="Q319" s="480" t="e">
        <f>SUM(O319:P319)</f>
        <v>#VALUE!</v>
      </c>
      <c r="R319" s="550">
        <v>18.59</v>
      </c>
      <c r="S319" s="480">
        <f>R319*S7</f>
        <v>2.6026000000000002</v>
      </c>
      <c r="T319" s="480">
        <f>R319+S319-0.01</f>
        <v>21.182599999999997</v>
      </c>
      <c r="U319" s="480">
        <f>R319+(R319*R7)</f>
        <v>19.77976</v>
      </c>
      <c r="V319" s="480">
        <f>U319*V7</f>
        <v>2.9669639999999999</v>
      </c>
      <c r="W319" s="543">
        <f>ROUNDUP(SUM(U319:V319),1)</f>
        <v>22.8</v>
      </c>
      <c r="X319" s="480">
        <f>U319*$Z$9+U319</f>
        <v>21.362140799999999</v>
      </c>
      <c r="Y319" s="480">
        <f>X319*Y5</f>
        <v>3.2043211199999999</v>
      </c>
      <c r="Z319" s="711">
        <f>X319+Y319</f>
        <v>24.566461919999998</v>
      </c>
      <c r="AA319" s="712">
        <f t="shared" si="84"/>
        <v>22.643869247999998</v>
      </c>
      <c r="AB319" s="712" t="e">
        <f>AA319*#REF!</f>
        <v>#REF!</v>
      </c>
      <c r="AC319" s="713" t="e">
        <f>AA319+AB319</f>
        <v>#REF!</v>
      </c>
      <c r="AD319" s="713">
        <f>AA319*AD7</f>
        <v>23.776062710399998</v>
      </c>
      <c r="AE319" s="713">
        <f>AD319*AF7</f>
        <v>3.5664094065599996</v>
      </c>
      <c r="AF319" s="714">
        <f>AD319+AE319</f>
        <v>27.342472116959996</v>
      </c>
      <c r="AG319" s="715"/>
      <c r="AH319" s="714">
        <f>AD319*AH7</f>
        <v>24.964865845919999</v>
      </c>
      <c r="AI319" s="480">
        <f>AH319*AJ7</f>
        <v>3.7447298768879995</v>
      </c>
      <c r="AJ319" s="481">
        <f>SUM(AH319:AI319)</f>
        <v>28.709595722807997</v>
      </c>
      <c r="AK319" s="707">
        <v>28.2</v>
      </c>
      <c r="AL319" s="455">
        <v>25.9727067263664</v>
      </c>
      <c r="AM319" s="455">
        <f t="shared" si="82"/>
        <v>28.050523264475714</v>
      </c>
      <c r="AN319" s="455" t="e">
        <f>AL319*#REF!</f>
        <v>#REF!</v>
      </c>
      <c r="AO319" s="456" t="e">
        <f>SUM(AL319:AN319)</f>
        <v>#REF!</v>
      </c>
      <c r="AP319" s="364"/>
      <c r="AQ319" s="816">
        <v>29.18</v>
      </c>
      <c r="AR319" s="363">
        <f>AQ319*1.15</f>
        <v>33.556999999999995</v>
      </c>
      <c r="AS319" s="775">
        <f>AQ319*1.06</f>
        <v>30.930800000000001</v>
      </c>
      <c r="AT319" s="804">
        <f>AS319*1.15</f>
        <v>35.570419999999999</v>
      </c>
      <c r="AU319" s="722">
        <f>SUM(AS319-AQ319)/AQ319</f>
        <v>6.000000000000006E-2</v>
      </c>
    </row>
    <row r="320" spans="1:47" ht="15.75" x14ac:dyDescent="0.25">
      <c r="A320" s="564"/>
      <c r="B320" s="559"/>
      <c r="C320" s="560"/>
      <c r="D320" s="481"/>
      <c r="E320" s="481"/>
      <c r="F320" s="481"/>
      <c r="G320" s="455"/>
      <c r="H320" s="485"/>
      <c r="I320" s="513"/>
      <c r="J320" s="514"/>
      <c r="K320" s="515"/>
      <c r="L320" s="483"/>
      <c r="M320" s="483"/>
      <c r="N320" s="488"/>
      <c r="O320" s="480"/>
      <c r="P320" s="480"/>
      <c r="Q320" s="480"/>
      <c r="R320" s="483"/>
      <c r="S320" s="483"/>
      <c r="T320" s="483"/>
      <c r="U320" s="480"/>
      <c r="V320" s="480"/>
      <c r="W320" s="538"/>
      <c r="X320" s="483"/>
      <c r="Y320" s="480"/>
      <c r="Z320" s="711"/>
      <c r="AA320" s="712"/>
      <c r="AB320" s="712"/>
      <c r="AC320" s="713"/>
      <c r="AD320" s="713"/>
      <c r="AE320" s="713"/>
      <c r="AF320" s="714"/>
      <c r="AG320" s="715"/>
      <c r="AH320" s="714"/>
      <c r="AI320" s="480"/>
      <c r="AJ320" s="483"/>
      <c r="AK320" s="707"/>
      <c r="AL320" s="455"/>
      <c r="AM320" s="455"/>
      <c r="AN320" s="455"/>
      <c r="AO320" s="456"/>
      <c r="AP320" s="364"/>
      <c r="AQ320" s="811"/>
      <c r="AR320" s="363"/>
      <c r="AS320" s="363"/>
      <c r="AT320" s="363"/>
      <c r="AU320" s="710"/>
    </row>
    <row r="321" spans="1:47" ht="15.75" x14ac:dyDescent="0.25">
      <c r="A321" s="584" t="s">
        <v>195</v>
      </c>
      <c r="B321" s="559"/>
      <c r="C321" s="560"/>
      <c r="D321" s="481"/>
      <c r="E321" s="481"/>
      <c r="F321" s="481"/>
      <c r="G321" s="455"/>
      <c r="H321" s="485"/>
      <c r="I321" s="513"/>
      <c r="J321" s="514"/>
      <c r="K321" s="515"/>
      <c r="L321" s="483"/>
      <c r="M321" s="483"/>
      <c r="N321" s="488"/>
      <c r="O321" s="480"/>
      <c r="P321" s="480"/>
      <c r="Q321" s="480"/>
      <c r="R321" s="480"/>
      <c r="S321" s="480"/>
      <c r="T321" s="480"/>
      <c r="U321" s="480"/>
      <c r="V321" s="480"/>
      <c r="W321" s="538"/>
      <c r="X321" s="483"/>
      <c r="Y321" s="480"/>
      <c r="Z321" s="711"/>
      <c r="AA321" s="712"/>
      <c r="AB321" s="712"/>
      <c r="AC321" s="713"/>
      <c r="AD321" s="713"/>
      <c r="AE321" s="713"/>
      <c r="AF321" s="714"/>
      <c r="AG321" s="715"/>
      <c r="AH321" s="714"/>
      <c r="AI321" s="480"/>
      <c r="AJ321" s="483"/>
      <c r="AK321" s="707"/>
      <c r="AL321" s="455"/>
      <c r="AM321" s="455"/>
      <c r="AN321" s="455"/>
      <c r="AO321" s="456"/>
      <c r="AP321" s="364"/>
      <c r="AQ321" s="811"/>
      <c r="AR321" s="363"/>
      <c r="AS321" s="363"/>
      <c r="AT321" s="363"/>
      <c r="AU321" s="710"/>
    </row>
    <row r="322" spans="1:47" ht="15.75" x14ac:dyDescent="0.25">
      <c r="A322" s="564" t="s">
        <v>196</v>
      </c>
      <c r="B322" s="480">
        <v>144.76</v>
      </c>
      <c r="C322" s="481" t="e">
        <f>+B322+B322*$G$7</f>
        <v>#VALUE!</v>
      </c>
      <c r="D322" s="481">
        <v>164.21</v>
      </c>
      <c r="E322" s="481">
        <f>+D322*$F$9</f>
        <v>0</v>
      </c>
      <c r="F322" s="481">
        <f t="shared" si="83"/>
        <v>164.21</v>
      </c>
      <c r="G322" s="455">
        <f>F322</f>
        <v>164.21</v>
      </c>
      <c r="H322" s="485">
        <f>+D322+D322*$I$7</f>
        <v>164.21</v>
      </c>
      <c r="I322" s="513">
        <f t="shared" si="86"/>
        <v>0</v>
      </c>
      <c r="J322" s="514">
        <f t="shared" si="81"/>
        <v>164.21</v>
      </c>
      <c r="K322" s="515">
        <f>+H322+I322-0.03</f>
        <v>164.18</v>
      </c>
      <c r="L322" s="480">
        <f>H322+H322*$M$7</f>
        <v>164.21</v>
      </c>
      <c r="M322" s="480">
        <f>L322*$M$6</f>
        <v>0</v>
      </c>
      <c r="N322" s="363">
        <f>L322+M322</f>
        <v>164.21</v>
      </c>
      <c r="O322" s="480">
        <f>L322+L322*$P$7</f>
        <v>187.19940000000003</v>
      </c>
      <c r="P322" s="480" t="e">
        <f>O322*$Q$7</f>
        <v>#VALUE!</v>
      </c>
      <c r="Q322" s="480" t="e">
        <f>SUM(O322:P322)</f>
        <v>#VALUE!</v>
      </c>
      <c r="R322" s="550">
        <v>207.31</v>
      </c>
      <c r="S322" s="480">
        <f>R322*S7</f>
        <v>29.023400000000002</v>
      </c>
      <c r="T322" s="480">
        <f>R322+S322-0.03</f>
        <v>236.30340000000001</v>
      </c>
      <c r="U322" s="480">
        <f>R322+(R322*R7)</f>
        <v>220.57784000000001</v>
      </c>
      <c r="V322" s="480">
        <f>U322*V7</f>
        <v>33.086675999999997</v>
      </c>
      <c r="W322" s="543">
        <f>ROUNDUP(SUM(U322:V322),1)</f>
        <v>253.7</v>
      </c>
      <c r="X322" s="480">
        <f>U322*$Z$9+U322</f>
        <v>238.22406720000001</v>
      </c>
      <c r="Y322" s="480">
        <f>X322*Y5</f>
        <v>35.733610079999998</v>
      </c>
      <c r="Z322" s="711">
        <f>X322+Y322+0.02</f>
        <v>273.97767727999997</v>
      </c>
      <c r="AA322" s="712">
        <f t="shared" si="84"/>
        <v>252.517511232</v>
      </c>
      <c r="AB322" s="712" t="e">
        <f>AA322*#REF!</f>
        <v>#REF!</v>
      </c>
      <c r="AC322" s="713" t="e">
        <f>AA322+AB322</f>
        <v>#REF!</v>
      </c>
      <c r="AD322" s="713">
        <f>AA322*AD7</f>
        <v>265.14338679360003</v>
      </c>
      <c r="AE322" s="713">
        <f>AD322*AF7</f>
        <v>39.771508019040006</v>
      </c>
      <c r="AF322" s="714">
        <f>AD322+AE322</f>
        <v>304.91489481264006</v>
      </c>
      <c r="AG322" s="715">
        <v>299.3</v>
      </c>
      <c r="AH322" s="714">
        <f>AD322*AH7</f>
        <v>278.40055613328002</v>
      </c>
      <c r="AI322" s="480">
        <f>AH322*AJ7</f>
        <v>41.760083419992</v>
      </c>
      <c r="AJ322" s="481">
        <f>SUM(AH322:AI322)</f>
        <v>320.16063955327201</v>
      </c>
      <c r="AK322" s="707">
        <v>314.2</v>
      </c>
      <c r="AL322" s="455">
        <v>289.63968969569765</v>
      </c>
      <c r="AM322" s="455">
        <f t="shared" si="82"/>
        <v>312.81086487135349</v>
      </c>
      <c r="AN322" s="455" t="e">
        <f>AL322*#REF!</f>
        <v>#REF!</v>
      </c>
      <c r="AO322" s="456">
        <v>333.1</v>
      </c>
      <c r="AP322" s="364">
        <v>333.1</v>
      </c>
      <c r="AQ322" s="816">
        <v>325.44</v>
      </c>
      <c r="AR322" s="363">
        <f>AQ322*1.15</f>
        <v>374.25599999999997</v>
      </c>
      <c r="AS322" s="775">
        <f t="shared" ref="AS322:AS330" si="87">AQ322*1.06</f>
        <v>344.96640000000002</v>
      </c>
      <c r="AT322" s="804">
        <f t="shared" ref="AT322:AT327" si="88">AS322*1.15</f>
        <v>396.71136000000001</v>
      </c>
      <c r="AU322" s="722">
        <f t="shared" ref="AU322:AU327" si="89">SUM(AS322-AQ322)/AQ322</f>
        <v>6.0000000000000074E-2</v>
      </c>
    </row>
    <row r="323" spans="1:47" ht="15.75" x14ac:dyDescent="0.25">
      <c r="A323" s="564" t="s">
        <v>197</v>
      </c>
      <c r="B323" s="480">
        <v>172.79</v>
      </c>
      <c r="C323" s="481" t="e">
        <f>+B323+B323*$G$7</f>
        <v>#VALUE!</v>
      </c>
      <c r="D323" s="481">
        <v>195.96</v>
      </c>
      <c r="E323" s="481">
        <v>27.44</v>
      </c>
      <c r="F323" s="481">
        <f t="shared" si="83"/>
        <v>223.4</v>
      </c>
      <c r="G323" s="455">
        <f>F323</f>
        <v>223.4</v>
      </c>
      <c r="H323" s="485">
        <f>+D323+D323*$I$7</f>
        <v>195.96</v>
      </c>
      <c r="I323" s="513">
        <f t="shared" si="86"/>
        <v>0</v>
      </c>
      <c r="J323" s="514">
        <f t="shared" si="81"/>
        <v>195.96</v>
      </c>
      <c r="K323" s="515">
        <f>+H323+I323</f>
        <v>195.96</v>
      </c>
      <c r="L323" s="480">
        <f>H323+H323*$M$7</f>
        <v>195.96</v>
      </c>
      <c r="M323" s="480">
        <f>L323*$M$6</f>
        <v>0</v>
      </c>
      <c r="N323" s="363">
        <f>L323+M323</f>
        <v>195.96</v>
      </c>
      <c r="O323" s="480">
        <f>L323+L323*$P$7</f>
        <v>223.39440000000002</v>
      </c>
      <c r="P323" s="480" t="e">
        <f>O323*$Q$7</f>
        <v>#VALUE!</v>
      </c>
      <c r="Q323" s="480" t="e">
        <f>SUM(O323:P323)</f>
        <v>#VALUE!</v>
      </c>
      <c r="R323" s="550">
        <v>247.39</v>
      </c>
      <c r="S323" s="480">
        <f>R323*S7</f>
        <v>34.634599999999999</v>
      </c>
      <c r="T323" s="480">
        <f>R323+S323-0.02</f>
        <v>282.00459999999998</v>
      </c>
      <c r="U323" s="480">
        <f>R323+(R323*R7)</f>
        <v>263.22296</v>
      </c>
      <c r="V323" s="480">
        <f>U323*V7</f>
        <v>39.483443999999999</v>
      </c>
      <c r="W323" s="543">
        <f>ROUNDUP(SUM(U323:V323),1)</f>
        <v>302.8</v>
      </c>
      <c r="X323" s="480">
        <f>U323*$Z$9+U323</f>
        <v>284.28079680000002</v>
      </c>
      <c r="Y323" s="480">
        <f>X323*Y5</f>
        <v>42.642119520000001</v>
      </c>
      <c r="Z323" s="711">
        <f>X323+Y323+0.03</f>
        <v>326.95291631999999</v>
      </c>
      <c r="AA323" s="712">
        <f t="shared" si="84"/>
        <v>301.33764460800001</v>
      </c>
      <c r="AB323" s="712" t="e">
        <f>AA323*#REF!</f>
        <v>#REF!</v>
      </c>
      <c r="AC323" s="713" t="e">
        <f>AA323+AB323</f>
        <v>#REF!</v>
      </c>
      <c r="AD323" s="713">
        <f>AA323*AD7</f>
        <v>316.40452683840005</v>
      </c>
      <c r="AE323" s="713">
        <f>AD323*AF7</f>
        <v>47.460679025760008</v>
      </c>
      <c r="AF323" s="714">
        <f>AD323+AE323</f>
        <v>363.86520586416003</v>
      </c>
      <c r="AG323" s="715">
        <v>357.1</v>
      </c>
      <c r="AH323" s="714">
        <f>AD323*AH7</f>
        <v>332.22475318032008</v>
      </c>
      <c r="AI323" s="480">
        <f>AH323*AJ7</f>
        <v>49.833712977048009</v>
      </c>
      <c r="AJ323" s="481">
        <f>SUM(AH323:AI323)</f>
        <v>382.05846615736812</v>
      </c>
      <c r="AK323" s="707">
        <v>375</v>
      </c>
      <c r="AL323" s="455">
        <v>345.63678951241445</v>
      </c>
      <c r="AM323" s="455">
        <f t="shared" si="82"/>
        <v>373.28773267340762</v>
      </c>
      <c r="AN323" s="455" t="e">
        <f>AL323*#REF!</f>
        <v>#REF!</v>
      </c>
      <c r="AO323" s="456">
        <v>397.5</v>
      </c>
      <c r="AP323" s="364">
        <v>397.5</v>
      </c>
      <c r="AQ323" s="816">
        <v>388.36</v>
      </c>
      <c r="AR323" s="363">
        <f>AQ323*1.15</f>
        <v>446.61399999999998</v>
      </c>
      <c r="AS323" s="775">
        <f t="shared" si="87"/>
        <v>411.66160000000002</v>
      </c>
      <c r="AT323" s="804">
        <f t="shared" si="88"/>
        <v>473.41084000000001</v>
      </c>
      <c r="AU323" s="722">
        <f t="shared" si="89"/>
        <v>6.0000000000000019E-2</v>
      </c>
    </row>
    <row r="324" spans="1:47" ht="15.75" x14ac:dyDescent="0.25">
      <c r="A324" s="564"/>
      <c r="B324" s="563"/>
      <c r="C324" s="560"/>
      <c r="D324" s="481"/>
      <c r="E324" s="481"/>
      <c r="F324" s="481"/>
      <c r="G324" s="455"/>
      <c r="H324" s="485"/>
      <c r="I324" s="513"/>
      <c r="J324" s="514"/>
      <c r="K324" s="515"/>
      <c r="L324" s="483"/>
      <c r="M324" s="483"/>
      <c r="N324" s="488"/>
      <c r="O324" s="480"/>
      <c r="P324" s="480"/>
      <c r="Q324" s="480"/>
      <c r="R324" s="480"/>
      <c r="S324" s="480"/>
      <c r="T324" s="480"/>
      <c r="U324" s="483"/>
      <c r="V324" s="483"/>
      <c r="W324" s="502"/>
      <c r="X324" s="483"/>
      <c r="Y324" s="480"/>
      <c r="Z324" s="711"/>
      <c r="AA324" s="712"/>
      <c r="AB324" s="712"/>
      <c r="AC324" s="713"/>
      <c r="AD324" s="713"/>
      <c r="AE324" s="713"/>
      <c r="AF324" s="714"/>
      <c r="AG324" s="715"/>
      <c r="AH324" s="714"/>
      <c r="AI324" s="480"/>
      <c r="AJ324" s="483"/>
      <c r="AK324" s="707"/>
      <c r="AL324" s="455"/>
      <c r="AM324" s="455"/>
      <c r="AN324" s="455"/>
      <c r="AO324" s="456"/>
      <c r="AP324" s="364"/>
      <c r="AQ324" s="816"/>
      <c r="AR324" s="363"/>
      <c r="AS324" s="363"/>
      <c r="AT324" s="363"/>
      <c r="AU324" s="710"/>
    </row>
    <row r="325" spans="1:47" ht="15.75" x14ac:dyDescent="0.25">
      <c r="A325" s="525" t="s">
        <v>935</v>
      </c>
      <c r="B325" s="542">
        <v>839.57</v>
      </c>
      <c r="C325" s="527" t="e">
        <f>+B325+B325*$G$7</f>
        <v>#VALUE!</v>
      </c>
      <c r="D325" s="527">
        <v>952.24</v>
      </c>
      <c r="E325" s="527">
        <f>+D325*$F$9</f>
        <v>0</v>
      </c>
      <c r="F325" s="527">
        <f t="shared" si="83"/>
        <v>952.24</v>
      </c>
      <c r="G325" s="528">
        <f>F325</f>
        <v>952.24</v>
      </c>
      <c r="H325" s="529">
        <f>+D325+D325*$I$7</f>
        <v>952.24</v>
      </c>
      <c r="I325" s="530">
        <f t="shared" si="86"/>
        <v>0</v>
      </c>
      <c r="J325" s="531">
        <f t="shared" si="81"/>
        <v>952.24</v>
      </c>
      <c r="K325" s="532">
        <f>+H325+I325+0.01</f>
        <v>952.25</v>
      </c>
      <c r="L325" s="542">
        <f>H325+H325*$M$7</f>
        <v>952.24</v>
      </c>
      <c r="M325" s="542">
        <f>L325*$M$6</f>
        <v>0</v>
      </c>
      <c r="N325" s="364">
        <f>L325+M325</f>
        <v>952.24</v>
      </c>
      <c r="O325" s="542">
        <f>L325+L325*$P$7</f>
        <v>1085.5536</v>
      </c>
      <c r="P325" s="542" t="e">
        <f>O325*$Q$7</f>
        <v>#VALUE!</v>
      </c>
      <c r="Q325" s="542" t="e">
        <f>SUM(O325:P325)</f>
        <v>#VALUE!</v>
      </c>
      <c r="R325" s="556">
        <v>1202.18</v>
      </c>
      <c r="S325" s="542">
        <f>R325*S7</f>
        <v>168.30520000000001</v>
      </c>
      <c r="T325" s="542">
        <f>R325+S325+0.01</f>
        <v>1370.4952000000001</v>
      </c>
      <c r="U325" s="542">
        <f>R325+(R325*R7)</f>
        <v>1279.11952</v>
      </c>
      <c r="V325" s="542">
        <f>U325*V7</f>
        <v>191.86792799999998</v>
      </c>
      <c r="W325" s="543">
        <f>ROUNDUP(SUM(U325:V325),1)</f>
        <v>1471</v>
      </c>
      <c r="X325" s="542">
        <f>U325*$Z$9+U325</f>
        <v>1381.4490816</v>
      </c>
      <c r="Y325" s="542">
        <f>X325*Y5</f>
        <v>207.21736224</v>
      </c>
      <c r="Z325" s="736">
        <f>X325+Y325</f>
        <v>1588.6664438400001</v>
      </c>
      <c r="AA325" s="737">
        <f t="shared" si="84"/>
        <v>1464.3360264959999</v>
      </c>
      <c r="AB325" s="737" t="e">
        <f>AA325*#REF!</f>
        <v>#REF!</v>
      </c>
      <c r="AC325" s="738" t="e">
        <f>AA325+AB325</f>
        <v>#REF!</v>
      </c>
      <c r="AD325" s="738">
        <f>AA325*AD7</f>
        <v>1537.5528278208001</v>
      </c>
      <c r="AE325" s="738">
        <f>AD325*AF7</f>
        <v>230.63292417311999</v>
      </c>
      <c r="AF325" s="739">
        <f>AD325+AE325</f>
        <v>1768.1857519939201</v>
      </c>
      <c r="AG325" s="715">
        <v>1735.4</v>
      </c>
      <c r="AH325" s="739">
        <f>AD325*AH7</f>
        <v>1614.4304692118401</v>
      </c>
      <c r="AI325" s="542">
        <f>AH325*AJ7</f>
        <v>242.164570381776</v>
      </c>
      <c r="AJ325" s="527">
        <f>SUM(AH325:AI325)</f>
        <v>1856.5950395936161</v>
      </c>
      <c r="AK325" s="707">
        <v>1822.2</v>
      </c>
      <c r="AL325" s="653">
        <v>1679.6056251911327</v>
      </c>
      <c r="AM325" s="455">
        <f t="shared" si="82"/>
        <v>1813.9740752064235</v>
      </c>
      <c r="AN325" s="653" t="e">
        <f>AL325*#REF!</f>
        <v>#REF!</v>
      </c>
      <c r="AO325" s="654" t="e">
        <f>SUM(AL325:AN325)</f>
        <v>#REF!</v>
      </c>
      <c r="AP325" s="364"/>
      <c r="AQ325" s="816">
        <v>1887.21</v>
      </c>
      <c r="AR325" s="363">
        <f>AQ325*1.15</f>
        <v>2170.2914999999998</v>
      </c>
      <c r="AS325" s="775">
        <f t="shared" si="87"/>
        <v>2000.4426000000001</v>
      </c>
      <c r="AT325" s="804">
        <f t="shared" si="88"/>
        <v>2300.5089899999998</v>
      </c>
      <c r="AU325" s="722">
        <f t="shared" si="89"/>
        <v>6.0000000000000026E-2</v>
      </c>
    </row>
    <row r="326" spans="1:47" ht="15.75" x14ac:dyDescent="0.25">
      <c r="A326" s="585"/>
      <c r="B326" s="563"/>
      <c r="C326" s="560"/>
      <c r="D326" s="481"/>
      <c r="E326" s="481"/>
      <c r="F326" s="481"/>
      <c r="G326" s="455"/>
      <c r="H326" s="485"/>
      <c r="I326" s="513"/>
      <c r="J326" s="514"/>
      <c r="K326" s="515"/>
      <c r="L326" s="483"/>
      <c r="M326" s="483"/>
      <c r="N326" s="488"/>
      <c r="O326" s="480"/>
      <c r="P326" s="480"/>
      <c r="Q326" s="480"/>
      <c r="R326" s="480"/>
      <c r="S326" s="480"/>
      <c r="T326" s="480"/>
      <c r="U326" s="480"/>
      <c r="V326" s="480"/>
      <c r="W326" s="538"/>
      <c r="X326" s="483"/>
      <c r="Y326" s="480"/>
      <c r="Z326" s="711"/>
      <c r="AA326" s="712"/>
      <c r="AB326" s="712"/>
      <c r="AC326" s="713"/>
      <c r="AD326" s="713"/>
      <c r="AE326" s="713"/>
      <c r="AF326" s="714"/>
      <c r="AG326" s="715"/>
      <c r="AH326" s="714"/>
      <c r="AI326" s="480"/>
      <c r="AJ326" s="483"/>
      <c r="AK326" s="707"/>
      <c r="AL326" s="455"/>
      <c r="AM326" s="455"/>
      <c r="AN326" s="455"/>
      <c r="AO326" s="456"/>
      <c r="AP326" s="364"/>
      <c r="AQ326" s="816"/>
      <c r="AR326" s="363"/>
      <c r="AS326" s="363"/>
      <c r="AT326" s="363"/>
      <c r="AU326" s="710"/>
    </row>
    <row r="327" spans="1:47" ht="15.75" x14ac:dyDescent="0.25">
      <c r="A327" s="558" t="s">
        <v>199</v>
      </c>
      <c r="B327" s="480">
        <v>230</v>
      </c>
      <c r="C327" s="481" t="e">
        <f>+B327+B327*$G$7</f>
        <v>#VALUE!</v>
      </c>
      <c r="D327" s="481">
        <v>260.88</v>
      </c>
      <c r="E327" s="481">
        <f>+D327*$F$9</f>
        <v>0</v>
      </c>
      <c r="F327" s="481">
        <f t="shared" si="83"/>
        <v>260.88</v>
      </c>
      <c r="G327" s="455">
        <f>FLOOR(F327,0.05)</f>
        <v>260.85000000000002</v>
      </c>
      <c r="H327" s="485">
        <f>+D327+D327*$I$7</f>
        <v>260.88</v>
      </c>
      <c r="I327" s="513">
        <f t="shared" si="86"/>
        <v>0</v>
      </c>
      <c r="J327" s="514">
        <f t="shared" si="81"/>
        <v>260.88</v>
      </c>
      <c r="K327" s="515">
        <f>+H327+I327+0.05</f>
        <v>260.93</v>
      </c>
      <c r="L327" s="480">
        <f>H327+H327*$M$7</f>
        <v>260.88</v>
      </c>
      <c r="M327" s="480">
        <f>L327*$M$6</f>
        <v>0</v>
      </c>
      <c r="N327" s="363">
        <f>L327+M327</f>
        <v>260.88</v>
      </c>
      <c r="O327" s="480">
        <f>L327+L327*$P$7</f>
        <v>297.40319999999997</v>
      </c>
      <c r="P327" s="480" t="e">
        <f>O327*$Q$7</f>
        <v>#VALUE!</v>
      </c>
      <c r="Q327" s="480" t="e">
        <f>SUM(O327:P327)</f>
        <v>#VALUE!</v>
      </c>
      <c r="R327" s="550">
        <v>329.35</v>
      </c>
      <c r="S327" s="480">
        <f>R327*S7</f>
        <v>46.109000000000009</v>
      </c>
      <c r="T327" s="480">
        <f>R327+S327+0.04</f>
        <v>375.49900000000008</v>
      </c>
      <c r="U327" s="480">
        <f>R327+(R327*R7)</f>
        <v>350.42840000000001</v>
      </c>
      <c r="V327" s="480">
        <f>U327*V7</f>
        <v>52.564259999999997</v>
      </c>
      <c r="W327" s="543">
        <f>ROUNDUP(SUM(U327:V327),1)</f>
        <v>403</v>
      </c>
      <c r="X327" s="480">
        <f>U327*$Z$9+U327</f>
        <v>378.462672</v>
      </c>
      <c r="Y327" s="480">
        <f>X327*Y5</f>
        <v>56.7694008</v>
      </c>
      <c r="Z327" s="711">
        <f>X327+Y327+0.03</f>
        <v>435.26207279999994</v>
      </c>
      <c r="AA327" s="712">
        <f t="shared" si="84"/>
        <v>401.17043231999997</v>
      </c>
      <c r="AB327" s="712" t="e">
        <f>AA327*#REF!</f>
        <v>#REF!</v>
      </c>
      <c r="AC327" s="713" t="e">
        <f>AA327+AB327</f>
        <v>#REF!</v>
      </c>
      <c r="AD327" s="713">
        <f>AA327*AD7</f>
        <v>421.22895393599998</v>
      </c>
      <c r="AE327" s="713">
        <f>AD327*AF7</f>
        <v>63.184343090399992</v>
      </c>
      <c r="AF327" s="714">
        <f>AD327+AE327</f>
        <v>484.41329702639996</v>
      </c>
      <c r="AG327" s="715">
        <v>475.4</v>
      </c>
      <c r="AH327" s="714">
        <f>AD327*AH7</f>
        <v>442.29040163280001</v>
      </c>
      <c r="AI327" s="480">
        <f>AH327*AJ7</f>
        <v>66.343560244919999</v>
      </c>
      <c r="AJ327" s="481">
        <f>SUM(AH327:AI327)</f>
        <v>508.63396187772003</v>
      </c>
      <c r="AK327" s="707">
        <v>499.2</v>
      </c>
      <c r="AL327" s="455">
        <v>460.14582895797605</v>
      </c>
      <c r="AM327" s="455">
        <f t="shared" si="82"/>
        <v>496.95749527461419</v>
      </c>
      <c r="AN327" s="455" t="e">
        <f>AL327*#REF!</f>
        <v>#REF!</v>
      </c>
      <c r="AO327" s="456">
        <v>529.20000000000005</v>
      </c>
      <c r="AP327" s="364">
        <v>529.20000000000005</v>
      </c>
      <c r="AQ327" s="816">
        <v>517.03</v>
      </c>
      <c r="AR327" s="363">
        <f>AQ327*1.15</f>
        <v>594.58449999999993</v>
      </c>
      <c r="AS327" s="775">
        <f t="shared" si="87"/>
        <v>548.05179999999996</v>
      </c>
      <c r="AT327" s="804">
        <f t="shared" si="88"/>
        <v>630.25956999999994</v>
      </c>
      <c r="AU327" s="722">
        <f t="shared" si="89"/>
        <v>5.9999999999999977E-2</v>
      </c>
    </row>
    <row r="328" spans="1:47" ht="15.75" x14ac:dyDescent="0.25">
      <c r="A328" s="564"/>
      <c r="B328" s="563"/>
      <c r="C328" s="560"/>
      <c r="D328" s="481"/>
      <c r="E328" s="481"/>
      <c r="F328" s="481"/>
      <c r="G328" s="455"/>
      <c r="H328" s="485"/>
      <c r="I328" s="513"/>
      <c r="J328" s="514"/>
      <c r="K328" s="515"/>
      <c r="L328" s="483"/>
      <c r="M328" s="483"/>
      <c r="N328" s="488"/>
      <c r="O328" s="480"/>
      <c r="P328" s="480"/>
      <c r="Q328" s="480"/>
      <c r="R328" s="480"/>
      <c r="S328" s="480"/>
      <c r="T328" s="480"/>
      <c r="U328" s="480"/>
      <c r="V328" s="480"/>
      <c r="W328" s="538"/>
      <c r="X328" s="483"/>
      <c r="Y328" s="480"/>
      <c r="Z328" s="711"/>
      <c r="AA328" s="712"/>
      <c r="AB328" s="712"/>
      <c r="AC328" s="713"/>
      <c r="AD328" s="713"/>
      <c r="AE328" s="713"/>
      <c r="AF328" s="714"/>
      <c r="AG328" s="715"/>
      <c r="AH328" s="714"/>
      <c r="AI328" s="480"/>
      <c r="AJ328" s="483"/>
      <c r="AK328" s="707"/>
      <c r="AL328" s="455"/>
      <c r="AM328" s="455"/>
      <c r="AN328" s="455"/>
      <c r="AO328" s="456"/>
      <c r="AP328" s="364"/>
      <c r="AQ328" s="816"/>
      <c r="AR328" s="363"/>
      <c r="AS328" s="363"/>
      <c r="AT328" s="363"/>
      <c r="AU328" s="710"/>
    </row>
    <row r="329" spans="1:47" ht="15.75" x14ac:dyDescent="0.25">
      <c r="A329" s="558" t="s">
        <v>200</v>
      </c>
      <c r="B329" s="563"/>
      <c r="C329" s="560"/>
      <c r="D329" s="481"/>
      <c r="E329" s="481"/>
      <c r="F329" s="481"/>
      <c r="G329" s="455"/>
      <c r="H329" s="485"/>
      <c r="I329" s="513"/>
      <c r="J329" s="514"/>
      <c r="K329" s="515"/>
      <c r="L329" s="483"/>
      <c r="M329" s="483"/>
      <c r="N329" s="488"/>
      <c r="O329" s="480"/>
      <c r="P329" s="480"/>
      <c r="Q329" s="480"/>
      <c r="R329" s="480"/>
      <c r="S329" s="480"/>
      <c r="T329" s="480"/>
      <c r="U329" s="483"/>
      <c r="V329" s="483"/>
      <c r="W329" s="502"/>
      <c r="X329" s="483"/>
      <c r="Y329" s="480"/>
      <c r="Z329" s="711"/>
      <c r="AA329" s="712"/>
      <c r="AB329" s="712"/>
      <c r="AC329" s="713"/>
      <c r="AD329" s="713"/>
      <c r="AE329" s="713"/>
      <c r="AF329" s="714"/>
      <c r="AG329" s="715"/>
      <c r="AH329" s="714"/>
      <c r="AI329" s="480"/>
      <c r="AJ329" s="483"/>
      <c r="AK329" s="707"/>
      <c r="AL329" s="455"/>
      <c r="AM329" s="455"/>
      <c r="AN329" s="455"/>
      <c r="AO329" s="456"/>
      <c r="AP329" s="364"/>
      <c r="AQ329" s="816"/>
      <c r="AR329" s="363"/>
      <c r="AS329" s="363"/>
      <c r="AT329" s="363"/>
      <c r="AU329" s="710"/>
    </row>
    <row r="330" spans="1:47" ht="15.75" x14ac:dyDescent="0.25">
      <c r="A330" s="562" t="s">
        <v>201</v>
      </c>
      <c r="B330" s="480">
        <v>12.29</v>
      </c>
      <c r="C330" s="481" t="e">
        <f>+B330+B330*$G$7</f>
        <v>#VALUE!</v>
      </c>
      <c r="D330" s="481">
        <v>13.95</v>
      </c>
      <c r="E330" s="481">
        <f>+D330*$F$9</f>
        <v>0</v>
      </c>
      <c r="F330" s="481">
        <f t="shared" si="83"/>
        <v>13.95</v>
      </c>
      <c r="G330" s="455">
        <f>FLOOR(F330,0.05)</f>
        <v>13.950000000000001</v>
      </c>
      <c r="H330" s="485">
        <f>+D330+D330*$I$7</f>
        <v>13.95</v>
      </c>
      <c r="I330" s="513">
        <f t="shared" si="86"/>
        <v>0</v>
      </c>
      <c r="J330" s="514">
        <f t="shared" si="81"/>
        <v>13.95</v>
      </c>
      <c r="K330" s="515">
        <f>+H330+I330+0.04</f>
        <v>13.989999999999998</v>
      </c>
      <c r="L330" s="480">
        <f>H330+H330*$M$7</f>
        <v>13.95</v>
      </c>
      <c r="M330" s="480">
        <f>L330*$M$6</f>
        <v>0</v>
      </c>
      <c r="N330" s="363">
        <f>L330+M330</f>
        <v>13.95</v>
      </c>
      <c r="O330" s="480">
        <f>L330+L330*$P$7</f>
        <v>15.902999999999999</v>
      </c>
      <c r="P330" s="480" t="e">
        <f>O330*$Q$7</f>
        <v>#VALUE!</v>
      </c>
      <c r="Q330" s="480" t="e">
        <f>SUM(O330:P330)</f>
        <v>#VALUE!</v>
      </c>
      <c r="R330" s="550">
        <v>17.61</v>
      </c>
      <c r="S330" s="480">
        <f>R330*S7</f>
        <v>2.4654000000000003</v>
      </c>
      <c r="T330" s="480">
        <f>R330+S330</f>
        <v>20.075399999999998</v>
      </c>
      <c r="U330" s="480">
        <f>R330+(R330*R7)</f>
        <v>18.73704</v>
      </c>
      <c r="V330" s="480">
        <f>U330*V7</f>
        <v>2.8105560000000001</v>
      </c>
      <c r="W330" s="538">
        <f>SUM(U330:V330)</f>
        <v>21.547595999999999</v>
      </c>
      <c r="X330" s="480">
        <f>U330*$Z$9+U330</f>
        <v>20.236003199999999</v>
      </c>
      <c r="Y330" s="480">
        <f>X330*Y5</f>
        <v>3.0354004799999998</v>
      </c>
      <c r="Z330" s="711">
        <f>X330+Y330</f>
        <v>23.271403679999999</v>
      </c>
      <c r="AA330" s="712">
        <f t="shared" si="84"/>
        <v>21.450163392</v>
      </c>
      <c r="AB330" s="712" t="e">
        <f>AA330*#REF!</f>
        <v>#REF!</v>
      </c>
      <c r="AC330" s="713" t="e">
        <f>AA330+AB330</f>
        <v>#REF!</v>
      </c>
      <c r="AD330" s="713">
        <f>AA330*AD7</f>
        <v>22.522671561600003</v>
      </c>
      <c r="AE330" s="713">
        <f>AD330*AF7</f>
        <v>3.3784007342400004</v>
      </c>
      <c r="AF330" s="714">
        <f>AD330+AE330</f>
        <v>25.901072295840002</v>
      </c>
      <c r="AG330" s="715"/>
      <c r="AH330" s="714">
        <f>AD330*AH7</f>
        <v>23.648805139680004</v>
      </c>
      <c r="AI330" s="480">
        <f>AH330*AJ7</f>
        <v>3.5473207709520005</v>
      </c>
      <c r="AJ330" s="481">
        <f>SUM(AH330:AI330)</f>
        <v>27.196125910632006</v>
      </c>
      <c r="AK330" s="707"/>
      <c r="AL330" s="455">
        <v>24.603516161985606</v>
      </c>
      <c r="AM330" s="455">
        <f t="shared" si="82"/>
        <v>26.571797454944456</v>
      </c>
      <c r="AN330" s="455" t="e">
        <f>AL330*#REF!</f>
        <v>#REF!</v>
      </c>
      <c r="AO330" s="456" t="e">
        <f>SUM(AL330:AN330)</f>
        <v>#REF!</v>
      </c>
      <c r="AP330" s="364"/>
      <c r="AQ330" s="816">
        <v>27.64</v>
      </c>
      <c r="AR330" s="363">
        <f>AQ330*1.15</f>
        <v>31.785999999999998</v>
      </c>
      <c r="AS330" s="775">
        <f t="shared" si="87"/>
        <v>29.298400000000001</v>
      </c>
      <c r="AT330" s="804">
        <f>AS330*1.15</f>
        <v>33.693159999999999</v>
      </c>
      <c r="AU330" s="722">
        <f>SUM(AS330-AQ330)/AQ330</f>
        <v>6.0000000000000012E-2</v>
      </c>
    </row>
    <row r="331" spans="1:47" ht="15.75" x14ac:dyDescent="0.25">
      <c r="A331" s="564"/>
      <c r="B331" s="559"/>
      <c r="C331" s="560"/>
      <c r="D331" s="560"/>
      <c r="E331" s="560"/>
      <c r="F331" s="560"/>
      <c r="G331" s="455"/>
      <c r="H331" s="485"/>
      <c r="I331" s="513"/>
      <c r="J331" s="514"/>
      <c r="K331" s="515"/>
      <c r="L331" s="483"/>
      <c r="M331" s="483"/>
      <c r="N331" s="488"/>
      <c r="O331" s="480"/>
      <c r="P331" s="480"/>
      <c r="Q331" s="480"/>
      <c r="R331" s="483"/>
      <c r="S331" s="483"/>
      <c r="T331" s="483"/>
      <c r="U331" s="483"/>
      <c r="V331" s="483"/>
      <c r="W331" s="502"/>
      <c r="X331" s="483"/>
      <c r="Y331" s="480"/>
      <c r="Z331" s="711"/>
      <c r="AA331" s="712"/>
      <c r="AB331" s="712"/>
      <c r="AC331" s="713"/>
      <c r="AD331" s="713"/>
      <c r="AE331" s="713"/>
      <c r="AF331" s="714"/>
      <c r="AG331" s="715"/>
      <c r="AH331" s="714"/>
      <c r="AI331" s="480"/>
      <c r="AJ331" s="483"/>
      <c r="AK331" s="707"/>
      <c r="AL331" s="455"/>
      <c r="AM331" s="455"/>
      <c r="AN331" s="455"/>
      <c r="AO331" s="456"/>
      <c r="AP331" s="364"/>
      <c r="AQ331" s="810"/>
      <c r="AR331" s="709"/>
      <c r="AS331" s="709"/>
      <c r="AT331" s="709"/>
      <c r="AU331" s="710"/>
    </row>
    <row r="332" spans="1:47" ht="15.75" x14ac:dyDescent="0.25">
      <c r="A332" s="564"/>
      <c r="B332" s="559"/>
      <c r="C332" s="560"/>
      <c r="D332" s="560"/>
      <c r="E332" s="560"/>
      <c r="F332" s="560"/>
      <c r="G332" s="455"/>
      <c r="H332" s="485"/>
      <c r="I332" s="513"/>
      <c r="J332" s="514"/>
      <c r="K332" s="515"/>
      <c r="L332" s="483"/>
      <c r="M332" s="483"/>
      <c r="N332" s="488"/>
      <c r="O332" s="480"/>
      <c r="P332" s="480"/>
      <c r="Q332" s="480"/>
      <c r="R332" s="483"/>
      <c r="S332" s="483"/>
      <c r="T332" s="483"/>
      <c r="U332" s="480"/>
      <c r="V332" s="480"/>
      <c r="W332" s="538"/>
      <c r="X332" s="483"/>
      <c r="Y332" s="480"/>
      <c r="Z332" s="711"/>
      <c r="AA332" s="712"/>
      <c r="AB332" s="712"/>
      <c r="AC332" s="713"/>
      <c r="AD332" s="713"/>
      <c r="AE332" s="713"/>
      <c r="AF332" s="714"/>
      <c r="AG332" s="715"/>
      <c r="AH332" s="714"/>
      <c r="AI332" s="480"/>
      <c r="AJ332" s="483"/>
      <c r="AK332" s="707"/>
      <c r="AL332" s="455"/>
      <c r="AM332" s="455"/>
      <c r="AN332" s="455"/>
      <c r="AO332" s="456"/>
      <c r="AP332" s="364"/>
      <c r="AQ332" s="810"/>
      <c r="AR332" s="709"/>
      <c r="AS332" s="709"/>
      <c r="AT332" s="709"/>
      <c r="AU332" s="710"/>
    </row>
    <row r="333" spans="1:47" ht="15.75" x14ac:dyDescent="0.25">
      <c r="A333" s="564"/>
      <c r="B333" s="559"/>
      <c r="C333" s="560"/>
      <c r="D333" s="560"/>
      <c r="E333" s="560"/>
      <c r="F333" s="560"/>
      <c r="G333" s="455"/>
      <c r="H333" s="485"/>
      <c r="I333" s="513"/>
      <c r="J333" s="514"/>
      <c r="K333" s="515"/>
      <c r="L333" s="483"/>
      <c r="M333" s="483"/>
      <c r="N333" s="488"/>
      <c r="O333" s="480"/>
      <c r="P333" s="480"/>
      <c r="Q333" s="480"/>
      <c r="R333" s="483"/>
      <c r="S333" s="483"/>
      <c r="T333" s="483"/>
      <c r="U333" s="480"/>
      <c r="V333" s="480"/>
      <c r="W333" s="538"/>
      <c r="X333" s="483"/>
      <c r="Y333" s="480"/>
      <c r="Z333" s="711"/>
      <c r="AA333" s="712"/>
      <c r="AB333" s="712"/>
      <c r="AC333" s="713"/>
      <c r="AD333" s="713"/>
      <c r="AE333" s="713"/>
      <c r="AF333" s="714"/>
      <c r="AG333" s="715"/>
      <c r="AH333" s="714"/>
      <c r="AI333" s="480"/>
      <c r="AJ333" s="483"/>
      <c r="AK333" s="707"/>
      <c r="AL333" s="455"/>
      <c r="AM333" s="455"/>
      <c r="AN333" s="455"/>
      <c r="AO333" s="456"/>
      <c r="AP333" s="364"/>
      <c r="AQ333" s="810"/>
      <c r="AR333" s="709"/>
      <c r="AS333" s="709"/>
      <c r="AT333" s="709"/>
      <c r="AU333" s="710"/>
    </row>
    <row r="334" spans="1:47" ht="15.75" x14ac:dyDescent="0.25">
      <c r="A334" s="558" t="s">
        <v>202</v>
      </c>
      <c r="B334" s="559"/>
      <c r="C334" s="560"/>
      <c r="D334" s="560"/>
      <c r="E334" s="560"/>
      <c r="F334" s="560"/>
      <c r="G334" s="455"/>
      <c r="H334" s="485"/>
      <c r="I334" s="513"/>
      <c r="J334" s="514"/>
      <c r="K334" s="515"/>
      <c r="L334" s="483"/>
      <c r="M334" s="483"/>
      <c r="N334" s="488"/>
      <c r="O334" s="480"/>
      <c r="P334" s="480"/>
      <c r="Q334" s="480"/>
      <c r="R334" s="483"/>
      <c r="S334" s="483"/>
      <c r="T334" s="483"/>
      <c r="U334" s="483"/>
      <c r="V334" s="483"/>
      <c r="W334" s="502"/>
      <c r="X334" s="483"/>
      <c r="Y334" s="480"/>
      <c r="Z334" s="711"/>
      <c r="AA334" s="712"/>
      <c r="AB334" s="712"/>
      <c r="AC334" s="713"/>
      <c r="AD334" s="713"/>
      <c r="AE334" s="713"/>
      <c r="AF334" s="714"/>
      <c r="AG334" s="715"/>
      <c r="AH334" s="714"/>
      <c r="AI334" s="480"/>
      <c r="AJ334" s="483"/>
      <c r="AK334" s="707"/>
      <c r="AL334" s="455"/>
      <c r="AM334" s="455"/>
      <c r="AN334" s="455"/>
      <c r="AO334" s="456"/>
      <c r="AP334" s="364"/>
      <c r="AQ334" s="810"/>
      <c r="AR334" s="709"/>
      <c r="AS334" s="709"/>
      <c r="AT334" s="709"/>
      <c r="AU334" s="710"/>
    </row>
    <row r="335" spans="1:47" ht="15.75" x14ac:dyDescent="0.25">
      <c r="A335" s="564"/>
      <c r="B335" s="559"/>
      <c r="C335" s="560"/>
      <c r="D335" s="560"/>
      <c r="E335" s="560"/>
      <c r="F335" s="560"/>
      <c r="G335" s="455"/>
      <c r="H335" s="485"/>
      <c r="I335" s="513"/>
      <c r="J335" s="514"/>
      <c r="K335" s="515"/>
      <c r="L335" s="483"/>
      <c r="M335" s="483"/>
      <c r="N335" s="488"/>
      <c r="O335" s="480"/>
      <c r="P335" s="480"/>
      <c r="Q335" s="480"/>
      <c r="R335" s="483"/>
      <c r="S335" s="483"/>
      <c r="T335" s="483"/>
      <c r="U335" s="483"/>
      <c r="V335" s="483"/>
      <c r="W335" s="502"/>
      <c r="X335" s="483"/>
      <c r="Y335" s="480"/>
      <c r="Z335" s="711"/>
      <c r="AA335" s="712"/>
      <c r="AB335" s="712"/>
      <c r="AC335" s="713"/>
      <c r="AD335" s="713"/>
      <c r="AE335" s="713"/>
      <c r="AF335" s="714"/>
      <c r="AG335" s="715"/>
      <c r="AH335" s="714"/>
      <c r="AI335" s="480"/>
      <c r="AJ335" s="483"/>
      <c r="AK335" s="707"/>
      <c r="AL335" s="455"/>
      <c r="AM335" s="455"/>
      <c r="AN335" s="455"/>
      <c r="AO335" s="456"/>
      <c r="AP335" s="364"/>
      <c r="AQ335" s="810"/>
      <c r="AR335" s="709"/>
      <c r="AS335" s="709"/>
      <c r="AT335" s="709"/>
      <c r="AU335" s="710"/>
    </row>
    <row r="336" spans="1:47" ht="15.75" x14ac:dyDescent="0.25">
      <c r="A336" s="489" t="s">
        <v>203</v>
      </c>
      <c r="B336" s="517"/>
      <c r="C336" s="481"/>
      <c r="D336" s="481"/>
      <c r="E336" s="481"/>
      <c r="F336" s="481"/>
      <c r="G336" s="455"/>
      <c r="H336" s="485"/>
      <c r="I336" s="513"/>
      <c r="J336" s="514"/>
      <c r="K336" s="515"/>
      <c r="L336" s="483"/>
      <c r="M336" s="483"/>
      <c r="N336" s="488"/>
      <c r="O336" s="480"/>
      <c r="P336" s="480"/>
      <c r="Q336" s="480"/>
      <c r="R336" s="483"/>
      <c r="S336" s="483"/>
      <c r="T336" s="483"/>
      <c r="U336" s="483"/>
      <c r="V336" s="483"/>
      <c r="W336" s="538" t="s">
        <v>609</v>
      </c>
      <c r="X336" s="483"/>
      <c r="Y336" s="480"/>
      <c r="Z336" s="711"/>
      <c r="AA336" s="712"/>
      <c r="AB336" s="712"/>
      <c r="AC336" s="713"/>
      <c r="AD336" s="713"/>
      <c r="AE336" s="713"/>
      <c r="AF336" s="714"/>
      <c r="AG336" s="715"/>
      <c r="AH336" s="714"/>
      <c r="AI336" s="480"/>
      <c r="AJ336" s="483"/>
      <c r="AK336" s="707"/>
      <c r="AL336" s="455"/>
      <c r="AM336" s="455"/>
      <c r="AN336" s="455"/>
      <c r="AO336" s="456"/>
      <c r="AP336" s="364"/>
      <c r="AQ336" s="810"/>
      <c r="AR336" s="709"/>
      <c r="AS336" s="709"/>
      <c r="AT336" s="709"/>
      <c r="AU336" s="710"/>
    </row>
    <row r="337" spans="1:47" ht="15.75" x14ac:dyDescent="0.25">
      <c r="A337" s="511" t="s">
        <v>836</v>
      </c>
      <c r="B337" s="480">
        <v>66.849999999999994</v>
      </c>
      <c r="C337" s="481" t="e">
        <f t="shared" ref="C337:C342" si="90">+B337+B337*$G$7</f>
        <v>#VALUE!</v>
      </c>
      <c r="D337" s="481">
        <v>75.790000000000006</v>
      </c>
      <c r="E337" s="481">
        <f>+D337*$F$9</f>
        <v>0</v>
      </c>
      <c r="F337" s="481">
        <f t="shared" ref="F337:F342" si="91">SUM(D337:E337)</f>
        <v>75.790000000000006</v>
      </c>
      <c r="G337" s="455">
        <f t="shared" ref="G337:G342" si="92">FLOOR(F337,0.05)</f>
        <v>75.75</v>
      </c>
      <c r="H337" s="485">
        <f t="shared" ref="H337:H342" si="93">+D337+D337*$I$7</f>
        <v>75.790000000000006</v>
      </c>
      <c r="I337" s="513">
        <f t="shared" si="86"/>
        <v>0</v>
      </c>
      <c r="J337" s="514">
        <f t="shared" si="81"/>
        <v>75.790000000000006</v>
      </c>
      <c r="K337" s="515">
        <f>+H337+I337+0.02</f>
        <v>75.81</v>
      </c>
      <c r="L337" s="480">
        <f t="shared" ref="L337:L342" si="94">H337+H337*$M$7</f>
        <v>75.790000000000006</v>
      </c>
      <c r="M337" s="480">
        <f t="shared" ref="M337:M342" si="95">L337*$M$6</f>
        <v>0</v>
      </c>
      <c r="N337" s="363">
        <f t="shared" ref="N337:N342" si="96">L337+M337</f>
        <v>75.790000000000006</v>
      </c>
      <c r="O337" s="480">
        <f t="shared" ref="O337:O342" si="97">L337+L337*$P$7</f>
        <v>86.400600000000011</v>
      </c>
      <c r="P337" s="480" t="e">
        <f t="shared" ref="P337:P342" si="98">O337*$Q$7</f>
        <v>#VALUE!</v>
      </c>
      <c r="Q337" s="480" t="e">
        <f t="shared" ref="Q337:Q342" si="99">SUM(O337:P337)</f>
        <v>#VALUE!</v>
      </c>
      <c r="R337" s="548">
        <v>98.39</v>
      </c>
      <c r="S337" s="480">
        <f>R337*S7</f>
        <v>13.774600000000001</v>
      </c>
      <c r="T337" s="480">
        <f t="shared" ref="T337:T342" si="100">R337+S337</f>
        <v>112.16460000000001</v>
      </c>
      <c r="U337" s="480">
        <f>R337+(R337*R7)</f>
        <v>104.68696</v>
      </c>
      <c r="V337" s="480">
        <f>U337*V7</f>
        <v>15.703043999999998</v>
      </c>
      <c r="W337" s="538">
        <f t="shared" ref="W337:W342" si="101">SUM(U337:V337)</f>
        <v>120.390004</v>
      </c>
      <c r="X337" s="480">
        <v>110.97</v>
      </c>
      <c r="Y337" s="480">
        <f>X337*Y5</f>
        <v>16.645499999999998</v>
      </c>
      <c r="Z337" s="711">
        <f t="shared" ref="Z337:Z342" si="102">X337+Y337</f>
        <v>127.6155</v>
      </c>
      <c r="AA337" s="712">
        <f t="shared" si="84"/>
        <v>117.62819999999999</v>
      </c>
      <c r="AB337" s="712" t="e">
        <f>AA337*#REF!</f>
        <v>#REF!</v>
      </c>
      <c r="AC337" s="713" t="e">
        <f t="shared" ref="AC337:AC342" si="103">AA337+AB337</f>
        <v>#REF!</v>
      </c>
      <c r="AD337" s="713">
        <f>AA337*AD5</f>
        <v>129.39102</v>
      </c>
      <c r="AE337" s="713">
        <f>AD337*AF7</f>
        <v>19.408652999999997</v>
      </c>
      <c r="AF337" s="714">
        <f t="shared" ref="AF337:AF342" si="104">AD337+AE337</f>
        <v>148.79967299999998</v>
      </c>
      <c r="AG337" s="715"/>
      <c r="AH337" s="714">
        <f>AD337*AH5</f>
        <v>138.44839139999999</v>
      </c>
      <c r="AI337" s="480">
        <f>AH337*AJ7</f>
        <v>20.767258709999997</v>
      </c>
      <c r="AJ337" s="481">
        <f t="shared" ref="AJ337:AJ342" si="105">SUM(AH337:AI337)</f>
        <v>159.21565010999998</v>
      </c>
      <c r="AK337" s="707"/>
      <c r="AL337" s="455">
        <v>152.29323054</v>
      </c>
      <c r="AM337" s="455">
        <f t="shared" ref="AM337:AM342" si="106">AL337*1.08</f>
        <v>164.47668898320001</v>
      </c>
      <c r="AN337" s="455" t="e">
        <f>AL337*#REF!</f>
        <v>#REF!</v>
      </c>
      <c r="AO337" s="456" t="e">
        <f t="shared" ref="AO337:AO342" si="107">SUM(AL337:AN337)</f>
        <v>#REF!</v>
      </c>
      <c r="AP337" s="364"/>
      <c r="AQ337" s="816">
        <v>177.57</v>
      </c>
      <c r="AR337" s="363">
        <f t="shared" ref="AR337:AR342" si="108">AQ337*1.15</f>
        <v>204.20549999999997</v>
      </c>
      <c r="AS337" s="775">
        <f t="shared" ref="AS337:AS342" si="109">AQ337*1.06</f>
        <v>188.2242</v>
      </c>
      <c r="AT337" s="804">
        <f t="shared" ref="AT337:AT342" si="110">AS337*1.15</f>
        <v>216.45782999999997</v>
      </c>
      <c r="AU337" s="722">
        <f t="shared" ref="AU337:AU342" si="111">SUM(AS337-AQ337)/AQ337</f>
        <v>6.0000000000000019E-2</v>
      </c>
    </row>
    <row r="338" spans="1:47" ht="15.75" x14ac:dyDescent="0.25">
      <c r="A338" s="511" t="s">
        <v>835</v>
      </c>
      <c r="B338" s="480">
        <v>66.849999999999994</v>
      </c>
      <c r="C338" s="481" t="e">
        <f t="shared" si="90"/>
        <v>#VALUE!</v>
      </c>
      <c r="D338" s="481">
        <v>75.790000000000006</v>
      </c>
      <c r="E338" s="481">
        <f>+D338*$F$9</f>
        <v>0</v>
      </c>
      <c r="F338" s="481">
        <f t="shared" si="91"/>
        <v>75.790000000000006</v>
      </c>
      <c r="G338" s="455">
        <f t="shared" si="92"/>
        <v>75.75</v>
      </c>
      <c r="H338" s="485">
        <f t="shared" si="93"/>
        <v>75.790000000000006</v>
      </c>
      <c r="I338" s="513">
        <f t="shared" si="86"/>
        <v>0</v>
      </c>
      <c r="J338" s="514">
        <f t="shared" si="81"/>
        <v>75.790000000000006</v>
      </c>
      <c r="K338" s="515">
        <f>+H338+I338+0.02</f>
        <v>75.81</v>
      </c>
      <c r="L338" s="480">
        <f t="shared" si="94"/>
        <v>75.790000000000006</v>
      </c>
      <c r="M338" s="480">
        <f t="shared" si="95"/>
        <v>0</v>
      </c>
      <c r="N338" s="363">
        <f t="shared" si="96"/>
        <v>75.790000000000006</v>
      </c>
      <c r="O338" s="480">
        <f t="shared" si="97"/>
        <v>86.400600000000011</v>
      </c>
      <c r="P338" s="480" t="e">
        <f t="shared" si="98"/>
        <v>#VALUE!</v>
      </c>
      <c r="Q338" s="480" t="e">
        <f t="shared" si="99"/>
        <v>#VALUE!</v>
      </c>
      <c r="R338" s="548">
        <v>98.39</v>
      </c>
      <c r="S338" s="480">
        <f>R338*S7</f>
        <v>13.774600000000001</v>
      </c>
      <c r="T338" s="480">
        <f t="shared" si="100"/>
        <v>112.16460000000001</v>
      </c>
      <c r="U338" s="480">
        <f>R338+(R338*R7)</f>
        <v>104.68696</v>
      </c>
      <c r="V338" s="480">
        <f>U338*V7</f>
        <v>15.703043999999998</v>
      </c>
      <c r="W338" s="538">
        <f t="shared" si="101"/>
        <v>120.390004</v>
      </c>
      <c r="X338" s="480">
        <v>166.46</v>
      </c>
      <c r="Y338" s="480">
        <f>X338*Y5</f>
        <v>24.969000000000001</v>
      </c>
      <c r="Z338" s="711">
        <f t="shared" si="102"/>
        <v>191.429</v>
      </c>
      <c r="AA338" s="712">
        <f t="shared" si="84"/>
        <v>176.44760000000002</v>
      </c>
      <c r="AB338" s="712" t="e">
        <f>AA338*#REF!</f>
        <v>#REF!</v>
      </c>
      <c r="AC338" s="713" t="e">
        <f t="shared" si="103"/>
        <v>#REF!</v>
      </c>
      <c r="AD338" s="713">
        <f>AA338*AD5</f>
        <v>194.09236000000004</v>
      </c>
      <c r="AE338" s="713">
        <f>AD338*AF7</f>
        <v>29.113854000000003</v>
      </c>
      <c r="AF338" s="714">
        <f t="shared" si="104"/>
        <v>223.20621400000005</v>
      </c>
      <c r="AG338" s="715"/>
      <c r="AH338" s="714">
        <f>AD338*AH5</f>
        <v>207.67882520000006</v>
      </c>
      <c r="AI338" s="480">
        <f>AH338*AJ7</f>
        <v>31.151823780000008</v>
      </c>
      <c r="AJ338" s="481">
        <f t="shared" si="105"/>
        <v>238.83064898000006</v>
      </c>
      <c r="AK338" s="707"/>
      <c r="AL338" s="455">
        <v>228.44670772000009</v>
      </c>
      <c r="AM338" s="455">
        <f t="shared" si="106"/>
        <v>246.72244433760011</v>
      </c>
      <c r="AN338" s="455" t="e">
        <f>AL338*#REF!</f>
        <v>#REF!</v>
      </c>
      <c r="AO338" s="456" t="e">
        <f t="shared" si="107"/>
        <v>#REF!</v>
      </c>
      <c r="AP338" s="364"/>
      <c r="AQ338" s="816">
        <v>266.38</v>
      </c>
      <c r="AR338" s="363">
        <f t="shared" si="108"/>
        <v>306.33699999999999</v>
      </c>
      <c r="AS338" s="775">
        <f t="shared" si="109"/>
        <v>282.36279999999999</v>
      </c>
      <c r="AT338" s="804">
        <f t="shared" si="110"/>
        <v>324.71721999999994</v>
      </c>
      <c r="AU338" s="722">
        <f t="shared" si="111"/>
        <v>5.9999999999999991E-2</v>
      </c>
    </row>
    <row r="339" spans="1:47" ht="15.75" x14ac:dyDescent="0.25">
      <c r="A339" s="511" t="s">
        <v>206</v>
      </c>
      <c r="B339" s="480">
        <v>66.849999999999994</v>
      </c>
      <c r="C339" s="481" t="e">
        <f t="shared" si="90"/>
        <v>#VALUE!</v>
      </c>
      <c r="D339" s="481">
        <v>75.790000000000006</v>
      </c>
      <c r="E339" s="481">
        <f>+D339*$F$9</f>
        <v>0</v>
      </c>
      <c r="F339" s="481">
        <f t="shared" si="91"/>
        <v>75.790000000000006</v>
      </c>
      <c r="G339" s="455">
        <f t="shared" si="92"/>
        <v>75.75</v>
      </c>
      <c r="H339" s="485">
        <f t="shared" si="93"/>
        <v>75.790000000000006</v>
      </c>
      <c r="I339" s="513">
        <f t="shared" si="86"/>
        <v>0</v>
      </c>
      <c r="J339" s="514">
        <f t="shared" si="81"/>
        <v>75.790000000000006</v>
      </c>
      <c r="K339" s="515">
        <f>+H339+I339+0.02</f>
        <v>75.81</v>
      </c>
      <c r="L339" s="480">
        <f t="shared" si="94"/>
        <v>75.790000000000006</v>
      </c>
      <c r="M339" s="480">
        <f t="shared" si="95"/>
        <v>0</v>
      </c>
      <c r="N339" s="363">
        <f t="shared" si="96"/>
        <v>75.790000000000006</v>
      </c>
      <c r="O339" s="480">
        <f t="shared" si="97"/>
        <v>86.400600000000011</v>
      </c>
      <c r="P339" s="480" t="e">
        <f t="shared" si="98"/>
        <v>#VALUE!</v>
      </c>
      <c r="Q339" s="480" t="e">
        <f t="shared" si="99"/>
        <v>#VALUE!</v>
      </c>
      <c r="R339" s="548">
        <v>98.39</v>
      </c>
      <c r="S339" s="480">
        <f>R339*S7</f>
        <v>13.774600000000001</v>
      </c>
      <c r="T339" s="480">
        <f t="shared" si="100"/>
        <v>112.16460000000001</v>
      </c>
      <c r="U339" s="480">
        <f>R339+(R339*R7)</f>
        <v>104.68696</v>
      </c>
      <c r="V339" s="480">
        <f>U339*V7</f>
        <v>15.703043999999998</v>
      </c>
      <c r="W339" s="538">
        <f t="shared" si="101"/>
        <v>120.390004</v>
      </c>
      <c r="X339" s="480">
        <v>221.95</v>
      </c>
      <c r="Y339" s="480">
        <f>X339*Y5</f>
        <v>33.292499999999997</v>
      </c>
      <c r="Z339" s="711">
        <f t="shared" si="102"/>
        <v>255.24249999999998</v>
      </c>
      <c r="AA339" s="712">
        <f t="shared" si="84"/>
        <v>235.267</v>
      </c>
      <c r="AB339" s="712" t="e">
        <f>AA339*#REF!</f>
        <v>#REF!</v>
      </c>
      <c r="AC339" s="713" t="e">
        <f t="shared" si="103"/>
        <v>#REF!</v>
      </c>
      <c r="AD339" s="713">
        <f>AA339*AD5</f>
        <v>258.7937</v>
      </c>
      <c r="AE339" s="713">
        <f>AD339*AF7</f>
        <v>38.819054999999999</v>
      </c>
      <c r="AF339" s="714">
        <f t="shared" si="104"/>
        <v>297.61275499999999</v>
      </c>
      <c r="AG339" s="715"/>
      <c r="AH339" s="714">
        <f>AD339*AH5</f>
        <v>276.90925900000002</v>
      </c>
      <c r="AI339" s="480">
        <f>AH339*AJ7</f>
        <v>41.536388850000002</v>
      </c>
      <c r="AJ339" s="481">
        <f t="shared" si="105"/>
        <v>318.44564785</v>
      </c>
      <c r="AK339" s="707"/>
      <c r="AL339" s="455">
        <v>304.60018490000004</v>
      </c>
      <c r="AM339" s="455">
        <f t="shared" si="106"/>
        <v>328.9681996920001</v>
      </c>
      <c r="AN339" s="455" t="e">
        <f>AL339*#REF!</f>
        <v>#REF!</v>
      </c>
      <c r="AO339" s="456" t="e">
        <f t="shared" si="107"/>
        <v>#REF!</v>
      </c>
      <c r="AP339" s="364"/>
      <c r="AQ339" s="816">
        <v>355.16</v>
      </c>
      <c r="AR339" s="363">
        <f t="shared" si="108"/>
        <v>408.43399999999997</v>
      </c>
      <c r="AS339" s="775">
        <f t="shared" si="109"/>
        <v>376.46960000000007</v>
      </c>
      <c r="AT339" s="804">
        <f t="shared" si="110"/>
        <v>432.94004000000007</v>
      </c>
      <c r="AU339" s="722">
        <f t="shared" si="111"/>
        <v>6.0000000000000123E-2</v>
      </c>
    </row>
    <row r="340" spans="1:47" ht="15.75" x14ac:dyDescent="0.25">
      <c r="A340" s="511" t="s">
        <v>207</v>
      </c>
      <c r="B340" s="480">
        <v>306.14</v>
      </c>
      <c r="C340" s="481" t="e">
        <f t="shared" si="90"/>
        <v>#VALUE!</v>
      </c>
      <c r="D340" s="481">
        <v>347.19</v>
      </c>
      <c r="E340" s="481">
        <f>+D340*$F$9</f>
        <v>0</v>
      </c>
      <c r="F340" s="481">
        <f t="shared" si="91"/>
        <v>347.19</v>
      </c>
      <c r="G340" s="455">
        <f>+F340</f>
        <v>347.19</v>
      </c>
      <c r="H340" s="485">
        <f t="shared" si="93"/>
        <v>347.19</v>
      </c>
      <c r="I340" s="513">
        <f t="shared" si="86"/>
        <v>0</v>
      </c>
      <c r="J340" s="514">
        <f t="shared" si="81"/>
        <v>347.19</v>
      </c>
      <c r="K340" s="515">
        <f>+H340+I340-0.04</f>
        <v>347.15</v>
      </c>
      <c r="L340" s="480">
        <f t="shared" si="94"/>
        <v>347.19</v>
      </c>
      <c r="M340" s="480">
        <f t="shared" si="95"/>
        <v>0</v>
      </c>
      <c r="N340" s="363">
        <f t="shared" si="96"/>
        <v>347.19</v>
      </c>
      <c r="O340" s="480">
        <f t="shared" si="97"/>
        <v>395.79660000000001</v>
      </c>
      <c r="P340" s="480" t="e">
        <f t="shared" si="98"/>
        <v>#VALUE!</v>
      </c>
      <c r="Q340" s="480" t="e">
        <f t="shared" si="99"/>
        <v>#VALUE!</v>
      </c>
      <c r="R340" s="548">
        <v>450.72</v>
      </c>
      <c r="S340" s="480">
        <f>R340*S7</f>
        <v>63.100800000000007</v>
      </c>
      <c r="T340" s="480">
        <f t="shared" si="100"/>
        <v>513.82080000000008</v>
      </c>
      <c r="U340" s="480">
        <f>R340+(R340*R7)</f>
        <v>479.56608000000006</v>
      </c>
      <c r="V340" s="480">
        <f>U340*V7</f>
        <v>71.934912000000011</v>
      </c>
      <c r="W340" s="538">
        <f t="shared" si="101"/>
        <v>551.50099200000011</v>
      </c>
      <c r="X340" s="480">
        <f>U340*$Z$9+U340</f>
        <v>517.93136640000012</v>
      </c>
      <c r="Y340" s="480">
        <f>X340*Y5</f>
        <v>77.689704960000014</v>
      </c>
      <c r="Z340" s="711">
        <f t="shared" si="102"/>
        <v>595.62107136000009</v>
      </c>
      <c r="AA340" s="712">
        <f t="shared" si="84"/>
        <v>549.00724838400015</v>
      </c>
      <c r="AB340" s="712" t="e">
        <f>AA340*#REF!</f>
        <v>#REF!</v>
      </c>
      <c r="AC340" s="713" t="e">
        <f t="shared" si="103"/>
        <v>#REF!</v>
      </c>
      <c r="AD340" s="713">
        <f>AA340*AD5</f>
        <v>603.90797322240019</v>
      </c>
      <c r="AE340" s="713">
        <f>AD340*AF7</f>
        <v>90.586195983360028</v>
      </c>
      <c r="AF340" s="714">
        <f t="shared" si="104"/>
        <v>694.49416920576027</v>
      </c>
      <c r="AG340" s="715"/>
      <c r="AH340" s="714">
        <f>AD340*AH5</f>
        <v>646.18153134796819</v>
      </c>
      <c r="AI340" s="480">
        <f>AH340*AJ7</f>
        <v>96.92722970219522</v>
      </c>
      <c r="AJ340" s="481">
        <f t="shared" si="105"/>
        <v>743.10876105016337</v>
      </c>
      <c r="AK340" s="707"/>
      <c r="AL340" s="455">
        <v>697.63672736271371</v>
      </c>
      <c r="AM340" s="455">
        <f t="shared" si="106"/>
        <v>753.44766555173089</v>
      </c>
      <c r="AN340" s="455" t="e">
        <f>AL340*#REF!</f>
        <v>#REF!</v>
      </c>
      <c r="AO340" s="456" t="e">
        <f t="shared" si="107"/>
        <v>#REF!</v>
      </c>
      <c r="AP340" s="364"/>
      <c r="AQ340" s="816">
        <v>813.44</v>
      </c>
      <c r="AR340" s="363">
        <f t="shared" si="108"/>
        <v>935.45600000000002</v>
      </c>
      <c r="AS340" s="775">
        <f t="shared" si="109"/>
        <v>862.24640000000011</v>
      </c>
      <c r="AT340" s="804">
        <f t="shared" si="110"/>
        <v>991.58336000000008</v>
      </c>
      <c r="AU340" s="722">
        <f t="shared" si="111"/>
        <v>6.000000000000006E-2</v>
      </c>
    </row>
    <row r="341" spans="1:47" ht="15.75" x14ac:dyDescent="0.25">
      <c r="A341" s="511" t="s">
        <v>208</v>
      </c>
      <c r="B341" s="480">
        <v>234.38</v>
      </c>
      <c r="C341" s="481" t="e">
        <f t="shared" si="90"/>
        <v>#VALUE!</v>
      </c>
      <c r="D341" s="481">
        <v>265.83</v>
      </c>
      <c r="E341" s="481">
        <f>+D341*$F$9</f>
        <v>0</v>
      </c>
      <c r="F341" s="481">
        <f t="shared" si="91"/>
        <v>265.83</v>
      </c>
      <c r="G341" s="455">
        <f>+F341</f>
        <v>265.83</v>
      </c>
      <c r="H341" s="485">
        <f t="shared" si="93"/>
        <v>265.83</v>
      </c>
      <c r="I341" s="513">
        <f t="shared" si="86"/>
        <v>0</v>
      </c>
      <c r="J341" s="514">
        <f t="shared" si="81"/>
        <v>265.83</v>
      </c>
      <c r="K341" s="515">
        <f>+H341+I341-0.03</f>
        <v>265.8</v>
      </c>
      <c r="L341" s="480">
        <f t="shared" si="94"/>
        <v>265.83</v>
      </c>
      <c r="M341" s="480">
        <f t="shared" si="95"/>
        <v>0</v>
      </c>
      <c r="N341" s="363">
        <f t="shared" si="96"/>
        <v>265.83</v>
      </c>
      <c r="O341" s="480">
        <f t="shared" si="97"/>
        <v>303.0462</v>
      </c>
      <c r="P341" s="480" t="e">
        <f t="shared" si="98"/>
        <v>#VALUE!</v>
      </c>
      <c r="Q341" s="480" t="e">
        <f t="shared" si="99"/>
        <v>#VALUE!</v>
      </c>
      <c r="R341" s="548">
        <v>345.1</v>
      </c>
      <c r="S341" s="480">
        <f>R341*S7</f>
        <v>48.314000000000007</v>
      </c>
      <c r="T341" s="480">
        <f t="shared" si="100"/>
        <v>393.41400000000004</v>
      </c>
      <c r="U341" s="480">
        <f>R341+(R341*R7)</f>
        <v>367.18640000000005</v>
      </c>
      <c r="V341" s="480">
        <f>U341*V7</f>
        <v>55.077960000000004</v>
      </c>
      <c r="W341" s="538">
        <f t="shared" si="101"/>
        <v>422.26436000000007</v>
      </c>
      <c r="X341" s="480">
        <f>U341*$Z$9+U341</f>
        <v>396.56131200000004</v>
      </c>
      <c r="Y341" s="480">
        <f>X341*Y5</f>
        <v>59.484196800000007</v>
      </c>
      <c r="Z341" s="711">
        <f t="shared" si="102"/>
        <v>456.04550880000005</v>
      </c>
      <c r="AA341" s="712">
        <f t="shared" si="84"/>
        <v>420.35499072000005</v>
      </c>
      <c r="AB341" s="712" t="e">
        <f>AA341*#REF!</f>
        <v>#REF!</v>
      </c>
      <c r="AC341" s="713" t="e">
        <f t="shared" si="103"/>
        <v>#REF!</v>
      </c>
      <c r="AD341" s="713">
        <f>AA341*AD5</f>
        <v>462.3904897920001</v>
      </c>
      <c r="AE341" s="713">
        <f>AD341*AF7</f>
        <v>69.358573468800017</v>
      </c>
      <c r="AF341" s="714">
        <f t="shared" si="104"/>
        <v>531.74906326080009</v>
      </c>
      <c r="AG341" s="715"/>
      <c r="AH341" s="714">
        <f>AD341*AH5</f>
        <v>494.75782407744015</v>
      </c>
      <c r="AI341" s="480">
        <f>AH341*AJ7</f>
        <v>74.213673611616017</v>
      </c>
      <c r="AJ341" s="481">
        <f t="shared" si="105"/>
        <v>568.97149768905615</v>
      </c>
      <c r="AK341" s="707"/>
      <c r="AL341" s="455">
        <v>534.15520636508825</v>
      </c>
      <c r="AM341" s="455">
        <f t="shared" si="106"/>
        <v>576.88762287429529</v>
      </c>
      <c r="AN341" s="455" t="e">
        <f>AL341*#REF!</f>
        <v>#REF!</v>
      </c>
      <c r="AO341" s="456" t="e">
        <f t="shared" si="107"/>
        <v>#REF!</v>
      </c>
      <c r="AP341" s="364"/>
      <c r="AQ341" s="816">
        <v>622.83000000000004</v>
      </c>
      <c r="AR341" s="363">
        <f t="shared" si="108"/>
        <v>716.25450000000001</v>
      </c>
      <c r="AS341" s="775">
        <f t="shared" si="109"/>
        <v>660.1998000000001</v>
      </c>
      <c r="AT341" s="804">
        <f t="shared" si="110"/>
        <v>759.22977000000003</v>
      </c>
      <c r="AU341" s="722">
        <f t="shared" si="111"/>
        <v>6.0000000000000081E-2</v>
      </c>
    </row>
    <row r="342" spans="1:47" ht="15.75" x14ac:dyDescent="0.25">
      <c r="A342" s="511" t="s">
        <v>209</v>
      </c>
      <c r="B342" s="480">
        <v>360.15</v>
      </c>
      <c r="C342" s="481" t="e">
        <f t="shared" si="90"/>
        <v>#VALUE!</v>
      </c>
      <c r="D342" s="481">
        <v>408.46</v>
      </c>
      <c r="E342" s="481">
        <v>57.19</v>
      </c>
      <c r="F342" s="481">
        <f t="shared" si="91"/>
        <v>465.65</v>
      </c>
      <c r="G342" s="455">
        <f t="shared" si="92"/>
        <v>465.65000000000003</v>
      </c>
      <c r="H342" s="485">
        <f t="shared" si="93"/>
        <v>408.46</v>
      </c>
      <c r="I342" s="513">
        <f t="shared" si="86"/>
        <v>0</v>
      </c>
      <c r="J342" s="514">
        <f t="shared" si="81"/>
        <v>408.46</v>
      </c>
      <c r="K342" s="515">
        <f>+H342+I342+0.02</f>
        <v>408.47999999999996</v>
      </c>
      <c r="L342" s="480">
        <f t="shared" si="94"/>
        <v>408.46</v>
      </c>
      <c r="M342" s="480">
        <f t="shared" si="95"/>
        <v>0</v>
      </c>
      <c r="N342" s="363">
        <f t="shared" si="96"/>
        <v>408.46</v>
      </c>
      <c r="O342" s="480">
        <f t="shared" si="97"/>
        <v>465.64439999999996</v>
      </c>
      <c r="P342" s="480" t="e">
        <f t="shared" si="98"/>
        <v>#VALUE!</v>
      </c>
      <c r="Q342" s="480" t="e">
        <f t="shared" si="99"/>
        <v>#VALUE!</v>
      </c>
      <c r="R342" s="548">
        <v>530.27</v>
      </c>
      <c r="S342" s="480">
        <f>R342*S7</f>
        <v>74.237800000000007</v>
      </c>
      <c r="T342" s="480">
        <f t="shared" si="100"/>
        <v>604.50779999999997</v>
      </c>
      <c r="U342" s="480">
        <f>R342+(R342*R7)</f>
        <v>564.20727999999997</v>
      </c>
      <c r="V342" s="480">
        <f>U342*V7</f>
        <v>84.631091999999995</v>
      </c>
      <c r="W342" s="538">
        <f t="shared" si="101"/>
        <v>648.83837199999994</v>
      </c>
      <c r="X342" s="480">
        <f>U342*$Z$9+U342</f>
        <v>609.34386239999992</v>
      </c>
      <c r="Y342" s="480">
        <f>X342*Y5</f>
        <v>91.401579359999985</v>
      </c>
      <c r="Z342" s="711">
        <f t="shared" si="102"/>
        <v>700.74544175999995</v>
      </c>
      <c r="AA342" s="712">
        <f t="shared" si="84"/>
        <v>645.90449414399995</v>
      </c>
      <c r="AB342" s="712" t="e">
        <f>AA342*#REF!</f>
        <v>#REF!</v>
      </c>
      <c r="AC342" s="713" t="e">
        <f t="shared" si="103"/>
        <v>#REF!</v>
      </c>
      <c r="AD342" s="713">
        <f>AA342*AD5</f>
        <v>710.4949435584</v>
      </c>
      <c r="AE342" s="713">
        <f>AD342*AF7</f>
        <v>106.57424153376</v>
      </c>
      <c r="AF342" s="714">
        <f t="shared" si="104"/>
        <v>817.06918509215996</v>
      </c>
      <c r="AG342" s="715"/>
      <c r="AH342" s="714">
        <f>AD342*AH5</f>
        <v>760.22958960748804</v>
      </c>
      <c r="AI342" s="480">
        <f>AH342*AJ7</f>
        <v>114.0344384411232</v>
      </c>
      <c r="AJ342" s="481">
        <f t="shared" si="105"/>
        <v>874.26402804861118</v>
      </c>
      <c r="AK342" s="707"/>
      <c r="AL342" s="455">
        <v>820.76639026141765</v>
      </c>
      <c r="AM342" s="455">
        <f t="shared" si="106"/>
        <v>886.42770148233114</v>
      </c>
      <c r="AN342" s="455" t="e">
        <f>AL342*#REF!</f>
        <v>#REF!</v>
      </c>
      <c r="AO342" s="456" t="e">
        <f t="shared" si="107"/>
        <v>#REF!</v>
      </c>
      <c r="AP342" s="364"/>
      <c r="AQ342" s="816">
        <v>957.02</v>
      </c>
      <c r="AR342" s="363">
        <f t="shared" si="108"/>
        <v>1100.5729999999999</v>
      </c>
      <c r="AS342" s="775">
        <f t="shared" si="109"/>
        <v>1014.4412</v>
      </c>
      <c r="AT342" s="804">
        <f t="shared" si="110"/>
        <v>1166.6073799999999</v>
      </c>
      <c r="AU342" s="722">
        <f t="shared" si="111"/>
        <v>0.06</v>
      </c>
    </row>
    <row r="343" spans="1:47" ht="15.75" x14ac:dyDescent="0.25">
      <c r="A343" s="541"/>
      <c r="B343" s="570"/>
      <c r="C343" s="571"/>
      <c r="D343" s="481"/>
      <c r="E343" s="481"/>
      <c r="F343" s="481"/>
      <c r="G343" s="455"/>
      <c r="H343" s="485"/>
      <c r="I343" s="513"/>
      <c r="J343" s="514"/>
      <c r="K343" s="515"/>
      <c r="L343" s="483"/>
      <c r="M343" s="483"/>
      <c r="N343" s="488"/>
      <c r="O343" s="480"/>
      <c r="P343" s="480"/>
      <c r="Q343" s="480"/>
      <c r="R343" s="570"/>
      <c r="S343" s="570"/>
      <c r="T343" s="570"/>
      <c r="U343" s="480"/>
      <c r="V343" s="480"/>
      <c r="W343" s="538"/>
      <c r="X343" s="576"/>
      <c r="Y343" s="570"/>
      <c r="Z343" s="774"/>
      <c r="AA343" s="712"/>
      <c r="AB343" s="712"/>
      <c r="AC343" s="713"/>
      <c r="AD343" s="713"/>
      <c r="AE343" s="713"/>
      <c r="AF343" s="714"/>
      <c r="AG343" s="715"/>
      <c r="AH343" s="714"/>
      <c r="AI343" s="570"/>
      <c r="AJ343" s="576"/>
      <c r="AK343" s="707"/>
      <c r="AL343" s="572"/>
      <c r="AM343" s="572"/>
      <c r="AN343" s="572"/>
      <c r="AO343" s="557"/>
      <c r="AP343" s="364"/>
      <c r="AQ343" s="811"/>
      <c r="AR343" s="363"/>
      <c r="AS343" s="363"/>
      <c r="AT343" s="363"/>
      <c r="AU343" s="576"/>
    </row>
    <row r="344" spans="1:47" ht="15.75" x14ac:dyDescent="0.25">
      <c r="A344" s="562"/>
      <c r="B344" s="480"/>
      <c r="C344" s="481"/>
      <c r="D344" s="481"/>
      <c r="E344" s="481"/>
      <c r="F344" s="481"/>
      <c r="G344" s="455"/>
      <c r="H344" s="485"/>
      <c r="I344" s="513"/>
      <c r="J344" s="514"/>
      <c r="K344" s="515"/>
      <c r="L344" s="483"/>
      <c r="M344" s="483"/>
      <c r="N344" s="488"/>
      <c r="O344" s="480"/>
      <c r="P344" s="480"/>
      <c r="Q344" s="480"/>
      <c r="R344" s="480"/>
      <c r="S344" s="480"/>
      <c r="T344" s="480"/>
      <c r="U344" s="480"/>
      <c r="V344" s="480"/>
      <c r="W344" s="538"/>
      <c r="X344" s="483"/>
      <c r="Y344" s="480"/>
      <c r="Z344" s="711"/>
      <c r="AA344" s="712"/>
      <c r="AB344" s="712"/>
      <c r="AC344" s="713"/>
      <c r="AD344" s="713"/>
      <c r="AE344" s="713"/>
      <c r="AF344" s="714"/>
      <c r="AG344" s="715"/>
      <c r="AH344" s="714"/>
      <c r="AI344" s="480"/>
      <c r="AJ344" s="483"/>
      <c r="AK344" s="707"/>
      <c r="AL344" s="455"/>
      <c r="AM344" s="455"/>
      <c r="AN344" s="455"/>
      <c r="AO344" s="456"/>
      <c r="AP344" s="364"/>
      <c r="AQ344" s="811"/>
      <c r="AR344" s="363"/>
      <c r="AS344" s="363"/>
      <c r="AT344" s="363"/>
      <c r="AU344" s="710"/>
    </row>
    <row r="345" spans="1:47" ht="15.75" x14ac:dyDescent="0.25">
      <c r="A345" s="564"/>
      <c r="B345" s="559"/>
      <c r="C345" s="560"/>
      <c r="D345" s="560"/>
      <c r="E345" s="560"/>
      <c r="F345" s="560"/>
      <c r="G345" s="583"/>
      <c r="H345" s="485"/>
      <c r="I345" s="513"/>
      <c r="J345" s="514"/>
      <c r="K345" s="515"/>
      <c r="L345" s="483"/>
      <c r="M345" s="483"/>
      <c r="N345" s="488"/>
      <c r="O345" s="480"/>
      <c r="P345" s="480"/>
      <c r="Q345" s="480"/>
      <c r="R345" s="483"/>
      <c r="S345" s="483"/>
      <c r="T345" s="483"/>
      <c r="U345" s="483"/>
      <c r="V345" s="483"/>
      <c r="W345" s="502"/>
      <c r="X345" s="483"/>
      <c r="Y345" s="480"/>
      <c r="Z345" s="711"/>
      <c r="AA345" s="712"/>
      <c r="AB345" s="712"/>
      <c r="AC345" s="713"/>
      <c r="AD345" s="713"/>
      <c r="AE345" s="713"/>
      <c r="AF345" s="714"/>
      <c r="AG345" s="715"/>
      <c r="AH345" s="714"/>
      <c r="AI345" s="480"/>
      <c r="AJ345" s="483"/>
      <c r="AK345" s="707"/>
      <c r="AL345" s="455"/>
      <c r="AM345" s="455"/>
      <c r="AN345" s="455"/>
      <c r="AO345" s="456"/>
      <c r="AP345" s="364"/>
      <c r="AQ345" s="811"/>
      <c r="AR345" s="363"/>
      <c r="AS345" s="363"/>
      <c r="AT345" s="363"/>
      <c r="AU345" s="710"/>
    </row>
    <row r="346" spans="1:47" ht="15.75" x14ac:dyDescent="0.25">
      <c r="A346" s="558" t="s">
        <v>211</v>
      </c>
      <c r="B346" s="559"/>
      <c r="C346" s="560"/>
      <c r="D346" s="560"/>
      <c r="E346" s="560"/>
      <c r="F346" s="560"/>
      <c r="G346" s="583"/>
      <c r="H346" s="485"/>
      <c r="I346" s="513"/>
      <c r="J346" s="514"/>
      <c r="K346" s="515"/>
      <c r="L346" s="483"/>
      <c r="M346" s="483"/>
      <c r="N346" s="488"/>
      <c r="O346" s="480"/>
      <c r="P346" s="480"/>
      <c r="Q346" s="480"/>
      <c r="R346" s="483"/>
      <c r="S346" s="483"/>
      <c r="T346" s="483"/>
      <c r="U346" s="483"/>
      <c r="V346" s="483"/>
      <c r="W346" s="502"/>
      <c r="X346" s="483"/>
      <c r="Y346" s="480"/>
      <c r="Z346" s="711"/>
      <c r="AA346" s="712"/>
      <c r="AB346" s="712"/>
      <c r="AC346" s="713"/>
      <c r="AD346" s="713"/>
      <c r="AE346" s="713"/>
      <c r="AF346" s="714"/>
      <c r="AG346" s="715"/>
      <c r="AH346" s="714"/>
      <c r="AI346" s="480"/>
      <c r="AJ346" s="483"/>
      <c r="AK346" s="707"/>
      <c r="AL346" s="455"/>
      <c r="AM346" s="455"/>
      <c r="AN346" s="455"/>
      <c r="AO346" s="456"/>
      <c r="AP346" s="364"/>
      <c r="AQ346" s="811"/>
      <c r="AR346" s="363"/>
      <c r="AS346" s="363"/>
      <c r="AT346" s="363"/>
      <c r="AU346" s="710"/>
    </row>
    <row r="347" spans="1:47" ht="15.75" x14ac:dyDescent="0.25">
      <c r="A347" s="564"/>
      <c r="B347" s="559"/>
      <c r="C347" s="560"/>
      <c r="D347" s="560"/>
      <c r="E347" s="560"/>
      <c r="F347" s="560"/>
      <c r="G347" s="583"/>
      <c r="H347" s="485"/>
      <c r="I347" s="513"/>
      <c r="J347" s="514"/>
      <c r="K347" s="515"/>
      <c r="L347" s="483"/>
      <c r="M347" s="483"/>
      <c r="N347" s="488"/>
      <c r="O347" s="480"/>
      <c r="P347" s="480"/>
      <c r="Q347" s="480"/>
      <c r="R347" s="483"/>
      <c r="S347" s="483"/>
      <c r="T347" s="483"/>
      <c r="U347" s="483"/>
      <c r="V347" s="483"/>
      <c r="W347" s="502"/>
      <c r="X347" s="483"/>
      <c r="Y347" s="480"/>
      <c r="Z347" s="711"/>
      <c r="AA347" s="712"/>
      <c r="AB347" s="712"/>
      <c r="AC347" s="713"/>
      <c r="AD347" s="713"/>
      <c r="AE347" s="713"/>
      <c r="AF347" s="714"/>
      <c r="AG347" s="715"/>
      <c r="AH347" s="714"/>
      <c r="AI347" s="480"/>
      <c r="AJ347" s="483"/>
      <c r="AK347" s="707"/>
      <c r="AL347" s="455"/>
      <c r="AM347" s="455"/>
      <c r="AN347" s="455"/>
      <c r="AO347" s="456"/>
      <c r="AP347" s="364"/>
      <c r="AQ347" s="811"/>
      <c r="AR347" s="363"/>
      <c r="AS347" s="363"/>
      <c r="AT347" s="363"/>
      <c r="AU347" s="710"/>
    </row>
    <row r="348" spans="1:47" ht="15.75" x14ac:dyDescent="0.25">
      <c r="A348" s="505" t="s">
        <v>215</v>
      </c>
      <c r="B348" s="480"/>
      <c r="C348" s="481"/>
      <c r="D348" s="481"/>
      <c r="E348" s="481"/>
      <c r="F348" s="481"/>
      <c r="G348" s="455"/>
      <c r="H348" s="485"/>
      <c r="I348" s="513"/>
      <c r="J348" s="514"/>
      <c r="K348" s="515"/>
      <c r="L348" s="483"/>
      <c r="M348" s="483"/>
      <c r="N348" s="488"/>
      <c r="O348" s="480"/>
      <c r="P348" s="480"/>
      <c r="Q348" s="480"/>
      <c r="R348" s="483"/>
      <c r="S348" s="480"/>
      <c r="T348" s="480"/>
      <c r="U348" s="480"/>
      <c r="V348" s="480"/>
      <c r="W348" s="538"/>
      <c r="X348" s="483"/>
      <c r="Y348" s="480"/>
      <c r="Z348" s="711"/>
      <c r="AA348" s="712"/>
      <c r="AB348" s="712"/>
      <c r="AC348" s="713"/>
      <c r="AD348" s="713"/>
      <c r="AE348" s="713"/>
      <c r="AF348" s="714"/>
      <c r="AG348" s="715"/>
      <c r="AH348" s="714"/>
      <c r="AI348" s="480"/>
      <c r="AJ348" s="483"/>
      <c r="AK348" s="707"/>
      <c r="AL348" s="455"/>
      <c r="AM348" s="455"/>
      <c r="AN348" s="455"/>
      <c r="AO348" s="456"/>
      <c r="AP348" s="364"/>
      <c r="AQ348" s="811"/>
      <c r="AR348" s="363"/>
      <c r="AS348" s="363"/>
      <c r="AT348" s="363"/>
      <c r="AU348" s="710"/>
    </row>
    <row r="349" spans="1:47" ht="15.75" x14ac:dyDescent="0.25">
      <c r="A349" s="511" t="s">
        <v>216</v>
      </c>
      <c r="B349" s="480">
        <v>96.25</v>
      </c>
      <c r="C349" s="481" t="e">
        <f>+B349+B349*$G$7</f>
        <v>#VALUE!</v>
      </c>
      <c r="D349" s="481">
        <v>109.21</v>
      </c>
      <c r="E349" s="481">
        <f t="shared" ref="E349:E397" si="112">+D349*$F$9</f>
        <v>0</v>
      </c>
      <c r="F349" s="481">
        <f t="shared" ref="F349:F397" si="113">SUM(D349:E349)</f>
        <v>109.21</v>
      </c>
      <c r="G349" s="455">
        <f>CEILING(F349,0.1)</f>
        <v>109.30000000000001</v>
      </c>
      <c r="H349" s="485">
        <f>+D349+D349*$I$7</f>
        <v>109.21</v>
      </c>
      <c r="I349" s="513">
        <f>+H349*$I$6</f>
        <v>0</v>
      </c>
      <c r="J349" s="514">
        <f t="shared" ref="J349:J397" si="114">SUM(H349:I349)</f>
        <v>109.21</v>
      </c>
      <c r="K349" s="515">
        <f>+H349+I349+0.03</f>
        <v>109.24</v>
      </c>
      <c r="L349" s="480">
        <f>H349+H349*$M$7</f>
        <v>109.21</v>
      </c>
      <c r="M349" s="480">
        <f>L349*$M$6</f>
        <v>0</v>
      </c>
      <c r="N349" s="363">
        <f>L349+M349</f>
        <v>109.21</v>
      </c>
      <c r="O349" s="480">
        <f>L349+L349*$P$7</f>
        <v>124.49939999999999</v>
      </c>
      <c r="P349" s="480" t="e">
        <f>O349*$Q$7</f>
        <v>#VALUE!</v>
      </c>
      <c r="Q349" s="480" t="e">
        <f>SUM(O349:P349)</f>
        <v>#VALUE!</v>
      </c>
      <c r="R349" s="550">
        <v>137.88</v>
      </c>
      <c r="S349" s="480">
        <f>R349*S7</f>
        <v>19.3032</v>
      </c>
      <c r="T349" s="480">
        <f>R349+S349-0.04</f>
        <v>157.14320000000001</v>
      </c>
      <c r="U349" s="480">
        <f>R349+(R349*R7)</f>
        <v>146.70432</v>
      </c>
      <c r="V349" s="480">
        <f>U349*V7</f>
        <v>22.005647999999997</v>
      </c>
      <c r="W349" s="543">
        <f>ROUNDUP(SUM(U349:V349),1)</f>
        <v>168.79999999999998</v>
      </c>
      <c r="X349" s="480">
        <f>U349*$Z$9+U349</f>
        <v>158.44066559999999</v>
      </c>
      <c r="Y349" s="480">
        <f>X349*Y5</f>
        <v>23.766099839999999</v>
      </c>
      <c r="Z349" s="711">
        <f>X349+Y349+0.02</f>
        <v>182.22676544000001</v>
      </c>
      <c r="AA349" s="712">
        <f t="shared" si="84"/>
        <v>167.94710553599998</v>
      </c>
      <c r="AB349" s="712" t="e">
        <f>AA349*#REF!</f>
        <v>#REF!</v>
      </c>
      <c r="AC349" s="713" t="e">
        <f>AA349+AB349</f>
        <v>#REF!</v>
      </c>
      <c r="AD349" s="713">
        <f>AA349*AD7</f>
        <v>176.34446081279998</v>
      </c>
      <c r="AE349" s="713">
        <f>AD349*AF7</f>
        <v>26.451669121919995</v>
      </c>
      <c r="AF349" s="714">
        <f>AD349+AE349</f>
        <v>202.79612993471997</v>
      </c>
      <c r="AG349" s="715">
        <v>199</v>
      </c>
      <c r="AH349" s="714">
        <f>AD349*AH7</f>
        <v>185.16168385344</v>
      </c>
      <c r="AI349" s="480">
        <f>AH349*AJ7</f>
        <v>27.774252578016</v>
      </c>
      <c r="AJ349" s="481">
        <f>SUM(AH349:AI349)</f>
        <v>212.93593643145599</v>
      </c>
      <c r="AK349" s="707">
        <v>209</v>
      </c>
      <c r="AL349" s="455">
        <v>192.63672960900482</v>
      </c>
      <c r="AM349" s="455">
        <f>AL349*1.06</f>
        <v>204.19493338554511</v>
      </c>
      <c r="AN349" s="455" t="e">
        <f>AL349*#REF!</f>
        <v>#REF!</v>
      </c>
      <c r="AO349" s="456">
        <v>221.5</v>
      </c>
      <c r="AP349" s="364">
        <v>221.5</v>
      </c>
      <c r="AQ349" s="816">
        <f>AM349*1.06</f>
        <v>216.44662938867782</v>
      </c>
      <c r="AR349" s="363">
        <f>AQ349*1.15</f>
        <v>248.91362379697946</v>
      </c>
      <c r="AS349" s="775">
        <f>AQ349*1.06</f>
        <v>229.4334271519985</v>
      </c>
      <c r="AT349" s="804">
        <f>AS349*1.15</f>
        <v>263.84844122479825</v>
      </c>
      <c r="AU349" s="722">
        <f>SUM(AS349-AQ349)/AQ349</f>
        <v>6.0000000000000053E-2</v>
      </c>
    </row>
    <row r="350" spans="1:47" ht="15.75" x14ac:dyDescent="0.25">
      <c r="A350" s="511" t="s">
        <v>217</v>
      </c>
      <c r="B350" s="480">
        <v>96.25</v>
      </c>
      <c r="C350" s="481" t="e">
        <f>+B350+B350*$G$7</f>
        <v>#VALUE!</v>
      </c>
      <c r="D350" s="481">
        <v>109.21</v>
      </c>
      <c r="E350" s="481">
        <f t="shared" si="112"/>
        <v>0</v>
      </c>
      <c r="F350" s="481">
        <f t="shared" si="113"/>
        <v>109.21</v>
      </c>
      <c r="G350" s="455">
        <f>CEILING(F350,0.1)</f>
        <v>109.30000000000001</v>
      </c>
      <c r="H350" s="485">
        <f>+D350+D350*$I$7</f>
        <v>109.21</v>
      </c>
      <c r="I350" s="513">
        <f>+H350*$I$6</f>
        <v>0</v>
      </c>
      <c r="J350" s="514">
        <f t="shared" si="114"/>
        <v>109.21</v>
      </c>
      <c r="K350" s="515">
        <f>+H350+I350+0.03</f>
        <v>109.24</v>
      </c>
      <c r="L350" s="480">
        <f>H350+H350*$M$7</f>
        <v>109.21</v>
      </c>
      <c r="M350" s="480">
        <f>L350*$M$6</f>
        <v>0</v>
      </c>
      <c r="N350" s="363">
        <f>L350+M350</f>
        <v>109.21</v>
      </c>
      <c r="O350" s="480">
        <f>L350+L350*$P$7</f>
        <v>124.49939999999999</v>
      </c>
      <c r="P350" s="480" t="e">
        <f>O350*$Q$7</f>
        <v>#VALUE!</v>
      </c>
      <c r="Q350" s="480" t="e">
        <f>SUM(O350:P350)</f>
        <v>#VALUE!</v>
      </c>
      <c r="R350" s="550">
        <v>137.88</v>
      </c>
      <c r="S350" s="480">
        <f>R350*S7</f>
        <v>19.3032</v>
      </c>
      <c r="T350" s="480">
        <f>R350+S350-0.04</f>
        <v>157.14320000000001</v>
      </c>
      <c r="U350" s="480">
        <f>R350+(R350*R7)</f>
        <v>146.70432</v>
      </c>
      <c r="V350" s="480">
        <f>U350*V7</f>
        <v>22.005647999999997</v>
      </c>
      <c r="W350" s="543">
        <f>ROUNDUP(SUM(U350:V350),1)</f>
        <v>168.79999999999998</v>
      </c>
      <c r="X350" s="480">
        <f>U350*$Z$9+U350</f>
        <v>158.44066559999999</v>
      </c>
      <c r="Y350" s="480">
        <f>X350*Y5</f>
        <v>23.766099839999999</v>
      </c>
      <c r="Z350" s="711">
        <f>X350+Y350+0.02</f>
        <v>182.22676544000001</v>
      </c>
      <c r="AA350" s="712">
        <f t="shared" si="84"/>
        <v>167.94710553599998</v>
      </c>
      <c r="AB350" s="712" t="e">
        <f>AA350*#REF!</f>
        <v>#REF!</v>
      </c>
      <c r="AC350" s="713" t="e">
        <f>AA350+AB350</f>
        <v>#REF!</v>
      </c>
      <c r="AD350" s="713">
        <f>AA350*AD7</f>
        <v>176.34446081279998</v>
      </c>
      <c r="AE350" s="713">
        <f>AD350*AF7</f>
        <v>26.451669121919995</v>
      </c>
      <c r="AF350" s="714">
        <f>AD350+AE350</f>
        <v>202.79612993471997</v>
      </c>
      <c r="AG350" s="715">
        <v>199</v>
      </c>
      <c r="AH350" s="714">
        <f>AD350*AH7</f>
        <v>185.16168385344</v>
      </c>
      <c r="AI350" s="480">
        <f>AH350*AJ7</f>
        <v>27.774252578016</v>
      </c>
      <c r="AJ350" s="481">
        <f>SUM(AH350:AI350)</f>
        <v>212.93593643145599</v>
      </c>
      <c r="AK350" s="707">
        <v>209</v>
      </c>
      <c r="AL350" s="455">
        <v>192.63672960900482</v>
      </c>
      <c r="AM350" s="455">
        <f>AL350*1.06</f>
        <v>204.19493338554511</v>
      </c>
      <c r="AN350" s="455" t="e">
        <f>AL350*#REF!</f>
        <v>#REF!</v>
      </c>
      <c r="AO350" s="456">
        <v>221.5</v>
      </c>
      <c r="AP350" s="364">
        <v>221.5</v>
      </c>
      <c r="AQ350" s="816">
        <f>AM350*1.06</f>
        <v>216.44662938867782</v>
      </c>
      <c r="AR350" s="363">
        <f>AQ350*1.15</f>
        <v>248.91362379697946</v>
      </c>
      <c r="AS350" s="775">
        <f>AQ350*1.06</f>
        <v>229.4334271519985</v>
      </c>
      <c r="AT350" s="804">
        <f>AS350*1.15</f>
        <v>263.84844122479825</v>
      </c>
      <c r="AU350" s="722">
        <f>SUM(AS350-AQ350)/AQ350</f>
        <v>6.0000000000000053E-2</v>
      </c>
    </row>
    <row r="351" spans="1:47" ht="15.75" x14ac:dyDescent="0.25">
      <c r="A351" s="479" t="s">
        <v>218</v>
      </c>
      <c r="B351" s="480">
        <v>184.25</v>
      </c>
      <c r="C351" s="481" t="e">
        <f>+B351+B351*$G$7</f>
        <v>#VALUE!</v>
      </c>
      <c r="D351" s="481">
        <v>209.04</v>
      </c>
      <c r="E351" s="481">
        <f t="shared" si="112"/>
        <v>0</v>
      </c>
      <c r="F351" s="481">
        <f t="shared" si="113"/>
        <v>209.04</v>
      </c>
      <c r="G351" s="455">
        <f>CEILING(F351,0.1)</f>
        <v>209.10000000000002</v>
      </c>
      <c r="H351" s="485">
        <f>+D351+D351*$I$7</f>
        <v>209.04</v>
      </c>
      <c r="I351" s="513">
        <f>+H351*$I$6</f>
        <v>0</v>
      </c>
      <c r="J351" s="514">
        <f t="shared" si="114"/>
        <v>209.04</v>
      </c>
      <c r="K351" s="515">
        <f>+H351+I351</f>
        <v>209.04</v>
      </c>
      <c r="L351" s="480">
        <f>H351+H351*$M$7</f>
        <v>209.04</v>
      </c>
      <c r="M351" s="480">
        <f>L351*$M$6</f>
        <v>0</v>
      </c>
      <c r="N351" s="363">
        <f>L351+M351</f>
        <v>209.04</v>
      </c>
      <c r="O351" s="480">
        <f t="shared" ref="O351:O397" si="115">L351+L351*$P$7</f>
        <v>238.3056</v>
      </c>
      <c r="P351" s="480" t="e">
        <f t="shared" ref="P351:P397" si="116">O351*$Q$7</f>
        <v>#VALUE!</v>
      </c>
      <c r="Q351" s="480" t="e">
        <f t="shared" ref="Q351:Q397" si="117">SUM(O351:P351)</f>
        <v>#VALUE!</v>
      </c>
      <c r="R351" s="550">
        <v>263.91000000000003</v>
      </c>
      <c r="S351" s="480">
        <f>R351*S7</f>
        <v>36.947400000000009</v>
      </c>
      <c r="T351" s="480">
        <f>R351+S351-0.03</f>
        <v>300.82740000000007</v>
      </c>
      <c r="U351" s="480">
        <f>R351+(R351*R7)</f>
        <v>280.80024000000003</v>
      </c>
      <c r="V351" s="480">
        <f>U351*V7</f>
        <v>42.120036000000006</v>
      </c>
      <c r="W351" s="543">
        <f>ROUNDUP(SUM(U351:V351),1)</f>
        <v>323</v>
      </c>
      <c r="X351" s="480">
        <f>U351*$Z$9+U351</f>
        <v>303.26425920000003</v>
      </c>
      <c r="Y351" s="480">
        <f>X351*Y5</f>
        <v>45.489638880000001</v>
      </c>
      <c r="Z351" s="711">
        <f>X351+Y351</f>
        <v>348.75389808</v>
      </c>
      <c r="AA351" s="712">
        <f t="shared" si="84"/>
        <v>321.46011475200004</v>
      </c>
      <c r="AB351" s="712" t="e">
        <f>AA351*#REF!</f>
        <v>#REF!</v>
      </c>
      <c r="AC351" s="713" t="e">
        <f>AA351+AB351</f>
        <v>#REF!</v>
      </c>
      <c r="AD351" s="713">
        <f>AA351*AD7</f>
        <v>337.53312048960004</v>
      </c>
      <c r="AE351" s="713">
        <f>AD351*AF7</f>
        <v>50.629968073440004</v>
      </c>
      <c r="AF351" s="714">
        <f>AD351+AE351</f>
        <v>388.16308856304005</v>
      </c>
      <c r="AG351" s="715">
        <v>381</v>
      </c>
      <c r="AH351" s="714">
        <f>AD351*AH7</f>
        <v>354.40977651408008</v>
      </c>
      <c r="AI351" s="480">
        <f>AH351*AJ7</f>
        <v>53.161466477112008</v>
      </c>
      <c r="AJ351" s="481">
        <f>SUM(AH351:AI351)</f>
        <v>407.57124299119209</v>
      </c>
      <c r="AK351" s="707">
        <v>400</v>
      </c>
      <c r="AL351" s="455">
        <v>368.71743045483373</v>
      </c>
      <c r="AM351" s="455">
        <f>AL351*1.06</f>
        <v>390.8404762821238</v>
      </c>
      <c r="AN351" s="455" t="e">
        <f>AL351*#REF!</f>
        <v>#REF!</v>
      </c>
      <c r="AO351" s="456">
        <v>424</v>
      </c>
      <c r="AP351" s="364">
        <v>424</v>
      </c>
      <c r="AQ351" s="816">
        <f>AM351*1.06</f>
        <v>414.29090485905124</v>
      </c>
      <c r="AR351" s="363">
        <f>AQ351*1.15</f>
        <v>476.43454058790888</v>
      </c>
      <c r="AS351" s="775">
        <f>AQ351*1.06</f>
        <v>439.14835915059433</v>
      </c>
      <c r="AT351" s="804">
        <f>AS351*1.15</f>
        <v>505.02061302318344</v>
      </c>
      <c r="AU351" s="722">
        <f>SUM(AS351-AQ351)/AQ351</f>
        <v>6.0000000000000046E-2</v>
      </c>
    </row>
    <row r="352" spans="1:47" ht="15.75" x14ac:dyDescent="0.25">
      <c r="A352" s="511" t="s">
        <v>219</v>
      </c>
      <c r="B352" s="480">
        <v>649</v>
      </c>
      <c r="C352" s="481" t="e">
        <f>+B352+B352*$G$7</f>
        <v>#VALUE!</v>
      </c>
      <c r="D352" s="481">
        <v>736.14</v>
      </c>
      <c r="E352" s="481">
        <f t="shared" si="112"/>
        <v>0</v>
      </c>
      <c r="F352" s="481">
        <f t="shared" si="113"/>
        <v>736.14</v>
      </c>
      <c r="G352" s="455">
        <f>CEILING(F352,0.1)</f>
        <v>736.2</v>
      </c>
      <c r="H352" s="485">
        <f>+D352+D352*$I$7</f>
        <v>736.14</v>
      </c>
      <c r="I352" s="513">
        <f>+H352*$I$6</f>
        <v>0</v>
      </c>
      <c r="J352" s="514">
        <f t="shared" si="114"/>
        <v>736.14</v>
      </c>
      <c r="K352" s="515">
        <f>+H352+I352+0.05</f>
        <v>736.18999999999994</v>
      </c>
      <c r="L352" s="480">
        <f>H352+H352*$M$7</f>
        <v>736.14</v>
      </c>
      <c r="M352" s="480">
        <f>L352*$M$6</f>
        <v>0</v>
      </c>
      <c r="N352" s="363">
        <f>L352+M352</f>
        <v>736.14</v>
      </c>
      <c r="O352" s="480">
        <f t="shared" si="115"/>
        <v>839.19960000000003</v>
      </c>
      <c r="P352" s="480" t="e">
        <f t="shared" si="116"/>
        <v>#VALUE!</v>
      </c>
      <c r="Q352" s="480" t="e">
        <f t="shared" si="117"/>
        <v>#VALUE!</v>
      </c>
      <c r="R352" s="550">
        <v>929.36</v>
      </c>
      <c r="S352" s="480">
        <f>R352*S7</f>
        <v>130.11040000000003</v>
      </c>
      <c r="T352" s="480">
        <f>R352+S352+0.04</f>
        <v>1059.5104000000001</v>
      </c>
      <c r="U352" s="480">
        <f>R352+(R352*R7)</f>
        <v>988.83904000000007</v>
      </c>
      <c r="V352" s="480">
        <f>U352*V7</f>
        <v>148.32585600000002</v>
      </c>
      <c r="W352" s="543">
        <f>ROUNDUP(SUM(U352:V352),1)</f>
        <v>1137.1999999999998</v>
      </c>
      <c r="X352" s="480">
        <f>U352*$Z$9+U352</f>
        <v>1067.9461632</v>
      </c>
      <c r="Y352" s="480">
        <f>X352*Y5</f>
        <v>160.19192447999998</v>
      </c>
      <c r="Z352" s="711">
        <f>X352+Y352+0.01</f>
        <v>1228.1480876799999</v>
      </c>
      <c r="AA352" s="712">
        <f t="shared" si="84"/>
        <v>1132.0229329920001</v>
      </c>
      <c r="AB352" s="712" t="e">
        <f>AA352*#REF!</f>
        <v>#REF!</v>
      </c>
      <c r="AC352" s="713" t="e">
        <f>AA352+AB352</f>
        <v>#REF!</v>
      </c>
      <c r="AD352" s="713">
        <f>AA352*AD7</f>
        <v>1188.6240796416</v>
      </c>
      <c r="AE352" s="713">
        <f>AD352*AF7</f>
        <v>178.29361194623999</v>
      </c>
      <c r="AF352" s="714">
        <f>AD352+AE352</f>
        <v>1366.91769158784</v>
      </c>
      <c r="AG352" s="715">
        <v>1341.6</v>
      </c>
      <c r="AH352" s="714">
        <f>AD352*AH7</f>
        <v>1248.05528362368</v>
      </c>
      <c r="AI352" s="480">
        <f>AH352*AJ7</f>
        <v>187.20829254355201</v>
      </c>
      <c r="AJ352" s="481">
        <f>SUM(AH352:AI352)</f>
        <v>1435.263576167232</v>
      </c>
      <c r="AK352" s="707">
        <v>1408.7</v>
      </c>
      <c r="AL352" s="455">
        <v>1298.4397376662657</v>
      </c>
      <c r="AM352" s="455">
        <f>AL352*1.06</f>
        <v>1376.3461219262417</v>
      </c>
      <c r="AN352" s="455" t="e">
        <f>AL352*#REF!</f>
        <v>#REF!</v>
      </c>
      <c r="AO352" s="456">
        <v>1493.2</v>
      </c>
      <c r="AP352" s="364">
        <v>1493.2</v>
      </c>
      <c r="AQ352" s="816">
        <f>AM352*1.06</f>
        <v>1458.9268892418163</v>
      </c>
      <c r="AR352" s="363">
        <f>AQ352*1.15</f>
        <v>1677.7659226280887</v>
      </c>
      <c r="AS352" s="775">
        <f>AQ352*1.06</f>
        <v>1546.4625025963253</v>
      </c>
      <c r="AT352" s="804">
        <f>AS352*1.15</f>
        <v>1778.431877985774</v>
      </c>
      <c r="AU352" s="722">
        <f>SUM(AS352-AQ352)/AQ352</f>
        <v>6.0000000000000012E-2</v>
      </c>
    </row>
    <row r="353" spans="1:47" ht="15.75" x14ac:dyDescent="0.25">
      <c r="A353" s="479" t="s">
        <v>220</v>
      </c>
      <c r="B353" s="480">
        <v>22.85</v>
      </c>
      <c r="C353" s="481" t="e">
        <f>+B353+B353*$G$7</f>
        <v>#VALUE!</v>
      </c>
      <c r="D353" s="481">
        <v>25.96</v>
      </c>
      <c r="E353" s="481">
        <f t="shared" si="112"/>
        <v>0</v>
      </c>
      <c r="F353" s="481">
        <f t="shared" si="113"/>
        <v>25.96</v>
      </c>
      <c r="G353" s="455">
        <f>CEILING(F353,0.1)</f>
        <v>26</v>
      </c>
      <c r="H353" s="485">
        <f>+D353+D353*$I$7</f>
        <v>25.96</v>
      </c>
      <c r="I353" s="513">
        <f>+H353*$I$6</f>
        <v>0</v>
      </c>
      <c r="J353" s="514">
        <f t="shared" si="114"/>
        <v>25.96</v>
      </c>
      <c r="K353" s="515">
        <f>+H353+I353+0.03</f>
        <v>25.990000000000002</v>
      </c>
      <c r="L353" s="480">
        <f>H353+H353*$M$7</f>
        <v>25.96</v>
      </c>
      <c r="M353" s="480">
        <f>L353*$M$6</f>
        <v>0</v>
      </c>
      <c r="N353" s="363">
        <f>L353+M353</f>
        <v>25.96</v>
      </c>
      <c r="O353" s="480">
        <f t="shared" si="115"/>
        <v>29.5944</v>
      </c>
      <c r="P353" s="480" t="e">
        <f t="shared" si="116"/>
        <v>#VALUE!</v>
      </c>
      <c r="Q353" s="480" t="e">
        <f t="shared" si="117"/>
        <v>#VALUE!</v>
      </c>
      <c r="R353" s="550">
        <v>32.770000000000003</v>
      </c>
      <c r="S353" s="480">
        <f>R353*S7</f>
        <v>4.5878000000000005</v>
      </c>
      <c r="T353" s="480">
        <f>R353+S353+0.03</f>
        <v>37.387800000000006</v>
      </c>
      <c r="U353" s="480">
        <f>R353+(R353*R7)</f>
        <v>34.867280000000001</v>
      </c>
      <c r="V353" s="480">
        <f>U353*V7</f>
        <v>5.230092</v>
      </c>
      <c r="W353" s="543">
        <f>ROUNDUP(SUM(U353:V353),1)</f>
        <v>40.1</v>
      </c>
      <c r="X353" s="480">
        <f>U353*$Z$9+U353</f>
        <v>37.656662400000002</v>
      </c>
      <c r="Y353" s="480">
        <f>X353*Y5</f>
        <v>5.6484993599999997</v>
      </c>
      <c r="Z353" s="711">
        <f>X353+Y353</f>
        <v>43.305161760000004</v>
      </c>
      <c r="AA353" s="712">
        <f t="shared" ref="AA353:AA422" si="118">X353+(X353*AA$7)</f>
        <v>39.916062144000001</v>
      </c>
      <c r="AB353" s="712" t="e">
        <f>AA353*#REF!</f>
        <v>#REF!</v>
      </c>
      <c r="AC353" s="713" t="e">
        <f>AA353+AB353</f>
        <v>#REF!</v>
      </c>
      <c r="AD353" s="713">
        <f>AA353*AD7</f>
        <v>41.911865251200005</v>
      </c>
      <c r="AE353" s="713">
        <f>AD353*AF7</f>
        <v>6.2867797876800005</v>
      </c>
      <c r="AF353" s="714">
        <f>AD353+AE353</f>
        <v>48.198645038880002</v>
      </c>
      <c r="AG353" s="715">
        <v>47.3</v>
      </c>
      <c r="AH353" s="714">
        <f>AD353*AH7</f>
        <v>44.007458513760007</v>
      </c>
      <c r="AI353" s="480">
        <f>AH353*AJ7</f>
        <v>6.6011187770640012</v>
      </c>
      <c r="AJ353" s="481">
        <f>SUM(AH353:AI353)</f>
        <v>50.608577290824009</v>
      </c>
      <c r="AK353" s="707">
        <v>49.7</v>
      </c>
      <c r="AL353" s="455">
        <v>45.784055913019209</v>
      </c>
      <c r="AM353" s="455">
        <f>AL353*1.06</f>
        <v>48.531099267800364</v>
      </c>
      <c r="AN353" s="455" t="e">
        <f>AL353*#REF!</f>
        <v>#REF!</v>
      </c>
      <c r="AO353" s="456">
        <v>52.7</v>
      </c>
      <c r="AP353" s="364">
        <v>52.7</v>
      </c>
      <c r="AQ353" s="816">
        <f>AM353*1.06</f>
        <v>51.442965223868391</v>
      </c>
      <c r="AR353" s="363">
        <f>AQ353*1.15</f>
        <v>59.159410007448649</v>
      </c>
      <c r="AS353" s="775">
        <f>AQ353*1.06</f>
        <v>54.5295431373005</v>
      </c>
      <c r="AT353" s="804">
        <f>AS353*1.15</f>
        <v>62.70897460789557</v>
      </c>
      <c r="AU353" s="722">
        <f>SUM(AS353-AQ353)/AQ353</f>
        <v>6.0000000000000102E-2</v>
      </c>
    </row>
    <row r="354" spans="1:47" ht="15.75" x14ac:dyDescent="0.25">
      <c r="A354" s="511"/>
      <c r="B354" s="480"/>
      <c r="C354" s="481"/>
      <c r="D354" s="481"/>
      <c r="E354" s="481"/>
      <c r="F354" s="481"/>
      <c r="G354" s="455"/>
      <c r="H354" s="485"/>
      <c r="I354" s="513"/>
      <c r="J354" s="514"/>
      <c r="K354" s="515"/>
      <c r="L354" s="483"/>
      <c r="M354" s="483"/>
      <c r="N354" s="488"/>
      <c r="O354" s="480"/>
      <c r="P354" s="480"/>
      <c r="Q354" s="480"/>
      <c r="R354" s="483"/>
      <c r="S354" s="480"/>
      <c r="T354" s="480"/>
      <c r="U354" s="483"/>
      <c r="V354" s="483"/>
      <c r="W354" s="502"/>
      <c r="X354" s="483"/>
      <c r="Y354" s="480"/>
      <c r="Z354" s="711"/>
      <c r="AA354" s="712"/>
      <c r="AB354" s="712"/>
      <c r="AC354" s="713"/>
      <c r="AD354" s="713"/>
      <c r="AE354" s="713"/>
      <c r="AF354" s="714"/>
      <c r="AG354" s="715"/>
      <c r="AH354" s="714"/>
      <c r="AI354" s="480"/>
      <c r="AJ354" s="483"/>
      <c r="AK354" s="707"/>
      <c r="AL354" s="455"/>
      <c r="AM354" s="455"/>
      <c r="AN354" s="455"/>
      <c r="AO354" s="456"/>
      <c r="AP354" s="364"/>
      <c r="AQ354" s="811"/>
      <c r="AR354" s="363"/>
      <c r="AS354" s="363"/>
      <c r="AT354" s="363"/>
      <c r="AU354" s="710"/>
    </row>
    <row r="355" spans="1:47" ht="15.75" x14ac:dyDescent="0.25">
      <c r="A355" s="505" t="s">
        <v>225</v>
      </c>
      <c r="B355" s="480"/>
      <c r="C355" s="481"/>
      <c r="D355" s="481"/>
      <c r="E355" s="481"/>
      <c r="F355" s="481"/>
      <c r="G355" s="455"/>
      <c r="H355" s="485"/>
      <c r="I355" s="513"/>
      <c r="J355" s="514"/>
      <c r="K355" s="515"/>
      <c r="L355" s="483"/>
      <c r="M355" s="483"/>
      <c r="N355" s="488"/>
      <c r="O355" s="480"/>
      <c r="P355" s="480"/>
      <c r="Q355" s="480"/>
      <c r="R355" s="483"/>
      <c r="S355" s="480"/>
      <c r="T355" s="480"/>
      <c r="U355" s="483"/>
      <c r="V355" s="483"/>
      <c r="W355" s="502"/>
      <c r="X355" s="483"/>
      <c r="Y355" s="480"/>
      <c r="Z355" s="711"/>
      <c r="AA355" s="712"/>
      <c r="AB355" s="712"/>
      <c r="AC355" s="713"/>
      <c r="AD355" s="713"/>
      <c r="AE355" s="713"/>
      <c r="AF355" s="714"/>
      <c r="AG355" s="715"/>
      <c r="AH355" s="714"/>
      <c r="AI355" s="480"/>
      <c r="AJ355" s="483"/>
      <c r="AK355" s="707"/>
      <c r="AL355" s="455"/>
      <c r="AM355" s="455"/>
      <c r="AN355" s="455"/>
      <c r="AO355" s="456"/>
      <c r="AP355" s="364"/>
      <c r="AQ355" s="811"/>
      <c r="AR355" s="363"/>
      <c r="AS355" s="363"/>
      <c r="AT355" s="363"/>
      <c r="AU355" s="710"/>
    </row>
    <row r="356" spans="1:47" ht="15.75" x14ac:dyDescent="0.25">
      <c r="A356" s="479" t="s">
        <v>226</v>
      </c>
      <c r="B356" s="480"/>
      <c r="C356" s="481"/>
      <c r="D356" s="481"/>
      <c r="E356" s="481"/>
      <c r="F356" s="481"/>
      <c r="G356" s="455"/>
      <c r="H356" s="485"/>
      <c r="I356" s="513"/>
      <c r="J356" s="514"/>
      <c r="K356" s="515"/>
      <c r="L356" s="483"/>
      <c r="M356" s="483"/>
      <c r="N356" s="488"/>
      <c r="O356" s="480"/>
      <c r="P356" s="480"/>
      <c r="Q356" s="480"/>
      <c r="R356" s="483"/>
      <c r="S356" s="480"/>
      <c r="T356" s="480"/>
      <c r="U356" s="480"/>
      <c r="V356" s="480"/>
      <c r="W356" s="538"/>
      <c r="X356" s="483"/>
      <c r="Y356" s="480"/>
      <c r="Z356" s="711"/>
      <c r="AA356" s="712"/>
      <c r="AB356" s="712"/>
      <c r="AC356" s="713"/>
      <c r="AD356" s="713"/>
      <c r="AE356" s="713"/>
      <c r="AF356" s="714"/>
      <c r="AG356" s="715"/>
      <c r="AH356" s="714"/>
      <c r="AI356" s="480"/>
      <c r="AJ356" s="483"/>
      <c r="AK356" s="707"/>
      <c r="AL356" s="455"/>
      <c r="AM356" s="455"/>
      <c r="AN356" s="455"/>
      <c r="AO356" s="456"/>
      <c r="AP356" s="364"/>
      <c r="AQ356" s="811"/>
      <c r="AR356" s="363"/>
      <c r="AS356" s="363"/>
      <c r="AT356" s="363"/>
      <c r="AU356" s="710"/>
    </row>
    <row r="357" spans="1:47" ht="15.75" x14ac:dyDescent="0.25">
      <c r="A357" s="511"/>
      <c r="B357" s="480"/>
      <c r="C357" s="481"/>
      <c r="D357" s="481"/>
      <c r="E357" s="481"/>
      <c r="F357" s="481"/>
      <c r="G357" s="455"/>
      <c r="H357" s="485"/>
      <c r="I357" s="513"/>
      <c r="J357" s="514"/>
      <c r="K357" s="515"/>
      <c r="L357" s="483"/>
      <c r="M357" s="483"/>
      <c r="N357" s="488"/>
      <c r="O357" s="480"/>
      <c r="P357" s="480"/>
      <c r="Q357" s="480"/>
      <c r="R357" s="483"/>
      <c r="S357" s="480"/>
      <c r="T357" s="480"/>
      <c r="U357" s="480"/>
      <c r="V357" s="480"/>
      <c r="W357" s="538"/>
      <c r="X357" s="483"/>
      <c r="Y357" s="480"/>
      <c r="Z357" s="711"/>
      <c r="AA357" s="712"/>
      <c r="AB357" s="712"/>
      <c r="AC357" s="713"/>
      <c r="AD357" s="713"/>
      <c r="AE357" s="713"/>
      <c r="AF357" s="714"/>
      <c r="AG357" s="715"/>
      <c r="AH357" s="714"/>
      <c r="AI357" s="480"/>
      <c r="AJ357" s="483"/>
      <c r="AK357" s="707"/>
      <c r="AL357" s="455"/>
      <c r="AM357" s="455"/>
      <c r="AN357" s="455"/>
      <c r="AO357" s="456"/>
      <c r="AP357" s="364"/>
      <c r="AQ357" s="811"/>
      <c r="AR357" s="363"/>
      <c r="AS357" s="363"/>
      <c r="AT357" s="363"/>
      <c r="AU357" s="710"/>
    </row>
    <row r="358" spans="1:47" ht="15.75" x14ac:dyDescent="0.25">
      <c r="A358" s="479" t="s">
        <v>227</v>
      </c>
      <c r="B358" s="480">
        <v>507.4</v>
      </c>
      <c r="C358" s="481" t="e">
        <f t="shared" ref="C358:C365" si="119">+B358+B358*$G$7</f>
        <v>#VALUE!</v>
      </c>
      <c r="D358" s="481">
        <v>575.53</v>
      </c>
      <c r="E358" s="481">
        <f t="shared" si="112"/>
        <v>0</v>
      </c>
      <c r="F358" s="481">
        <f t="shared" si="113"/>
        <v>575.53</v>
      </c>
      <c r="G358" s="455">
        <f>+F358</f>
        <v>575.53</v>
      </c>
      <c r="H358" s="485">
        <f>+D358+D358*$I$7</f>
        <v>575.53</v>
      </c>
      <c r="I358" s="513">
        <f t="shared" ref="I358:I397" si="120">+H358*$I$6</f>
        <v>0</v>
      </c>
      <c r="J358" s="514">
        <f t="shared" si="114"/>
        <v>575.53</v>
      </c>
      <c r="K358" s="515">
        <f>+H358+I358+0.03</f>
        <v>575.55999999999995</v>
      </c>
      <c r="L358" s="480">
        <f>H358+H358*$M$7</f>
        <v>575.53</v>
      </c>
      <c r="M358" s="480">
        <f>L358*$M$6</f>
        <v>0</v>
      </c>
      <c r="N358" s="363">
        <f t="shared" ref="N358:N365" si="121">L358+M358</f>
        <v>575.53</v>
      </c>
      <c r="O358" s="480">
        <f t="shared" si="115"/>
        <v>656.10419999999999</v>
      </c>
      <c r="P358" s="480" t="e">
        <f t="shared" si="116"/>
        <v>#VALUE!</v>
      </c>
      <c r="Q358" s="480" t="e">
        <f t="shared" si="117"/>
        <v>#VALUE!</v>
      </c>
      <c r="R358" s="550">
        <v>729.59</v>
      </c>
      <c r="S358" s="480">
        <f>R358*S7</f>
        <v>102.14260000000002</v>
      </c>
      <c r="T358" s="480">
        <f>R358+S358-0.05</f>
        <v>831.68260000000009</v>
      </c>
      <c r="U358" s="480">
        <f>R358+(R358*R7)</f>
        <v>776.28376000000003</v>
      </c>
      <c r="V358" s="480">
        <f>U358*V7</f>
        <v>116.442564</v>
      </c>
      <c r="W358" s="543">
        <f t="shared" ref="W358:W365" si="122">ROUNDUP(SUM(U358:V358),1)</f>
        <v>892.80000000000007</v>
      </c>
      <c r="X358" s="480">
        <f t="shared" ref="X358:X365" si="123">U358*$Z$9+U358</f>
        <v>838.38646080000001</v>
      </c>
      <c r="Y358" s="480">
        <f>X358*Y5</f>
        <v>125.75796912</v>
      </c>
      <c r="Z358" s="711">
        <f>X358+Y358+0.01</f>
        <v>964.15442991999998</v>
      </c>
      <c r="AA358" s="712">
        <f t="shared" si="118"/>
        <v>888.68964844799996</v>
      </c>
      <c r="AB358" s="712" t="e">
        <f>AA358*#REF!</f>
        <v>#REF!</v>
      </c>
      <c r="AC358" s="713" t="e">
        <f t="shared" ref="AC358:AC365" si="124">AA358+AB358</f>
        <v>#REF!</v>
      </c>
      <c r="AD358" s="713">
        <f>AA358*AD7</f>
        <v>933.12413087039999</v>
      </c>
      <c r="AE358" s="713">
        <f>AD358*AF7</f>
        <v>139.96861963056</v>
      </c>
      <c r="AF358" s="714">
        <f t="shared" ref="AF358:AF365" si="125">AD358+AE358</f>
        <v>1073.0927505009599</v>
      </c>
      <c r="AG358" s="715">
        <v>1053.2</v>
      </c>
      <c r="AH358" s="714">
        <f>AD358*AH7</f>
        <v>979.78033741392005</v>
      </c>
      <c r="AI358" s="480">
        <f>AH358*AJ7</f>
        <v>146.967050612088</v>
      </c>
      <c r="AJ358" s="481">
        <f t="shared" ref="AJ358:AJ365" si="126">SUM(AH358:AI358)</f>
        <v>1126.7473880260081</v>
      </c>
      <c r="AK358" s="707">
        <v>1105.9000000000001</v>
      </c>
      <c r="AL358" s="455">
        <v>1019.3344325169264</v>
      </c>
      <c r="AM358" s="455">
        <f t="shared" ref="AM358:AM397" si="127">AL358*1.06</f>
        <v>1080.4944984679421</v>
      </c>
      <c r="AN358" s="455" t="e">
        <f>AL358*#REF!</f>
        <v>#REF!</v>
      </c>
      <c r="AO358" s="456">
        <v>1172.2</v>
      </c>
      <c r="AP358" s="364">
        <v>1172.2</v>
      </c>
      <c r="AQ358" s="816">
        <f t="shared" ref="AQ358:AQ365" si="128">AM358*1.06</f>
        <v>1145.3241683760186</v>
      </c>
      <c r="AR358" s="363">
        <f t="shared" ref="AR358:AR385" si="129">AQ358*1.15</f>
        <v>1317.1227936324212</v>
      </c>
      <c r="AS358" s="775">
        <f t="shared" ref="AS358:AS397" si="130">AQ358*1.06</f>
        <v>1214.0436184785799</v>
      </c>
      <c r="AT358" s="804">
        <f t="shared" ref="AT358:AT365" si="131">AS358*1.15</f>
        <v>1396.1501612503669</v>
      </c>
      <c r="AU358" s="722">
        <f>SUM(AS358-AQ358)/AQ358</f>
        <v>6.000000000000013E-2</v>
      </c>
    </row>
    <row r="359" spans="1:47" ht="15.75" x14ac:dyDescent="0.25">
      <c r="A359" s="479" t="s">
        <v>228</v>
      </c>
      <c r="B359" s="480">
        <v>374.84</v>
      </c>
      <c r="C359" s="481" t="e">
        <f t="shared" si="119"/>
        <v>#VALUE!</v>
      </c>
      <c r="D359" s="481">
        <v>425.18</v>
      </c>
      <c r="E359" s="481">
        <v>59.52</v>
      </c>
      <c r="F359" s="481">
        <f t="shared" si="113"/>
        <v>484.7</v>
      </c>
      <c r="G359" s="455">
        <f>CEILING(F359,0.1)</f>
        <v>484.70000000000005</v>
      </c>
      <c r="H359" s="485">
        <f t="shared" ref="H359:H397" si="132">+D359+D359*$I$7</f>
        <v>425.18</v>
      </c>
      <c r="I359" s="513">
        <f t="shared" si="120"/>
        <v>0</v>
      </c>
      <c r="J359" s="514">
        <f t="shared" si="114"/>
        <v>425.18</v>
      </c>
      <c r="K359" s="515">
        <f>+H359+I359+0.01</f>
        <v>425.19</v>
      </c>
      <c r="L359" s="480">
        <f t="shared" ref="L359:L365" si="133">H359+H359*$M$7</f>
        <v>425.18</v>
      </c>
      <c r="M359" s="480">
        <f t="shared" ref="M359:M365" si="134">L359*$M$6</f>
        <v>0</v>
      </c>
      <c r="N359" s="363">
        <f t="shared" si="121"/>
        <v>425.18</v>
      </c>
      <c r="O359" s="480">
        <f t="shared" si="115"/>
        <v>484.70519999999999</v>
      </c>
      <c r="P359" s="480" t="e">
        <f t="shared" si="116"/>
        <v>#VALUE!</v>
      </c>
      <c r="Q359" s="480" t="e">
        <f t="shared" si="117"/>
        <v>#VALUE!</v>
      </c>
      <c r="R359" s="550">
        <v>536.78</v>
      </c>
      <c r="S359" s="480">
        <f>R359*S7</f>
        <v>75.149200000000008</v>
      </c>
      <c r="T359" s="480">
        <f>R359+S359+0.03</f>
        <v>611.95920000000001</v>
      </c>
      <c r="U359" s="480">
        <f>R359+(R359*R7)</f>
        <v>571.13391999999999</v>
      </c>
      <c r="V359" s="480">
        <f>U359*V7</f>
        <v>85.670087999999993</v>
      </c>
      <c r="W359" s="543">
        <f t="shared" si="122"/>
        <v>656.9</v>
      </c>
      <c r="X359" s="480">
        <f t="shared" si="123"/>
        <v>616.82463359999997</v>
      </c>
      <c r="Y359" s="480">
        <f>X359*Y5</f>
        <v>92.523695039999993</v>
      </c>
      <c r="Z359" s="711">
        <f>X359+Y359-0.01</f>
        <v>709.33832863999999</v>
      </c>
      <c r="AA359" s="712">
        <f t="shared" si="118"/>
        <v>653.83411161599997</v>
      </c>
      <c r="AB359" s="712" t="e">
        <f>AA359*#REF!</f>
        <v>#REF!</v>
      </c>
      <c r="AC359" s="713" t="e">
        <f t="shared" si="124"/>
        <v>#REF!</v>
      </c>
      <c r="AD359" s="713">
        <f>AA359*AD7</f>
        <v>686.52581719679995</v>
      </c>
      <c r="AE359" s="713">
        <f>AD359*AF7</f>
        <v>102.97887257951999</v>
      </c>
      <c r="AF359" s="714">
        <f t="shared" si="125"/>
        <v>789.50468977631999</v>
      </c>
      <c r="AG359" s="715">
        <v>774.9</v>
      </c>
      <c r="AH359" s="714">
        <f>AD359*AH7</f>
        <v>720.85210805663996</v>
      </c>
      <c r="AI359" s="480">
        <f>AH359*AJ7</f>
        <v>108.12781620849599</v>
      </c>
      <c r="AJ359" s="481">
        <f t="shared" si="126"/>
        <v>828.97992426513599</v>
      </c>
      <c r="AK359" s="707">
        <v>813.6</v>
      </c>
      <c r="AL359" s="455">
        <v>749.95317464114896</v>
      </c>
      <c r="AM359" s="455">
        <f t="shared" si="127"/>
        <v>794.95036511961791</v>
      </c>
      <c r="AN359" s="455" t="e">
        <f>AL359*#REF!</f>
        <v>#REF!</v>
      </c>
      <c r="AO359" s="456">
        <v>862.5</v>
      </c>
      <c r="AP359" s="364">
        <v>862.5</v>
      </c>
      <c r="AQ359" s="816">
        <f t="shared" si="128"/>
        <v>842.64738702679506</v>
      </c>
      <c r="AR359" s="363">
        <f t="shared" si="129"/>
        <v>969.04449508081427</v>
      </c>
      <c r="AS359" s="775">
        <f t="shared" si="130"/>
        <v>893.20623024840279</v>
      </c>
      <c r="AT359" s="804">
        <f t="shared" si="131"/>
        <v>1027.1871647856631</v>
      </c>
      <c r="AU359" s="722">
        <f t="shared" ref="AU359:AU397" si="135">SUM(AS359-AQ359)/AQ359</f>
        <v>6.0000000000000032E-2</v>
      </c>
    </row>
    <row r="360" spans="1:47" ht="15.75" x14ac:dyDescent="0.25">
      <c r="A360" s="479" t="s">
        <v>229</v>
      </c>
      <c r="B360" s="480">
        <v>338.27</v>
      </c>
      <c r="C360" s="481" t="e">
        <f t="shared" si="119"/>
        <v>#VALUE!</v>
      </c>
      <c r="D360" s="481">
        <v>383.68</v>
      </c>
      <c r="E360" s="481">
        <f t="shared" si="112"/>
        <v>0</v>
      </c>
      <c r="F360" s="481">
        <f t="shared" si="113"/>
        <v>383.68</v>
      </c>
      <c r="G360" s="455">
        <f>CEILING(F360,0.1)</f>
        <v>383.70000000000005</v>
      </c>
      <c r="H360" s="485">
        <f t="shared" si="132"/>
        <v>383.68</v>
      </c>
      <c r="I360" s="513">
        <f t="shared" si="120"/>
        <v>0</v>
      </c>
      <c r="J360" s="514">
        <f t="shared" si="114"/>
        <v>383.68</v>
      </c>
      <c r="K360" s="515">
        <f>+H360+I360-0.04</f>
        <v>383.64</v>
      </c>
      <c r="L360" s="480">
        <f t="shared" si="133"/>
        <v>383.68</v>
      </c>
      <c r="M360" s="480">
        <f t="shared" si="134"/>
        <v>0</v>
      </c>
      <c r="N360" s="363">
        <f t="shared" si="121"/>
        <v>383.68</v>
      </c>
      <c r="O360" s="480">
        <f t="shared" si="115"/>
        <v>437.39519999999999</v>
      </c>
      <c r="P360" s="480" t="e">
        <f t="shared" si="116"/>
        <v>#VALUE!</v>
      </c>
      <c r="Q360" s="480" t="e">
        <f t="shared" si="117"/>
        <v>#VALUE!</v>
      </c>
      <c r="R360" s="550">
        <v>484.39</v>
      </c>
      <c r="S360" s="480">
        <f>R360*S7</f>
        <v>67.814599999999999</v>
      </c>
      <c r="T360" s="480">
        <f>R360+S360-0.02</f>
        <v>552.18460000000005</v>
      </c>
      <c r="U360" s="480">
        <f>R360+(R360*R7)</f>
        <v>515.39095999999995</v>
      </c>
      <c r="V360" s="480">
        <f>U360*V7</f>
        <v>77.308643999999987</v>
      </c>
      <c r="W360" s="543">
        <f t="shared" si="122"/>
        <v>592.70000000000005</v>
      </c>
      <c r="X360" s="480">
        <f t="shared" si="123"/>
        <v>556.6222368</v>
      </c>
      <c r="Y360" s="480">
        <f>X360*Y5</f>
        <v>83.493335520000002</v>
      </c>
      <c r="Z360" s="711">
        <f>X360+Y360+0.04</f>
        <v>640.15557231999992</v>
      </c>
      <c r="AA360" s="712">
        <f t="shared" si="118"/>
        <v>590.01957100799996</v>
      </c>
      <c r="AB360" s="712" t="e">
        <f>AA360*#REF!</f>
        <v>#REF!</v>
      </c>
      <c r="AC360" s="713" t="e">
        <f t="shared" si="124"/>
        <v>#REF!</v>
      </c>
      <c r="AD360" s="713">
        <f>AA360*AD7</f>
        <v>619.52054955840003</v>
      </c>
      <c r="AE360" s="713">
        <f>AD360*AF7</f>
        <v>92.928082433759997</v>
      </c>
      <c r="AF360" s="714">
        <f t="shared" si="125"/>
        <v>712.44863199216002</v>
      </c>
      <c r="AG360" s="715">
        <v>699.3</v>
      </c>
      <c r="AH360" s="714">
        <f>AD360*AH7</f>
        <v>650.4965770363201</v>
      </c>
      <c r="AI360" s="480">
        <f>AH360*AJ7</f>
        <v>97.574486555448019</v>
      </c>
      <c r="AJ360" s="481">
        <f t="shared" si="126"/>
        <v>748.07106359176817</v>
      </c>
      <c r="AK360" s="707">
        <v>734.2</v>
      </c>
      <c r="AL360" s="455">
        <v>676.75736477593443</v>
      </c>
      <c r="AM360" s="455">
        <f t="shared" si="127"/>
        <v>717.36280666249058</v>
      </c>
      <c r="AN360" s="455" t="e">
        <f>AL360*#REF!</f>
        <v>#REF!</v>
      </c>
      <c r="AO360" s="456">
        <v>778.3</v>
      </c>
      <c r="AP360" s="364">
        <v>778.3</v>
      </c>
      <c r="AQ360" s="816">
        <f t="shared" si="128"/>
        <v>760.40457506224004</v>
      </c>
      <c r="AR360" s="363">
        <f t="shared" si="129"/>
        <v>874.46526132157601</v>
      </c>
      <c r="AS360" s="775">
        <f t="shared" si="130"/>
        <v>806.0288495659745</v>
      </c>
      <c r="AT360" s="804">
        <f t="shared" si="131"/>
        <v>926.93317700087061</v>
      </c>
      <c r="AU360" s="722">
        <f t="shared" si="135"/>
        <v>6.0000000000000067E-2</v>
      </c>
    </row>
    <row r="361" spans="1:47" ht="15.75" x14ac:dyDescent="0.25">
      <c r="A361" s="479" t="s">
        <v>230</v>
      </c>
      <c r="B361" s="480">
        <v>114.28</v>
      </c>
      <c r="C361" s="481" t="e">
        <f t="shared" si="119"/>
        <v>#VALUE!</v>
      </c>
      <c r="D361" s="481">
        <v>129.65</v>
      </c>
      <c r="E361" s="481">
        <f t="shared" si="112"/>
        <v>0</v>
      </c>
      <c r="F361" s="481">
        <f t="shared" si="113"/>
        <v>129.65</v>
      </c>
      <c r="G361" s="455">
        <f>+F361</f>
        <v>129.65</v>
      </c>
      <c r="H361" s="485">
        <f t="shared" si="132"/>
        <v>129.65</v>
      </c>
      <c r="I361" s="513">
        <f t="shared" si="120"/>
        <v>0</v>
      </c>
      <c r="J361" s="514">
        <f t="shared" si="114"/>
        <v>129.65</v>
      </c>
      <c r="K361" s="515">
        <f>+H361+I361+0.03</f>
        <v>129.68</v>
      </c>
      <c r="L361" s="480">
        <f t="shared" si="133"/>
        <v>129.65</v>
      </c>
      <c r="M361" s="480">
        <f t="shared" si="134"/>
        <v>0</v>
      </c>
      <c r="N361" s="363">
        <f t="shared" si="121"/>
        <v>129.65</v>
      </c>
      <c r="O361" s="480">
        <f t="shared" si="115"/>
        <v>147.80100000000002</v>
      </c>
      <c r="P361" s="480" t="e">
        <f t="shared" si="116"/>
        <v>#VALUE!</v>
      </c>
      <c r="Q361" s="480" t="e">
        <f t="shared" si="117"/>
        <v>#VALUE!</v>
      </c>
      <c r="R361" s="550">
        <v>163.68</v>
      </c>
      <c r="S361" s="480">
        <f>R361*S7</f>
        <v>22.915200000000002</v>
      </c>
      <c r="T361" s="480">
        <f>R361+S361-0.02</f>
        <v>186.5752</v>
      </c>
      <c r="U361" s="480">
        <f>R361+(R361*R7)</f>
        <v>174.15552</v>
      </c>
      <c r="V361" s="480">
        <f>U361*V7</f>
        <v>26.123327999999997</v>
      </c>
      <c r="W361" s="543">
        <f t="shared" si="122"/>
        <v>200.29999999999998</v>
      </c>
      <c r="X361" s="480">
        <f t="shared" si="123"/>
        <v>188.0879616</v>
      </c>
      <c r="Y361" s="480">
        <f>X361*Y5</f>
        <v>28.21319424</v>
      </c>
      <c r="Z361" s="711">
        <f>X361+Y361</f>
        <v>216.30115584000001</v>
      </c>
      <c r="AA361" s="712">
        <f t="shared" si="118"/>
        <v>199.37323929600001</v>
      </c>
      <c r="AB361" s="712" t="e">
        <f>AA361*#REF!</f>
        <v>#REF!</v>
      </c>
      <c r="AC361" s="713" t="e">
        <f t="shared" si="124"/>
        <v>#REF!</v>
      </c>
      <c r="AD361" s="713">
        <f>AA361*AD7</f>
        <v>209.34190126080003</v>
      </c>
      <c r="AE361" s="713">
        <f>AD361*AF7</f>
        <v>31.401285189120003</v>
      </c>
      <c r="AF361" s="714">
        <f t="shared" si="125"/>
        <v>240.74318644992002</v>
      </c>
      <c r="AG361" s="715">
        <v>236.3</v>
      </c>
      <c r="AH361" s="714">
        <f>AD361*AH7</f>
        <v>219.80899632384003</v>
      </c>
      <c r="AI361" s="480">
        <f>AH361*AJ7</f>
        <v>32.971349448576007</v>
      </c>
      <c r="AJ361" s="481">
        <f t="shared" si="126"/>
        <v>252.78034577241604</v>
      </c>
      <c r="AK361" s="707" t="s">
        <v>609</v>
      </c>
      <c r="AL361" s="455">
        <v>228.68276691617282</v>
      </c>
      <c r="AM361" s="455">
        <f t="shared" si="127"/>
        <v>242.4037329311432</v>
      </c>
      <c r="AN361" s="455" t="e">
        <f>AL361*#REF!</f>
        <v>#REF!</v>
      </c>
      <c r="AO361" s="456">
        <v>263</v>
      </c>
      <c r="AP361" s="364">
        <v>263</v>
      </c>
      <c r="AQ361" s="816">
        <f t="shared" si="128"/>
        <v>256.94795690701181</v>
      </c>
      <c r="AR361" s="363">
        <f t="shared" si="129"/>
        <v>295.49015044306356</v>
      </c>
      <c r="AS361" s="775">
        <f t="shared" si="130"/>
        <v>272.36483432143251</v>
      </c>
      <c r="AT361" s="804">
        <f t="shared" si="131"/>
        <v>313.21955946964738</v>
      </c>
      <c r="AU361" s="722">
        <f t="shared" si="135"/>
        <v>5.9999999999999949E-2</v>
      </c>
    </row>
    <row r="362" spans="1:47" ht="15.75" x14ac:dyDescent="0.25">
      <c r="A362" s="479" t="s">
        <v>231</v>
      </c>
      <c r="B362" s="480">
        <v>210.27</v>
      </c>
      <c r="C362" s="481" t="e">
        <f t="shared" si="119"/>
        <v>#VALUE!</v>
      </c>
      <c r="D362" s="481">
        <v>238.51</v>
      </c>
      <c r="E362" s="481">
        <f t="shared" si="112"/>
        <v>0</v>
      </c>
      <c r="F362" s="481">
        <f t="shared" si="113"/>
        <v>238.51</v>
      </c>
      <c r="G362" s="455">
        <f>+F362</f>
        <v>238.51</v>
      </c>
      <c r="H362" s="485">
        <f t="shared" si="132"/>
        <v>238.51</v>
      </c>
      <c r="I362" s="513">
        <f t="shared" si="120"/>
        <v>0</v>
      </c>
      <c r="J362" s="514">
        <f t="shared" si="114"/>
        <v>238.51</v>
      </c>
      <c r="K362" s="515">
        <f>+H362+I362-0.02</f>
        <v>238.48999999999998</v>
      </c>
      <c r="L362" s="480">
        <f t="shared" si="133"/>
        <v>238.51</v>
      </c>
      <c r="M362" s="480">
        <f t="shared" si="134"/>
        <v>0</v>
      </c>
      <c r="N362" s="363">
        <f t="shared" si="121"/>
        <v>238.51</v>
      </c>
      <c r="O362" s="480">
        <f t="shared" si="115"/>
        <v>271.90139999999997</v>
      </c>
      <c r="P362" s="480" t="e">
        <f t="shared" si="116"/>
        <v>#VALUE!</v>
      </c>
      <c r="Q362" s="480" t="e">
        <f t="shared" si="117"/>
        <v>#VALUE!</v>
      </c>
      <c r="R362" s="550">
        <v>301.11</v>
      </c>
      <c r="S362" s="480">
        <f>R362*S7</f>
        <v>42.155400000000007</v>
      </c>
      <c r="T362" s="480">
        <f>R362+S362-0.05</f>
        <v>343.21539999999999</v>
      </c>
      <c r="U362" s="480">
        <f>R362+(R362*R7)</f>
        <v>320.38104000000004</v>
      </c>
      <c r="V362" s="480">
        <f>U362*V7</f>
        <v>48.057156000000006</v>
      </c>
      <c r="W362" s="543">
        <f t="shared" si="122"/>
        <v>368.5</v>
      </c>
      <c r="X362" s="480">
        <f t="shared" si="123"/>
        <v>346.01152320000006</v>
      </c>
      <c r="Y362" s="480">
        <f>X362*Y5</f>
        <v>51.90172848000001</v>
      </c>
      <c r="Z362" s="711">
        <f>X362+Y362+0.01</f>
        <v>397.92325168000008</v>
      </c>
      <c r="AA362" s="712">
        <f t="shared" si="118"/>
        <v>366.77221459200007</v>
      </c>
      <c r="AB362" s="712" t="e">
        <f>AA362*#REF!</f>
        <v>#REF!</v>
      </c>
      <c r="AC362" s="713" t="e">
        <f t="shared" si="124"/>
        <v>#REF!</v>
      </c>
      <c r="AD362" s="713">
        <f>AA362*AD7</f>
        <v>385.11082532160009</v>
      </c>
      <c r="AE362" s="713">
        <f>AD362*AF7</f>
        <v>57.766623798240012</v>
      </c>
      <c r="AF362" s="714">
        <f t="shared" si="125"/>
        <v>442.87744911984009</v>
      </c>
      <c r="AG362" s="715">
        <v>434.7</v>
      </c>
      <c r="AH362" s="714">
        <f>AD362*AH7</f>
        <v>404.36636658768009</v>
      </c>
      <c r="AI362" s="480">
        <f>AH362*AJ7</f>
        <v>60.654954988152014</v>
      </c>
      <c r="AJ362" s="481">
        <f t="shared" si="126"/>
        <v>465.02132157583208</v>
      </c>
      <c r="AK362" s="707">
        <v>456.4</v>
      </c>
      <c r="AL362" s="455">
        <v>420.69078657214567</v>
      </c>
      <c r="AM362" s="455">
        <f t="shared" si="127"/>
        <v>445.93223376647444</v>
      </c>
      <c r="AN362" s="455" t="e">
        <f>AL362*#REF!</f>
        <v>#REF!</v>
      </c>
      <c r="AO362" s="456">
        <v>483.8</v>
      </c>
      <c r="AP362" s="364">
        <v>483.8</v>
      </c>
      <c r="AQ362" s="816">
        <f t="shared" si="128"/>
        <v>472.68816779246293</v>
      </c>
      <c r="AR362" s="363">
        <f t="shared" si="129"/>
        <v>543.5913929613323</v>
      </c>
      <c r="AS362" s="775">
        <f t="shared" si="130"/>
        <v>501.04945786001076</v>
      </c>
      <c r="AT362" s="804">
        <f t="shared" si="131"/>
        <v>576.20687653901234</v>
      </c>
      <c r="AU362" s="722">
        <f t="shared" si="135"/>
        <v>6.0000000000000109E-2</v>
      </c>
    </row>
    <row r="363" spans="1:47" ht="15.75" x14ac:dyDescent="0.25">
      <c r="A363" s="479" t="s">
        <v>232</v>
      </c>
      <c r="B363" s="480">
        <v>41.14</v>
      </c>
      <c r="C363" s="481" t="e">
        <f t="shared" si="119"/>
        <v>#VALUE!</v>
      </c>
      <c r="D363" s="481">
        <v>46.67</v>
      </c>
      <c r="E363" s="481">
        <f t="shared" si="112"/>
        <v>0</v>
      </c>
      <c r="F363" s="481">
        <f t="shared" si="113"/>
        <v>46.67</v>
      </c>
      <c r="G363" s="455">
        <f>+F363</f>
        <v>46.67</v>
      </c>
      <c r="H363" s="485">
        <f t="shared" si="132"/>
        <v>46.67</v>
      </c>
      <c r="I363" s="513">
        <f t="shared" si="120"/>
        <v>0</v>
      </c>
      <c r="J363" s="514">
        <f t="shared" si="114"/>
        <v>46.67</v>
      </c>
      <c r="K363" s="515">
        <f>+H363+I363</f>
        <v>46.67</v>
      </c>
      <c r="L363" s="480">
        <f t="shared" si="133"/>
        <v>46.67</v>
      </c>
      <c r="M363" s="480">
        <f t="shared" si="134"/>
        <v>0</v>
      </c>
      <c r="N363" s="363">
        <f t="shared" si="121"/>
        <v>46.67</v>
      </c>
      <c r="O363" s="480">
        <f t="shared" si="115"/>
        <v>53.203800000000001</v>
      </c>
      <c r="P363" s="480" t="e">
        <f t="shared" si="116"/>
        <v>#VALUE!</v>
      </c>
      <c r="Q363" s="480" t="e">
        <f t="shared" si="117"/>
        <v>#VALUE!</v>
      </c>
      <c r="R363" s="550">
        <v>58.92</v>
      </c>
      <c r="S363" s="480">
        <f>R363*S7</f>
        <v>8.248800000000001</v>
      </c>
      <c r="T363" s="480">
        <f>R363+S363-0.04</f>
        <v>67.128799999999998</v>
      </c>
      <c r="U363" s="480">
        <f>R363+(R363*R7)</f>
        <v>62.69088</v>
      </c>
      <c r="V363" s="480">
        <f>U363*V7</f>
        <v>9.403632</v>
      </c>
      <c r="W363" s="543">
        <f t="shared" si="122"/>
        <v>72.099999999999994</v>
      </c>
      <c r="X363" s="480">
        <f t="shared" si="123"/>
        <v>67.706150399999999</v>
      </c>
      <c r="Y363" s="480">
        <f>X363*Y5</f>
        <v>10.155922559999999</v>
      </c>
      <c r="Z363" s="711">
        <f>X363+Y363-0.02</f>
        <v>77.842072959999996</v>
      </c>
      <c r="AA363" s="712">
        <f t="shared" si="118"/>
        <v>71.768519424000004</v>
      </c>
      <c r="AB363" s="712" t="e">
        <f>AA363*#REF!</f>
        <v>#REF!</v>
      </c>
      <c r="AC363" s="713" t="e">
        <f t="shared" si="124"/>
        <v>#REF!</v>
      </c>
      <c r="AD363" s="713">
        <f>AA363*AD7</f>
        <v>75.356945395200015</v>
      </c>
      <c r="AE363" s="713">
        <f>AD363*AF7</f>
        <v>11.303541809280002</v>
      </c>
      <c r="AF363" s="714">
        <f t="shared" si="125"/>
        <v>86.66048720448002</v>
      </c>
      <c r="AG363" s="715">
        <v>85.1</v>
      </c>
      <c r="AH363" s="714">
        <f>AD363*AH7</f>
        <v>79.124792664960012</v>
      </c>
      <c r="AI363" s="480">
        <f>AH363*AJ7</f>
        <v>11.868718899744001</v>
      </c>
      <c r="AJ363" s="481">
        <f t="shared" si="126"/>
        <v>90.993511564704008</v>
      </c>
      <c r="AK363" s="707">
        <v>89.3</v>
      </c>
      <c r="AL363" s="455">
        <v>82.319089850323195</v>
      </c>
      <c r="AM363" s="455">
        <f t="shared" si="127"/>
        <v>87.258235241342589</v>
      </c>
      <c r="AN363" s="455" t="e">
        <f>AL363*#REF!</f>
        <v>#REF!</v>
      </c>
      <c r="AO363" s="456">
        <v>94.7</v>
      </c>
      <c r="AP363" s="364">
        <v>94.7</v>
      </c>
      <c r="AQ363" s="816">
        <f t="shared" si="128"/>
        <v>92.493729355823149</v>
      </c>
      <c r="AR363" s="363">
        <f t="shared" si="129"/>
        <v>106.36778875919661</v>
      </c>
      <c r="AS363" s="775">
        <f t="shared" si="130"/>
        <v>98.043353117172543</v>
      </c>
      <c r="AT363" s="804">
        <f t="shared" si="131"/>
        <v>112.74985608474842</v>
      </c>
      <c r="AU363" s="722">
        <f t="shared" si="135"/>
        <v>6.000000000000006E-2</v>
      </c>
    </row>
    <row r="364" spans="1:47" ht="15.75" x14ac:dyDescent="0.25">
      <c r="A364" s="479" t="s">
        <v>233</v>
      </c>
      <c r="B364" s="480">
        <v>123.42</v>
      </c>
      <c r="C364" s="481" t="e">
        <f t="shared" si="119"/>
        <v>#VALUE!</v>
      </c>
      <c r="D364" s="481">
        <v>140</v>
      </c>
      <c r="E364" s="481">
        <f t="shared" si="112"/>
        <v>0</v>
      </c>
      <c r="F364" s="481">
        <f t="shared" si="113"/>
        <v>140</v>
      </c>
      <c r="G364" s="455">
        <f>CEILING(F364,0.1)</f>
        <v>140</v>
      </c>
      <c r="H364" s="485">
        <f t="shared" si="132"/>
        <v>140</v>
      </c>
      <c r="I364" s="513">
        <f t="shared" si="120"/>
        <v>0</v>
      </c>
      <c r="J364" s="514">
        <f t="shared" si="114"/>
        <v>140</v>
      </c>
      <c r="K364" s="515">
        <f>+H364+I364+0.02</f>
        <v>140.02000000000001</v>
      </c>
      <c r="L364" s="480">
        <f t="shared" si="133"/>
        <v>140</v>
      </c>
      <c r="M364" s="480">
        <f t="shared" si="134"/>
        <v>0</v>
      </c>
      <c r="N364" s="363">
        <f t="shared" si="121"/>
        <v>140</v>
      </c>
      <c r="O364" s="480">
        <f t="shared" si="115"/>
        <v>159.6</v>
      </c>
      <c r="P364" s="480" t="e">
        <f t="shared" si="116"/>
        <v>#VALUE!</v>
      </c>
      <c r="Q364" s="480" t="e">
        <f t="shared" si="117"/>
        <v>#VALUE!</v>
      </c>
      <c r="R364" s="550">
        <v>176.75</v>
      </c>
      <c r="S364" s="480">
        <f>R364*S7</f>
        <v>24.745000000000001</v>
      </c>
      <c r="T364" s="480">
        <f>R364+S364+0.01</f>
        <v>201.505</v>
      </c>
      <c r="U364" s="480">
        <f>R364+(R364*R7)</f>
        <v>188.06200000000001</v>
      </c>
      <c r="V364" s="480">
        <f>U364*V7</f>
        <v>28.209300000000002</v>
      </c>
      <c r="W364" s="543">
        <f t="shared" si="122"/>
        <v>216.29999999999998</v>
      </c>
      <c r="X364" s="480">
        <f t="shared" si="123"/>
        <v>203.10696000000002</v>
      </c>
      <c r="Y364" s="480">
        <f>X364*Y5</f>
        <v>30.466044</v>
      </c>
      <c r="Z364" s="711">
        <f>X364+Y364</f>
        <v>233.57300400000003</v>
      </c>
      <c r="AA364" s="712">
        <f t="shared" si="118"/>
        <v>215.29337760000001</v>
      </c>
      <c r="AB364" s="712" t="e">
        <f>AA364*#REF!</f>
        <v>#REF!</v>
      </c>
      <c r="AC364" s="713" t="e">
        <f t="shared" si="124"/>
        <v>#REF!</v>
      </c>
      <c r="AD364" s="713">
        <f>AA364*AD7</f>
        <v>226.05804648000003</v>
      </c>
      <c r="AE364" s="713">
        <f>AD364*AF7</f>
        <v>33.908706972000004</v>
      </c>
      <c r="AF364" s="714">
        <f t="shared" si="125"/>
        <v>259.96675345200003</v>
      </c>
      <c r="AG364" s="715">
        <v>255.2</v>
      </c>
      <c r="AH364" s="714">
        <f>AD364*AH7</f>
        <v>237.36094880400003</v>
      </c>
      <c r="AI364" s="480">
        <f>AH364*AJ7</f>
        <v>35.604142320600005</v>
      </c>
      <c r="AJ364" s="481">
        <f t="shared" si="126"/>
        <v>272.96509112460001</v>
      </c>
      <c r="AK364" s="707">
        <v>267.89999999999998</v>
      </c>
      <c r="AL364" s="455">
        <v>246.94329821868004</v>
      </c>
      <c r="AM364" s="455">
        <f t="shared" si="127"/>
        <v>261.75989611180086</v>
      </c>
      <c r="AN364" s="455" t="e">
        <f>AL364*#REF!</f>
        <v>#REF!</v>
      </c>
      <c r="AO364" s="456">
        <v>284</v>
      </c>
      <c r="AP364" s="364">
        <v>284</v>
      </c>
      <c r="AQ364" s="816">
        <f t="shared" si="128"/>
        <v>277.46548987850895</v>
      </c>
      <c r="AR364" s="363">
        <f t="shared" si="129"/>
        <v>319.08531336028528</v>
      </c>
      <c r="AS364" s="775">
        <f t="shared" si="130"/>
        <v>294.11341927121953</v>
      </c>
      <c r="AT364" s="804">
        <f t="shared" si="131"/>
        <v>338.23043216190246</v>
      </c>
      <c r="AU364" s="722">
        <f t="shared" si="135"/>
        <v>6.0000000000000157E-2</v>
      </c>
    </row>
    <row r="365" spans="1:47" ht="15.75" x14ac:dyDescent="0.25">
      <c r="A365" s="479" t="s">
        <v>234</v>
      </c>
      <c r="B365" s="480">
        <v>70.400000000000006</v>
      </c>
      <c r="C365" s="481" t="e">
        <f t="shared" si="119"/>
        <v>#VALUE!</v>
      </c>
      <c r="D365" s="481">
        <v>79.91</v>
      </c>
      <c r="E365" s="481">
        <f t="shared" si="112"/>
        <v>0</v>
      </c>
      <c r="F365" s="481">
        <f t="shared" si="113"/>
        <v>79.91</v>
      </c>
      <c r="G365" s="455">
        <f>CEILING(F365,0.1)</f>
        <v>80</v>
      </c>
      <c r="H365" s="485">
        <f t="shared" si="132"/>
        <v>79.91</v>
      </c>
      <c r="I365" s="513">
        <f t="shared" si="120"/>
        <v>0</v>
      </c>
      <c r="J365" s="514">
        <f t="shared" si="114"/>
        <v>79.91</v>
      </c>
      <c r="K365" s="515">
        <f>+H365+I365+0.04</f>
        <v>79.95</v>
      </c>
      <c r="L365" s="480">
        <f t="shared" si="133"/>
        <v>79.91</v>
      </c>
      <c r="M365" s="480">
        <f t="shared" si="134"/>
        <v>0</v>
      </c>
      <c r="N365" s="363">
        <f t="shared" si="121"/>
        <v>79.91</v>
      </c>
      <c r="O365" s="480">
        <f t="shared" si="115"/>
        <v>91.097399999999993</v>
      </c>
      <c r="P365" s="480" t="e">
        <f t="shared" si="116"/>
        <v>#VALUE!</v>
      </c>
      <c r="Q365" s="480" t="e">
        <f t="shared" si="117"/>
        <v>#VALUE!</v>
      </c>
      <c r="R365" s="550">
        <v>100.88</v>
      </c>
      <c r="S365" s="480">
        <f>R365*S7</f>
        <v>14.123200000000001</v>
      </c>
      <c r="T365" s="480">
        <f>R365+S365+0.02</f>
        <v>115.02319999999999</v>
      </c>
      <c r="U365" s="480">
        <f>R365+(R365*R7)</f>
        <v>107.33632</v>
      </c>
      <c r="V365" s="480">
        <f>U365*V7</f>
        <v>16.100448</v>
      </c>
      <c r="W365" s="543">
        <f t="shared" si="122"/>
        <v>123.5</v>
      </c>
      <c r="X365" s="480">
        <f t="shared" si="123"/>
        <v>115.92322559999999</v>
      </c>
      <c r="Y365" s="480">
        <f>X365*Y5</f>
        <v>17.388483839999999</v>
      </c>
      <c r="Z365" s="711">
        <f>X365+Y365+0.01</f>
        <v>133.32170943999998</v>
      </c>
      <c r="AA365" s="712">
        <f t="shared" si="118"/>
        <v>122.878619136</v>
      </c>
      <c r="AB365" s="712" t="e">
        <f>AA365*#REF!</f>
        <v>#REF!</v>
      </c>
      <c r="AC365" s="713" t="e">
        <f t="shared" si="124"/>
        <v>#REF!</v>
      </c>
      <c r="AD365" s="713">
        <f>AA365*AD7</f>
        <v>129.0225500928</v>
      </c>
      <c r="AE365" s="713">
        <f>AD365*AF7</f>
        <v>19.35338251392</v>
      </c>
      <c r="AF365" s="714">
        <f t="shared" si="125"/>
        <v>148.37593260672</v>
      </c>
      <c r="AG365" s="715">
        <v>145.6</v>
      </c>
      <c r="AH365" s="714">
        <f>AD365*AH7</f>
        <v>135.47367759744</v>
      </c>
      <c r="AI365" s="480">
        <f>AH365*AJ7</f>
        <v>20.321051639615998</v>
      </c>
      <c r="AJ365" s="481">
        <f t="shared" si="126"/>
        <v>155.794729237056</v>
      </c>
      <c r="AK365" s="707">
        <v>152.9</v>
      </c>
      <c r="AL365" s="455">
        <v>140.94280013748482</v>
      </c>
      <c r="AM365" s="455">
        <f t="shared" si="127"/>
        <v>149.39936814573392</v>
      </c>
      <c r="AN365" s="455" t="e">
        <f>AL365*#REF!</f>
        <v>#REF!</v>
      </c>
      <c r="AO365" s="456">
        <v>162</v>
      </c>
      <c r="AP365" s="364">
        <v>162</v>
      </c>
      <c r="AQ365" s="816">
        <f t="shared" si="128"/>
        <v>158.36333023447796</v>
      </c>
      <c r="AR365" s="363">
        <f t="shared" si="129"/>
        <v>182.11782976964963</v>
      </c>
      <c r="AS365" s="775">
        <f t="shared" si="130"/>
        <v>167.86513004854663</v>
      </c>
      <c r="AT365" s="804">
        <f t="shared" si="131"/>
        <v>193.04489955582861</v>
      </c>
      <c r="AU365" s="722">
        <f t="shared" si="135"/>
        <v>5.9999999999999991E-2</v>
      </c>
    </row>
    <row r="366" spans="1:47" ht="15.75" x14ac:dyDescent="0.25">
      <c r="A366" s="479"/>
      <c r="B366" s="480"/>
      <c r="C366" s="481"/>
      <c r="D366" s="481"/>
      <c r="E366" s="481"/>
      <c r="F366" s="481"/>
      <c r="G366" s="455"/>
      <c r="H366" s="485"/>
      <c r="I366" s="513"/>
      <c r="J366" s="514"/>
      <c r="K366" s="515"/>
      <c r="L366" s="483"/>
      <c r="M366" s="483"/>
      <c r="N366" s="488"/>
      <c r="O366" s="480"/>
      <c r="P366" s="480"/>
      <c r="Q366" s="480"/>
      <c r="R366" s="483"/>
      <c r="S366" s="480"/>
      <c r="T366" s="480"/>
      <c r="U366" s="480" t="s">
        <v>609</v>
      </c>
      <c r="V366" s="480"/>
      <c r="W366" s="538"/>
      <c r="X366" s="483"/>
      <c r="Y366" s="480"/>
      <c r="Z366" s="711"/>
      <c r="AA366" s="712"/>
      <c r="AB366" s="712"/>
      <c r="AC366" s="713"/>
      <c r="AD366" s="713"/>
      <c r="AE366" s="713"/>
      <c r="AF366" s="714"/>
      <c r="AG366" s="715"/>
      <c r="AH366" s="714"/>
      <c r="AI366" s="480"/>
      <c r="AJ366" s="483"/>
      <c r="AK366" s="707"/>
      <c r="AL366" s="455"/>
      <c r="AM366" s="455"/>
      <c r="AN366" s="455"/>
      <c r="AO366" s="456"/>
      <c r="AP366" s="364"/>
      <c r="AQ366" s="811"/>
      <c r="AR366" s="363"/>
      <c r="AS366" s="363"/>
      <c r="AT366" s="363"/>
      <c r="AU366" s="710"/>
    </row>
    <row r="367" spans="1:47" ht="15.75" x14ac:dyDescent="0.25">
      <c r="A367" s="479" t="s">
        <v>235</v>
      </c>
      <c r="B367" s="480">
        <v>15.4</v>
      </c>
      <c r="C367" s="481" t="e">
        <f>+B367+B367*$G$7</f>
        <v>#VALUE!</v>
      </c>
      <c r="D367" s="481">
        <v>17.54</v>
      </c>
      <c r="E367" s="481">
        <f t="shared" si="112"/>
        <v>0</v>
      </c>
      <c r="F367" s="481">
        <f t="shared" si="113"/>
        <v>17.54</v>
      </c>
      <c r="G367" s="455">
        <f>CEILING(F367,0.1)</f>
        <v>17.600000000000001</v>
      </c>
      <c r="H367" s="485">
        <f t="shared" si="132"/>
        <v>17.54</v>
      </c>
      <c r="I367" s="513">
        <f t="shared" si="120"/>
        <v>0</v>
      </c>
      <c r="J367" s="514">
        <f t="shared" si="114"/>
        <v>17.54</v>
      </c>
      <c r="K367" s="515">
        <f>+H367+I367</f>
        <v>17.54</v>
      </c>
      <c r="L367" s="480">
        <f>H367+H367*$M$7</f>
        <v>17.54</v>
      </c>
      <c r="M367" s="480">
        <f>L367*$M$6</f>
        <v>0</v>
      </c>
      <c r="N367" s="363">
        <f>L367+M367</f>
        <v>17.54</v>
      </c>
      <c r="O367" s="480">
        <f t="shared" si="115"/>
        <v>19.9956</v>
      </c>
      <c r="P367" s="480" t="e">
        <f t="shared" si="116"/>
        <v>#VALUE!</v>
      </c>
      <c r="Q367" s="480" t="e">
        <f t="shared" si="117"/>
        <v>#VALUE!</v>
      </c>
      <c r="R367" s="550">
        <v>22.14</v>
      </c>
      <c r="S367" s="480">
        <f>R367*S7</f>
        <v>3.0996000000000006</v>
      </c>
      <c r="T367" s="480">
        <f>R367+S367-0.02</f>
        <v>25.219600000000003</v>
      </c>
      <c r="U367" s="480">
        <f>R367+(R367*R7)</f>
        <v>23.55696</v>
      </c>
      <c r="V367" s="480">
        <f>U367*V7</f>
        <v>3.533544</v>
      </c>
      <c r="W367" s="543">
        <f>ROUNDUP(SUM(U367:V367),1)</f>
        <v>27.1</v>
      </c>
      <c r="X367" s="480">
        <f>U367*$Z$9+U367</f>
        <v>25.441516799999999</v>
      </c>
      <c r="Y367" s="480">
        <f>X367*Y5</f>
        <v>3.8162275199999995</v>
      </c>
      <c r="Z367" s="711">
        <f>X367+Y367-0.02</f>
        <v>29.237744319999997</v>
      </c>
      <c r="AA367" s="712">
        <f t="shared" si="118"/>
        <v>26.968007807999999</v>
      </c>
      <c r="AB367" s="712" t="e">
        <f>AA367*#REF!</f>
        <v>#REF!</v>
      </c>
      <c r="AC367" s="713" t="e">
        <f>AA367+AB367</f>
        <v>#REF!</v>
      </c>
      <c r="AD367" s="713">
        <f>AA367*AD7</f>
        <v>28.316408198400001</v>
      </c>
      <c r="AE367" s="713">
        <f>AD367*AF7</f>
        <v>4.2474612297599998</v>
      </c>
      <c r="AF367" s="714">
        <f>AD367+AE367</f>
        <v>32.563869428160004</v>
      </c>
      <c r="AG367" s="715">
        <v>32</v>
      </c>
      <c r="AH367" s="714">
        <f>AD367*AH7</f>
        <v>29.732228608320003</v>
      </c>
      <c r="AI367" s="480">
        <f>AH367*AJ7</f>
        <v>4.4598342912480007</v>
      </c>
      <c r="AJ367" s="481">
        <f>SUM(AH367:AI367)</f>
        <v>34.192062899568</v>
      </c>
      <c r="AK367" s="707">
        <v>33.6</v>
      </c>
      <c r="AL367" s="455">
        <v>30.932529689174402</v>
      </c>
      <c r="AM367" s="455">
        <f t="shared" si="127"/>
        <v>32.788481470524864</v>
      </c>
      <c r="AN367" s="455" t="e">
        <f>AL367*#REF!</f>
        <v>#REF!</v>
      </c>
      <c r="AO367" s="456">
        <v>35.6</v>
      </c>
      <c r="AP367" s="364">
        <v>35.6</v>
      </c>
      <c r="AQ367" s="816">
        <f>AM367*1.06</f>
        <v>34.755790358756357</v>
      </c>
      <c r="AR367" s="363">
        <f t="shared" si="129"/>
        <v>39.96915891256981</v>
      </c>
      <c r="AS367" s="775">
        <f t="shared" si="130"/>
        <v>36.841137780281741</v>
      </c>
      <c r="AT367" s="804">
        <f t="shared" ref="AT367:AT397" si="136">AS367*1.15</f>
        <v>42.367308447324</v>
      </c>
      <c r="AU367" s="722">
        <f>SUM(AS367-AQ367)/AQ367</f>
        <v>6.0000000000000074E-2</v>
      </c>
    </row>
    <row r="368" spans="1:47" ht="15.75" x14ac:dyDescent="0.25">
      <c r="A368" s="479" t="s">
        <v>236</v>
      </c>
      <c r="B368" s="480">
        <v>219.2</v>
      </c>
      <c r="C368" s="481" t="e">
        <f>+B368+B368*$G$7</f>
        <v>#VALUE!</v>
      </c>
      <c r="D368" s="481">
        <v>248.68</v>
      </c>
      <c r="E368" s="481">
        <f t="shared" si="112"/>
        <v>0</v>
      </c>
      <c r="F368" s="481">
        <f t="shared" si="113"/>
        <v>248.68</v>
      </c>
      <c r="G368" s="455">
        <f>CEILING(F368,0.1)</f>
        <v>248.70000000000002</v>
      </c>
      <c r="H368" s="485">
        <f t="shared" si="132"/>
        <v>248.68</v>
      </c>
      <c r="I368" s="513">
        <f t="shared" si="120"/>
        <v>0</v>
      </c>
      <c r="J368" s="514">
        <f t="shared" si="114"/>
        <v>248.68</v>
      </c>
      <c r="K368" s="515">
        <f>+H368+I368</f>
        <v>248.68</v>
      </c>
      <c r="L368" s="480">
        <f>H368+H368*$M$7</f>
        <v>248.68</v>
      </c>
      <c r="M368" s="480">
        <f>L368*$M$6</f>
        <v>0</v>
      </c>
      <c r="N368" s="363">
        <f>L368+M368</f>
        <v>248.68</v>
      </c>
      <c r="O368" s="480">
        <f t="shared" si="115"/>
        <v>283.49520000000001</v>
      </c>
      <c r="P368" s="480" t="e">
        <f t="shared" si="116"/>
        <v>#VALUE!</v>
      </c>
      <c r="Q368" s="480" t="e">
        <f t="shared" si="117"/>
        <v>#VALUE!</v>
      </c>
      <c r="R368" s="550">
        <v>313.95</v>
      </c>
      <c r="S368" s="480">
        <f>R368*S7</f>
        <v>43.953000000000003</v>
      </c>
      <c r="T368" s="480">
        <f>R368+S368+0.04</f>
        <v>357.94300000000004</v>
      </c>
      <c r="U368" s="480">
        <f>R368+(R368*R7)</f>
        <v>334.0428</v>
      </c>
      <c r="V368" s="480">
        <f>U368*V7</f>
        <v>50.10642</v>
      </c>
      <c r="W368" s="543">
        <f>ROUNDUP(SUM(U368:V368),1)</f>
        <v>384.20000000000005</v>
      </c>
      <c r="X368" s="480">
        <f>U368*$Z$9+U368</f>
        <v>360.76622400000002</v>
      </c>
      <c r="Y368" s="480">
        <f>X368*Y5</f>
        <v>54.114933600000001</v>
      </c>
      <c r="Z368" s="711">
        <f>X368+Y368</f>
        <v>414.88115760000005</v>
      </c>
      <c r="AA368" s="712">
        <f t="shared" si="118"/>
        <v>382.41219744</v>
      </c>
      <c r="AB368" s="712" t="e">
        <f>AA368*#REF!</f>
        <v>#REF!</v>
      </c>
      <c r="AC368" s="713" t="e">
        <f>AA368+AB368</f>
        <v>#REF!</v>
      </c>
      <c r="AD368" s="713">
        <f>AA368*AD7</f>
        <v>401.53280731199999</v>
      </c>
      <c r="AE368" s="713">
        <f>AD368*AF7</f>
        <v>60.229921096799998</v>
      </c>
      <c r="AF368" s="714">
        <f>AD368+AE368</f>
        <v>461.7627284088</v>
      </c>
      <c r="AG368" s="715">
        <v>453.2</v>
      </c>
      <c r="AH368" s="714">
        <f>AD368*AH7</f>
        <v>421.60944767760003</v>
      </c>
      <c r="AI368" s="480">
        <f>AH368*AJ7</f>
        <v>63.24141715164</v>
      </c>
      <c r="AJ368" s="481">
        <f>SUM(AH368:AI368)</f>
        <v>484.85086482924004</v>
      </c>
      <c r="AK368" s="707">
        <v>475.9</v>
      </c>
      <c r="AL368" s="455">
        <v>438.62997723199209</v>
      </c>
      <c r="AM368" s="455">
        <f t="shared" si="127"/>
        <v>464.94777586591164</v>
      </c>
      <c r="AN368" s="455" t="e">
        <f>AL368*#REF!</f>
        <v>#REF!</v>
      </c>
      <c r="AO368" s="456">
        <v>504.4</v>
      </c>
      <c r="AP368" s="364">
        <v>504.4</v>
      </c>
      <c r="AQ368" s="816">
        <f>AM368*1.06</f>
        <v>492.84464241786634</v>
      </c>
      <c r="AR368" s="363">
        <f t="shared" si="129"/>
        <v>566.77133878054622</v>
      </c>
      <c r="AS368" s="775">
        <f t="shared" si="130"/>
        <v>522.41532096293838</v>
      </c>
      <c r="AT368" s="804">
        <f t="shared" si="136"/>
        <v>600.77761910737911</v>
      </c>
      <c r="AU368" s="722">
        <f t="shared" si="135"/>
        <v>6.0000000000000123E-2</v>
      </c>
    </row>
    <row r="369" spans="1:47" ht="15.75" x14ac:dyDescent="0.25">
      <c r="A369" s="479"/>
      <c r="B369" s="480"/>
      <c r="C369" s="481"/>
      <c r="D369" s="481"/>
      <c r="E369" s="481"/>
      <c r="F369" s="481"/>
      <c r="G369" s="455"/>
      <c r="H369" s="485"/>
      <c r="I369" s="513"/>
      <c r="J369" s="514"/>
      <c r="K369" s="515"/>
      <c r="L369" s="483"/>
      <c r="M369" s="483"/>
      <c r="N369" s="488"/>
      <c r="O369" s="480"/>
      <c r="P369" s="480"/>
      <c r="Q369" s="480"/>
      <c r="R369" s="483"/>
      <c r="S369" s="480"/>
      <c r="T369" s="480"/>
      <c r="U369" s="480" t="s">
        <v>609</v>
      </c>
      <c r="V369" s="483"/>
      <c r="W369" s="502"/>
      <c r="X369" s="483"/>
      <c r="Y369" s="480"/>
      <c r="Z369" s="711"/>
      <c r="AA369" s="712"/>
      <c r="AB369" s="712"/>
      <c r="AC369" s="713"/>
      <c r="AD369" s="713"/>
      <c r="AE369" s="713"/>
      <c r="AF369" s="714"/>
      <c r="AG369" s="715"/>
      <c r="AH369" s="714"/>
      <c r="AI369" s="480"/>
      <c r="AJ369" s="483"/>
      <c r="AK369" s="707"/>
      <c r="AL369" s="455"/>
      <c r="AM369" s="455"/>
      <c r="AN369" s="455"/>
      <c r="AO369" s="456"/>
      <c r="AP369" s="364"/>
      <c r="AQ369" s="811"/>
      <c r="AR369" s="363"/>
      <c r="AS369" s="363"/>
      <c r="AT369" s="363"/>
      <c r="AU369" s="710"/>
    </row>
    <row r="370" spans="1:47" ht="15.75" x14ac:dyDescent="0.25">
      <c r="A370" s="479" t="s">
        <v>237</v>
      </c>
      <c r="B370" s="480">
        <v>12.38</v>
      </c>
      <c r="C370" s="481" t="e">
        <f t="shared" ref="C370:C379" si="137">+B370+B370*$G$7</f>
        <v>#VALUE!</v>
      </c>
      <c r="D370" s="481">
        <v>14.12</v>
      </c>
      <c r="E370" s="481">
        <f t="shared" si="112"/>
        <v>0</v>
      </c>
      <c r="F370" s="481">
        <f t="shared" si="113"/>
        <v>14.12</v>
      </c>
      <c r="G370" s="455">
        <f>CEILING(F370,0.1)</f>
        <v>14.200000000000001</v>
      </c>
      <c r="H370" s="485">
        <f t="shared" si="132"/>
        <v>14.12</v>
      </c>
      <c r="I370" s="513">
        <f t="shared" si="120"/>
        <v>0</v>
      </c>
      <c r="J370" s="514">
        <f t="shared" si="114"/>
        <v>14.12</v>
      </c>
      <c r="K370" s="515">
        <f>+H370+I370+0.04</f>
        <v>14.159999999999998</v>
      </c>
      <c r="L370" s="480">
        <f t="shared" ref="L370:L379" si="138">H370+H370*$M$7</f>
        <v>14.12</v>
      </c>
      <c r="M370" s="480">
        <f t="shared" ref="M370:M397" si="139">L370*$M$6</f>
        <v>0</v>
      </c>
      <c r="N370" s="363">
        <f t="shared" ref="N370:N379" si="140">L370+M370</f>
        <v>14.12</v>
      </c>
      <c r="O370" s="480">
        <f t="shared" si="115"/>
        <v>16.096799999999998</v>
      </c>
      <c r="P370" s="480" t="e">
        <f t="shared" si="116"/>
        <v>#VALUE!</v>
      </c>
      <c r="Q370" s="480" t="e">
        <f t="shared" si="117"/>
        <v>#VALUE!</v>
      </c>
      <c r="R370" s="550">
        <v>17.829999999999998</v>
      </c>
      <c r="S370" s="480">
        <f>R370*S7</f>
        <v>2.4962</v>
      </c>
      <c r="T370" s="480">
        <f>R370+S370-0.01</f>
        <v>20.316199999999998</v>
      </c>
      <c r="U370" s="480">
        <f>R370+(R370*R7)</f>
        <v>18.971119999999999</v>
      </c>
      <c r="V370" s="480">
        <f>U370*V7</f>
        <v>2.8456679999999999</v>
      </c>
      <c r="W370" s="543">
        <f t="shared" ref="W370:W379" si="141">ROUNDUP(SUM(U370:V370),1)</f>
        <v>21.900000000000002</v>
      </c>
      <c r="X370" s="480">
        <f t="shared" ref="X370:X379" si="142">U370*$Z$9+U370</f>
        <v>20.4888096</v>
      </c>
      <c r="Y370" s="480">
        <f>X370*Y5</f>
        <v>3.07332144</v>
      </c>
      <c r="Z370" s="711">
        <f>X370+Y370+0.02</f>
        <v>23.58213104</v>
      </c>
      <c r="AA370" s="712">
        <f t="shared" si="118"/>
        <v>21.718138176</v>
      </c>
      <c r="AB370" s="712" t="e">
        <f>AA370*#REF!</f>
        <v>#REF!</v>
      </c>
      <c r="AC370" s="713" t="e">
        <f t="shared" ref="AC370:AC379" si="143">AA370+AB370</f>
        <v>#REF!</v>
      </c>
      <c r="AD370" s="713">
        <f>AA370*AD7</f>
        <v>22.804045084800002</v>
      </c>
      <c r="AE370" s="713">
        <f>AD370*AF7</f>
        <v>3.4206067627200003</v>
      </c>
      <c r="AF370" s="714">
        <f t="shared" ref="AF370:AF379" si="144">AD370+AE370</f>
        <v>26.224651847520001</v>
      </c>
      <c r="AG370" s="715">
        <v>25.7</v>
      </c>
      <c r="AH370" s="714">
        <f>AD370*AH7</f>
        <v>23.944247339040004</v>
      </c>
      <c r="AI370" s="480">
        <f>AH370*AJ7</f>
        <v>3.5916371008560004</v>
      </c>
      <c r="AJ370" s="481">
        <f t="shared" ref="AJ370:AJ379" si="145">SUM(AH370:AI370)</f>
        <v>27.535884439896005</v>
      </c>
      <c r="AK370" s="707">
        <v>27</v>
      </c>
      <c r="AL370" s="455">
        <v>24.910885472356803</v>
      </c>
      <c r="AM370" s="455">
        <f t="shared" si="127"/>
        <v>26.405538600698211</v>
      </c>
      <c r="AN370" s="455" t="e">
        <f>AL370*#REF!</f>
        <v>#REF!</v>
      </c>
      <c r="AO370" s="456" t="e">
        <f>SUM(AL370:AN370)</f>
        <v>#REF!</v>
      </c>
      <c r="AP370" s="364"/>
      <c r="AQ370" s="816">
        <f t="shared" ref="AQ370:AQ379" si="146">AM370*1.06</f>
        <v>27.989870916740106</v>
      </c>
      <c r="AR370" s="363">
        <f t="shared" si="129"/>
        <v>32.18835155425112</v>
      </c>
      <c r="AS370" s="775">
        <f t="shared" si="130"/>
        <v>29.669263171744515</v>
      </c>
      <c r="AT370" s="804">
        <f t="shared" si="136"/>
        <v>34.119652647506186</v>
      </c>
      <c r="AU370" s="722">
        <f>SUM(AS370-AQ370)/AQ370</f>
        <v>6.0000000000000081E-2</v>
      </c>
    </row>
    <row r="371" spans="1:47" ht="15.75" x14ac:dyDescent="0.25">
      <c r="A371" s="479" t="s">
        <v>238</v>
      </c>
      <c r="B371" s="480">
        <v>5.5</v>
      </c>
      <c r="C371" s="481" t="e">
        <f t="shared" si="137"/>
        <v>#VALUE!</v>
      </c>
      <c r="D371" s="481">
        <v>6.32</v>
      </c>
      <c r="E371" s="481">
        <f t="shared" si="112"/>
        <v>0</v>
      </c>
      <c r="F371" s="481">
        <f t="shared" si="113"/>
        <v>6.32</v>
      </c>
      <c r="G371" s="455">
        <f>+F371</f>
        <v>6.32</v>
      </c>
      <c r="H371" s="485">
        <f t="shared" si="132"/>
        <v>6.32</v>
      </c>
      <c r="I371" s="513">
        <f t="shared" si="120"/>
        <v>0</v>
      </c>
      <c r="J371" s="514">
        <f t="shared" si="114"/>
        <v>6.32</v>
      </c>
      <c r="K371" s="515">
        <f>+H371+I371-0.04</f>
        <v>6.28</v>
      </c>
      <c r="L371" s="480">
        <f t="shared" si="138"/>
        <v>6.32</v>
      </c>
      <c r="M371" s="480">
        <f t="shared" si="139"/>
        <v>0</v>
      </c>
      <c r="N371" s="363">
        <f t="shared" si="140"/>
        <v>6.32</v>
      </c>
      <c r="O371" s="480">
        <f t="shared" si="115"/>
        <v>7.2048000000000005</v>
      </c>
      <c r="P371" s="480" t="e">
        <f t="shared" si="116"/>
        <v>#VALUE!</v>
      </c>
      <c r="Q371" s="480" t="e">
        <f t="shared" si="117"/>
        <v>#VALUE!</v>
      </c>
      <c r="R371" s="550">
        <v>7.98</v>
      </c>
      <c r="S371" s="480">
        <f>R371*S7</f>
        <v>1.1172000000000002</v>
      </c>
      <c r="T371" s="480">
        <f>R371+S371+0.03</f>
        <v>9.1272000000000002</v>
      </c>
      <c r="U371" s="480">
        <f>R371+(R371*R7)</f>
        <v>8.4907199999999996</v>
      </c>
      <c r="V371" s="480">
        <f>U371*V7</f>
        <v>1.2736079999999999</v>
      </c>
      <c r="W371" s="543">
        <f t="shared" si="141"/>
        <v>9.7999999999999989</v>
      </c>
      <c r="X371" s="480">
        <f t="shared" si="142"/>
        <v>9.1699775999999993</v>
      </c>
      <c r="Y371" s="480">
        <f>X371*Y5</f>
        <v>1.3754966399999999</v>
      </c>
      <c r="Z371" s="711">
        <f>X371+Y371</f>
        <v>10.545474239999999</v>
      </c>
      <c r="AA371" s="712">
        <f t="shared" si="118"/>
        <v>9.7201762559999985</v>
      </c>
      <c r="AB371" s="712" t="e">
        <f>AA371*#REF!</f>
        <v>#REF!</v>
      </c>
      <c r="AC371" s="713" t="e">
        <f t="shared" si="143"/>
        <v>#REF!</v>
      </c>
      <c r="AD371" s="713">
        <f>AA371*AD7</f>
        <v>10.206185068799998</v>
      </c>
      <c r="AE371" s="713">
        <f>AD371*AF7</f>
        <v>1.5309277603199998</v>
      </c>
      <c r="AF371" s="714">
        <f t="shared" si="144"/>
        <v>11.737112829119997</v>
      </c>
      <c r="AG371" s="715">
        <v>11.5</v>
      </c>
      <c r="AH371" s="714">
        <f>AD371*AH7</f>
        <v>10.716494322239999</v>
      </c>
      <c r="AI371" s="480">
        <f>AH371*AJ7</f>
        <v>1.6074741483359998</v>
      </c>
      <c r="AJ371" s="481">
        <f t="shared" si="145"/>
        <v>12.323968470575998</v>
      </c>
      <c r="AK371" s="707"/>
      <c r="AL371" s="455">
        <v>11.149123167100798</v>
      </c>
      <c r="AM371" s="455">
        <f t="shared" si="127"/>
        <v>11.818070557126847</v>
      </c>
      <c r="AN371" s="455" t="e">
        <f>AL371*#REF!</f>
        <v>#REF!</v>
      </c>
      <c r="AO371" s="456">
        <v>12.8</v>
      </c>
      <c r="AP371" s="364">
        <v>12.8</v>
      </c>
      <c r="AQ371" s="816">
        <f t="shared" si="146"/>
        <v>12.527154790554459</v>
      </c>
      <c r="AR371" s="363">
        <f t="shared" si="129"/>
        <v>14.406228009137626</v>
      </c>
      <c r="AS371" s="775">
        <f t="shared" si="130"/>
        <v>13.278784077987726</v>
      </c>
      <c r="AT371" s="804">
        <f t="shared" si="136"/>
        <v>15.270601689685884</v>
      </c>
      <c r="AU371" s="722">
        <f t="shared" si="135"/>
        <v>6.0000000000000019E-2</v>
      </c>
    </row>
    <row r="372" spans="1:47" ht="15.75" x14ac:dyDescent="0.25">
      <c r="A372" s="479" t="s">
        <v>239</v>
      </c>
      <c r="B372" s="480">
        <v>63.99</v>
      </c>
      <c r="C372" s="481" t="e">
        <f t="shared" si="137"/>
        <v>#VALUE!</v>
      </c>
      <c r="D372" s="481">
        <v>72.63</v>
      </c>
      <c r="E372" s="481">
        <f t="shared" si="112"/>
        <v>0</v>
      </c>
      <c r="F372" s="481">
        <f t="shared" si="113"/>
        <v>72.63</v>
      </c>
      <c r="G372" s="455">
        <f>CEILING(F372,0.1)</f>
        <v>72.7</v>
      </c>
      <c r="H372" s="485">
        <f t="shared" si="132"/>
        <v>72.63</v>
      </c>
      <c r="I372" s="513">
        <f t="shared" si="120"/>
        <v>0</v>
      </c>
      <c r="J372" s="514">
        <f t="shared" si="114"/>
        <v>72.63</v>
      </c>
      <c r="K372" s="515">
        <f>_xlfn.FLOOR.PRECISE(+H372+I372,0.1)+0.1</f>
        <v>72.7</v>
      </c>
      <c r="L372" s="480">
        <f t="shared" si="138"/>
        <v>72.63</v>
      </c>
      <c r="M372" s="480">
        <f t="shared" si="139"/>
        <v>0</v>
      </c>
      <c r="N372" s="363">
        <f t="shared" si="140"/>
        <v>72.63</v>
      </c>
      <c r="O372" s="480">
        <f t="shared" si="115"/>
        <v>82.798199999999994</v>
      </c>
      <c r="P372" s="480" t="e">
        <f t="shared" si="116"/>
        <v>#VALUE!</v>
      </c>
      <c r="Q372" s="480" t="e">
        <f t="shared" si="117"/>
        <v>#VALUE!</v>
      </c>
      <c r="R372" s="550">
        <v>91.69</v>
      </c>
      <c r="S372" s="480">
        <f>R372*S7</f>
        <v>12.836600000000001</v>
      </c>
      <c r="T372" s="480">
        <f>R372+S372</f>
        <v>104.5266</v>
      </c>
      <c r="U372" s="480">
        <f>R372+(R372*R7)</f>
        <v>97.558160000000001</v>
      </c>
      <c r="V372" s="480">
        <f>U372*V7</f>
        <v>14.633723999999999</v>
      </c>
      <c r="W372" s="543">
        <f t="shared" si="141"/>
        <v>112.19999999999999</v>
      </c>
      <c r="X372" s="480">
        <f t="shared" si="142"/>
        <v>105.3628128</v>
      </c>
      <c r="Y372" s="480">
        <f>X372*Y5</f>
        <v>15.804421919999999</v>
      </c>
      <c r="Z372" s="711">
        <f>X372+Y372-0.02</f>
        <v>121.14723472</v>
      </c>
      <c r="AA372" s="712">
        <f t="shared" si="118"/>
        <v>111.684581568</v>
      </c>
      <c r="AB372" s="712" t="e">
        <f>AA372*#REF!</f>
        <v>#REF!</v>
      </c>
      <c r="AC372" s="713" t="e">
        <f t="shared" si="143"/>
        <v>#REF!</v>
      </c>
      <c r="AD372" s="713">
        <f>AA372*AD7</f>
        <v>117.2688106464</v>
      </c>
      <c r="AE372" s="713">
        <f>AD372*AF7</f>
        <v>17.590321596959999</v>
      </c>
      <c r="AF372" s="714">
        <f t="shared" si="144"/>
        <v>134.85913224335999</v>
      </c>
      <c r="AG372" s="715">
        <v>132.4</v>
      </c>
      <c r="AH372" s="714">
        <f>AD372*AH7</f>
        <v>123.13225117872</v>
      </c>
      <c r="AI372" s="480">
        <f>AH372*AJ7</f>
        <v>18.469837676807998</v>
      </c>
      <c r="AJ372" s="481">
        <f t="shared" si="145"/>
        <v>141.602088855528</v>
      </c>
      <c r="AK372" s="707">
        <v>139</v>
      </c>
      <c r="AL372" s="455">
        <v>128.10314576334244</v>
      </c>
      <c r="AM372" s="455">
        <f t="shared" si="127"/>
        <v>135.789334509143</v>
      </c>
      <c r="AN372" s="455" t="e">
        <f>AL372*#REF!</f>
        <v>#REF!</v>
      </c>
      <c r="AO372" s="456">
        <v>147.30000000000001</v>
      </c>
      <c r="AP372" s="364">
        <v>147.30000000000001</v>
      </c>
      <c r="AQ372" s="816">
        <f t="shared" si="146"/>
        <v>143.93669457969159</v>
      </c>
      <c r="AR372" s="363">
        <f t="shared" si="129"/>
        <v>165.52719876664531</v>
      </c>
      <c r="AS372" s="775">
        <f t="shared" si="130"/>
        <v>152.57289625447308</v>
      </c>
      <c r="AT372" s="804">
        <f t="shared" si="136"/>
        <v>175.45883069264403</v>
      </c>
      <c r="AU372" s="722">
        <f t="shared" si="135"/>
        <v>5.9999999999999956E-2</v>
      </c>
    </row>
    <row r="373" spans="1:47" ht="15.75" x14ac:dyDescent="0.25">
      <c r="A373" s="479" t="s">
        <v>240</v>
      </c>
      <c r="B373" s="480">
        <v>59.43</v>
      </c>
      <c r="C373" s="481" t="e">
        <f t="shared" si="137"/>
        <v>#VALUE!</v>
      </c>
      <c r="D373" s="481">
        <v>67.459999999999994</v>
      </c>
      <c r="E373" s="481">
        <f t="shared" si="112"/>
        <v>0</v>
      </c>
      <c r="F373" s="481">
        <f t="shared" si="113"/>
        <v>67.459999999999994</v>
      </c>
      <c r="G373" s="455">
        <f>+F373</f>
        <v>67.459999999999994</v>
      </c>
      <c r="H373" s="485">
        <f t="shared" si="132"/>
        <v>67.459999999999994</v>
      </c>
      <c r="I373" s="513">
        <f t="shared" si="120"/>
        <v>0</v>
      </c>
      <c r="J373" s="514">
        <f t="shared" si="114"/>
        <v>67.459999999999994</v>
      </c>
      <c r="K373" s="515">
        <f>_xlfn.FLOOR.PRECISE(+H373+I373,0.1)</f>
        <v>67.400000000000006</v>
      </c>
      <c r="L373" s="480">
        <f t="shared" si="138"/>
        <v>67.459999999999994</v>
      </c>
      <c r="M373" s="480">
        <f t="shared" si="139"/>
        <v>0</v>
      </c>
      <c r="N373" s="363">
        <f t="shared" si="140"/>
        <v>67.459999999999994</v>
      </c>
      <c r="O373" s="480">
        <f t="shared" si="115"/>
        <v>76.904399999999995</v>
      </c>
      <c r="P373" s="480" t="e">
        <f t="shared" si="116"/>
        <v>#VALUE!</v>
      </c>
      <c r="Q373" s="480" t="e">
        <f t="shared" si="117"/>
        <v>#VALUE!</v>
      </c>
      <c r="R373" s="550">
        <v>85.17</v>
      </c>
      <c r="S373" s="480">
        <f>R373*S7</f>
        <v>11.923800000000002</v>
      </c>
      <c r="T373" s="480">
        <f>R373+S373-0.02</f>
        <v>97.073800000000006</v>
      </c>
      <c r="U373" s="480">
        <f>R373+(R373*R7)</f>
        <v>90.62088</v>
      </c>
      <c r="V373" s="480">
        <f>U373*V7</f>
        <v>13.593131999999999</v>
      </c>
      <c r="W373" s="543">
        <f t="shared" si="141"/>
        <v>104.3</v>
      </c>
      <c r="X373" s="480">
        <f t="shared" si="142"/>
        <v>97.870550399999999</v>
      </c>
      <c r="Y373" s="480">
        <f>X373*Y5</f>
        <v>14.68058256</v>
      </c>
      <c r="Z373" s="711">
        <f>X373+Y373+0.03</f>
        <v>112.58113296000001</v>
      </c>
      <c r="AA373" s="712">
        <f t="shared" si="118"/>
        <v>103.742783424</v>
      </c>
      <c r="AB373" s="712" t="e">
        <f>AA373*#REF!</f>
        <v>#REF!</v>
      </c>
      <c r="AC373" s="713" t="e">
        <f t="shared" si="143"/>
        <v>#REF!</v>
      </c>
      <c r="AD373" s="713">
        <f>AA373*AD7</f>
        <v>108.9299225952</v>
      </c>
      <c r="AE373" s="713">
        <f>AD373*AF7</f>
        <v>16.33948838928</v>
      </c>
      <c r="AF373" s="714">
        <f t="shared" si="144"/>
        <v>125.26941098448</v>
      </c>
      <c r="AG373" s="715">
        <v>123</v>
      </c>
      <c r="AH373" s="714">
        <f>AD373*AH7</f>
        <v>114.37641872496</v>
      </c>
      <c r="AI373" s="480">
        <f>AH373*AJ7</f>
        <v>17.156462808743999</v>
      </c>
      <c r="AJ373" s="481">
        <f t="shared" si="145"/>
        <v>131.532881533704</v>
      </c>
      <c r="AK373" s="707">
        <v>129</v>
      </c>
      <c r="AL373" s="455">
        <v>118.99383711052322</v>
      </c>
      <c r="AM373" s="455">
        <f t="shared" si="127"/>
        <v>126.13346733715461</v>
      </c>
      <c r="AN373" s="455" t="e">
        <f>AL373*#REF!</f>
        <v>#REF!</v>
      </c>
      <c r="AO373" s="456">
        <v>136.80000000000001</v>
      </c>
      <c r="AP373" s="364">
        <v>136.80000000000001</v>
      </c>
      <c r="AQ373" s="816">
        <f t="shared" si="146"/>
        <v>133.7014753773839</v>
      </c>
      <c r="AR373" s="363">
        <f t="shared" si="129"/>
        <v>153.75669668399146</v>
      </c>
      <c r="AS373" s="775">
        <f t="shared" si="130"/>
        <v>141.72356390002693</v>
      </c>
      <c r="AT373" s="804">
        <f t="shared" si="136"/>
        <v>162.98209848503095</v>
      </c>
      <c r="AU373" s="722">
        <f t="shared" si="135"/>
        <v>5.9999999999999977E-2</v>
      </c>
    </row>
    <row r="374" spans="1:47" ht="15.75" x14ac:dyDescent="0.25">
      <c r="A374" s="479" t="s">
        <v>241</v>
      </c>
      <c r="B374" s="480">
        <v>63.99</v>
      </c>
      <c r="C374" s="481" t="e">
        <f t="shared" si="137"/>
        <v>#VALUE!</v>
      </c>
      <c r="D374" s="481">
        <v>72.63</v>
      </c>
      <c r="E374" s="481">
        <f t="shared" si="112"/>
        <v>0</v>
      </c>
      <c r="F374" s="481">
        <f t="shared" si="113"/>
        <v>72.63</v>
      </c>
      <c r="G374" s="455">
        <f>CEILING(F374,0.1)</f>
        <v>72.7</v>
      </c>
      <c r="H374" s="485">
        <f t="shared" si="132"/>
        <v>72.63</v>
      </c>
      <c r="I374" s="513">
        <f t="shared" si="120"/>
        <v>0</v>
      </c>
      <c r="J374" s="514">
        <f t="shared" si="114"/>
        <v>72.63</v>
      </c>
      <c r="K374" s="515">
        <f>_xlfn.FLOOR.PRECISE(+H374+I374,0.1)+0.1</f>
        <v>72.7</v>
      </c>
      <c r="L374" s="480">
        <f t="shared" si="138"/>
        <v>72.63</v>
      </c>
      <c r="M374" s="480">
        <f t="shared" si="139"/>
        <v>0</v>
      </c>
      <c r="N374" s="363">
        <f t="shared" si="140"/>
        <v>72.63</v>
      </c>
      <c r="O374" s="480">
        <f t="shared" si="115"/>
        <v>82.798199999999994</v>
      </c>
      <c r="P374" s="480" t="e">
        <f t="shared" si="116"/>
        <v>#VALUE!</v>
      </c>
      <c r="Q374" s="480" t="e">
        <f t="shared" si="117"/>
        <v>#VALUE!</v>
      </c>
      <c r="R374" s="550">
        <v>91.69</v>
      </c>
      <c r="S374" s="480">
        <f>R374*S7</f>
        <v>12.836600000000001</v>
      </c>
      <c r="T374" s="480">
        <f>R374+S374</f>
        <v>104.5266</v>
      </c>
      <c r="U374" s="480">
        <f>R374+(R374*R7)</f>
        <v>97.558160000000001</v>
      </c>
      <c r="V374" s="480">
        <f>U374*V7</f>
        <v>14.633723999999999</v>
      </c>
      <c r="W374" s="543">
        <f t="shared" si="141"/>
        <v>112.19999999999999</v>
      </c>
      <c r="X374" s="480">
        <f t="shared" si="142"/>
        <v>105.3628128</v>
      </c>
      <c r="Y374" s="480">
        <f>X374*Y5</f>
        <v>15.804421919999999</v>
      </c>
      <c r="Z374" s="711">
        <f>X374+Y374-0.02</f>
        <v>121.14723472</v>
      </c>
      <c r="AA374" s="712">
        <f t="shared" si="118"/>
        <v>111.684581568</v>
      </c>
      <c r="AB374" s="712" t="e">
        <f>AA374*#REF!</f>
        <v>#REF!</v>
      </c>
      <c r="AC374" s="713" t="e">
        <f t="shared" si="143"/>
        <v>#REF!</v>
      </c>
      <c r="AD374" s="713">
        <f>AA374*AD7</f>
        <v>117.2688106464</v>
      </c>
      <c r="AE374" s="713">
        <f>AD374*AF7</f>
        <v>17.590321596959999</v>
      </c>
      <c r="AF374" s="714">
        <f t="shared" si="144"/>
        <v>134.85913224335999</v>
      </c>
      <c r="AG374" s="715">
        <v>132.4</v>
      </c>
      <c r="AH374" s="714">
        <f>AD374*AH7</f>
        <v>123.13225117872</v>
      </c>
      <c r="AI374" s="480">
        <f>AH374*AJ7</f>
        <v>18.469837676807998</v>
      </c>
      <c r="AJ374" s="481">
        <f t="shared" si="145"/>
        <v>141.602088855528</v>
      </c>
      <c r="AK374" s="707">
        <v>139</v>
      </c>
      <c r="AL374" s="455">
        <v>128.10314576334244</v>
      </c>
      <c r="AM374" s="455">
        <f t="shared" si="127"/>
        <v>135.789334509143</v>
      </c>
      <c r="AN374" s="455" t="e">
        <f>AL374*#REF!</f>
        <v>#REF!</v>
      </c>
      <c r="AO374" s="456">
        <v>147.30000000000001</v>
      </c>
      <c r="AP374" s="364">
        <v>147.30000000000001</v>
      </c>
      <c r="AQ374" s="816">
        <f t="shared" si="146"/>
        <v>143.93669457969159</v>
      </c>
      <c r="AR374" s="363">
        <f t="shared" si="129"/>
        <v>165.52719876664531</v>
      </c>
      <c r="AS374" s="775">
        <f t="shared" si="130"/>
        <v>152.57289625447308</v>
      </c>
      <c r="AT374" s="804">
        <f t="shared" si="136"/>
        <v>175.45883069264403</v>
      </c>
      <c r="AU374" s="722">
        <f t="shared" si="135"/>
        <v>5.9999999999999956E-2</v>
      </c>
    </row>
    <row r="375" spans="1:47" ht="15.75" x14ac:dyDescent="0.25">
      <c r="A375" s="479" t="s">
        <v>242</v>
      </c>
      <c r="B375" s="480">
        <v>6.4</v>
      </c>
      <c r="C375" s="481" t="e">
        <f t="shared" si="137"/>
        <v>#VALUE!</v>
      </c>
      <c r="D375" s="481">
        <v>7.28</v>
      </c>
      <c r="E375" s="481">
        <f t="shared" si="112"/>
        <v>0</v>
      </c>
      <c r="F375" s="481">
        <f t="shared" si="113"/>
        <v>7.28</v>
      </c>
      <c r="G375" s="455">
        <f>CEILING(F375,0.1)</f>
        <v>7.3000000000000007</v>
      </c>
      <c r="H375" s="485">
        <f t="shared" si="132"/>
        <v>7.28</v>
      </c>
      <c r="I375" s="513">
        <f t="shared" si="120"/>
        <v>0</v>
      </c>
      <c r="J375" s="514">
        <f t="shared" si="114"/>
        <v>7.28</v>
      </c>
      <c r="K375" s="515">
        <f>_xlfn.FLOOR.PRECISE(+H375+I375,0.1)+0.1</f>
        <v>7.3</v>
      </c>
      <c r="L375" s="480">
        <f t="shared" si="138"/>
        <v>7.28</v>
      </c>
      <c r="M375" s="480">
        <f t="shared" si="139"/>
        <v>0</v>
      </c>
      <c r="N375" s="363">
        <f t="shared" si="140"/>
        <v>7.28</v>
      </c>
      <c r="O375" s="480">
        <f t="shared" si="115"/>
        <v>8.2992000000000008</v>
      </c>
      <c r="P375" s="480" t="e">
        <f t="shared" si="116"/>
        <v>#VALUE!</v>
      </c>
      <c r="Q375" s="480" t="e">
        <f t="shared" si="117"/>
        <v>#VALUE!</v>
      </c>
      <c r="R375" s="550">
        <v>9.19</v>
      </c>
      <c r="S375" s="480">
        <f>R375*S7</f>
        <v>1.2866</v>
      </c>
      <c r="T375" s="480">
        <f>R375+S375+0.02</f>
        <v>10.496599999999999</v>
      </c>
      <c r="U375" s="480">
        <f>R375+(R375*R7)</f>
        <v>9.7781599999999997</v>
      </c>
      <c r="V375" s="480">
        <f>U375*V7</f>
        <v>1.4667239999999999</v>
      </c>
      <c r="W375" s="543">
        <f t="shared" si="141"/>
        <v>11.299999999999999</v>
      </c>
      <c r="X375" s="480">
        <f t="shared" si="142"/>
        <v>10.5604128</v>
      </c>
      <c r="Y375" s="480">
        <f>X375*Y5</f>
        <v>1.5840619199999999</v>
      </c>
      <c r="Z375" s="711">
        <f>X375+Y375-0.02</f>
        <v>12.12447472</v>
      </c>
      <c r="AA375" s="712">
        <f t="shared" si="118"/>
        <v>11.194037568000001</v>
      </c>
      <c r="AB375" s="712" t="e">
        <f>AA375*#REF!</f>
        <v>#REF!</v>
      </c>
      <c r="AC375" s="713" t="e">
        <f t="shared" si="143"/>
        <v>#REF!</v>
      </c>
      <c r="AD375" s="713">
        <f>AA375*AD7</f>
        <v>11.753739446400001</v>
      </c>
      <c r="AE375" s="713">
        <f>AD375*AF7</f>
        <v>1.76306091696</v>
      </c>
      <c r="AF375" s="714">
        <f t="shared" si="144"/>
        <v>13.516800363360002</v>
      </c>
      <c r="AG375" s="715">
        <v>13.3</v>
      </c>
      <c r="AH375" s="714">
        <f>AD375*AH7</f>
        <v>12.341426418720001</v>
      </c>
      <c r="AI375" s="480">
        <f>AH375*AJ7</f>
        <v>1.851213962808</v>
      </c>
      <c r="AJ375" s="481">
        <f t="shared" si="145"/>
        <v>14.192640381528001</v>
      </c>
      <c r="AK375" s="707">
        <v>14</v>
      </c>
      <c r="AL375" s="455">
        <v>12.8396543741424</v>
      </c>
      <c r="AM375" s="455">
        <f t="shared" si="127"/>
        <v>13.610033636590945</v>
      </c>
      <c r="AN375" s="455" t="e">
        <f>AL375*#REF!</f>
        <v>#REF!</v>
      </c>
      <c r="AO375" s="456">
        <v>14.8</v>
      </c>
      <c r="AP375" s="364">
        <v>14.8</v>
      </c>
      <c r="AQ375" s="816">
        <f t="shared" si="146"/>
        <v>14.426635654786402</v>
      </c>
      <c r="AR375" s="363">
        <f t="shared" si="129"/>
        <v>16.590631003004361</v>
      </c>
      <c r="AS375" s="775">
        <f t="shared" si="130"/>
        <v>15.292233794073587</v>
      </c>
      <c r="AT375" s="804">
        <f t="shared" si="136"/>
        <v>17.586068863184625</v>
      </c>
      <c r="AU375" s="722">
        <f t="shared" si="135"/>
        <v>6.0000000000000046E-2</v>
      </c>
    </row>
    <row r="376" spans="1:47" ht="15.75" x14ac:dyDescent="0.25">
      <c r="A376" s="479" t="s">
        <v>243</v>
      </c>
      <c r="B376" s="480">
        <v>59.43</v>
      </c>
      <c r="C376" s="481" t="e">
        <f t="shared" si="137"/>
        <v>#VALUE!</v>
      </c>
      <c r="D376" s="481">
        <v>67.459999999999994</v>
      </c>
      <c r="E376" s="481">
        <f t="shared" si="112"/>
        <v>0</v>
      </c>
      <c r="F376" s="481">
        <f t="shared" si="113"/>
        <v>67.459999999999994</v>
      </c>
      <c r="G376" s="455">
        <f>+F376</f>
        <v>67.459999999999994</v>
      </c>
      <c r="H376" s="485">
        <f t="shared" si="132"/>
        <v>67.459999999999994</v>
      </c>
      <c r="I376" s="513">
        <f t="shared" si="120"/>
        <v>0</v>
      </c>
      <c r="J376" s="514">
        <f t="shared" si="114"/>
        <v>67.459999999999994</v>
      </c>
      <c r="K376" s="515">
        <f>_xlfn.FLOOR.PRECISE(+H376+I376,0.1)</f>
        <v>67.400000000000006</v>
      </c>
      <c r="L376" s="480">
        <f t="shared" si="138"/>
        <v>67.459999999999994</v>
      </c>
      <c r="M376" s="480">
        <f t="shared" si="139"/>
        <v>0</v>
      </c>
      <c r="N376" s="363">
        <f t="shared" si="140"/>
        <v>67.459999999999994</v>
      </c>
      <c r="O376" s="480">
        <f t="shared" si="115"/>
        <v>76.904399999999995</v>
      </c>
      <c r="P376" s="480" t="e">
        <f t="shared" si="116"/>
        <v>#VALUE!</v>
      </c>
      <c r="Q376" s="480" t="e">
        <f t="shared" si="117"/>
        <v>#VALUE!</v>
      </c>
      <c r="R376" s="550">
        <v>85.17</v>
      </c>
      <c r="S376" s="480">
        <f>R376*S7</f>
        <v>11.923800000000002</v>
      </c>
      <c r="T376" s="480">
        <f>R376+S376-0.02</f>
        <v>97.073800000000006</v>
      </c>
      <c r="U376" s="480">
        <f>R376+(R376*R7)</f>
        <v>90.62088</v>
      </c>
      <c r="V376" s="480">
        <f>U376*V7</f>
        <v>13.593131999999999</v>
      </c>
      <c r="W376" s="543">
        <f t="shared" si="141"/>
        <v>104.3</v>
      </c>
      <c r="X376" s="480">
        <f t="shared" si="142"/>
        <v>97.870550399999999</v>
      </c>
      <c r="Y376" s="480">
        <f>X376*Y5</f>
        <v>14.68058256</v>
      </c>
      <c r="Z376" s="711">
        <f>X376+Y376+0.03</f>
        <v>112.58113296000001</v>
      </c>
      <c r="AA376" s="712">
        <f t="shared" si="118"/>
        <v>103.742783424</v>
      </c>
      <c r="AB376" s="712" t="e">
        <f>AA376*#REF!</f>
        <v>#REF!</v>
      </c>
      <c r="AC376" s="713" t="e">
        <f t="shared" si="143"/>
        <v>#REF!</v>
      </c>
      <c r="AD376" s="713">
        <f>AA376*AD7</f>
        <v>108.9299225952</v>
      </c>
      <c r="AE376" s="713">
        <f>AD376*AF7</f>
        <v>16.33948838928</v>
      </c>
      <c r="AF376" s="714">
        <f t="shared" si="144"/>
        <v>125.26941098448</v>
      </c>
      <c r="AG376" s="715">
        <v>123</v>
      </c>
      <c r="AH376" s="714">
        <f>AD376*AH7</f>
        <v>114.37641872496</v>
      </c>
      <c r="AI376" s="480">
        <f>AH376*AJ7</f>
        <v>17.156462808743999</v>
      </c>
      <c r="AJ376" s="481">
        <f t="shared" si="145"/>
        <v>131.532881533704</v>
      </c>
      <c r="AK376" s="707">
        <v>129</v>
      </c>
      <c r="AL376" s="455">
        <v>118.99383711052322</v>
      </c>
      <c r="AM376" s="455">
        <f t="shared" si="127"/>
        <v>126.13346733715461</v>
      </c>
      <c r="AN376" s="455" t="e">
        <f>AL376*#REF!</f>
        <v>#REF!</v>
      </c>
      <c r="AO376" s="456">
        <v>136.80000000000001</v>
      </c>
      <c r="AP376" s="364">
        <v>136.80000000000001</v>
      </c>
      <c r="AQ376" s="816">
        <f t="shared" si="146"/>
        <v>133.7014753773839</v>
      </c>
      <c r="AR376" s="363">
        <f t="shared" si="129"/>
        <v>153.75669668399146</v>
      </c>
      <c r="AS376" s="775">
        <f t="shared" si="130"/>
        <v>141.72356390002693</v>
      </c>
      <c r="AT376" s="804">
        <f t="shared" si="136"/>
        <v>162.98209848503095</v>
      </c>
      <c r="AU376" s="722">
        <f t="shared" si="135"/>
        <v>5.9999999999999977E-2</v>
      </c>
    </row>
    <row r="377" spans="1:47" ht="15.75" x14ac:dyDescent="0.25">
      <c r="A377" s="479" t="s">
        <v>244</v>
      </c>
      <c r="B377" s="480">
        <v>59.43</v>
      </c>
      <c r="C377" s="481" t="e">
        <f t="shared" si="137"/>
        <v>#VALUE!</v>
      </c>
      <c r="D377" s="481">
        <v>67.459999999999994</v>
      </c>
      <c r="E377" s="481">
        <f t="shared" si="112"/>
        <v>0</v>
      </c>
      <c r="F377" s="481">
        <f t="shared" si="113"/>
        <v>67.459999999999994</v>
      </c>
      <c r="G377" s="455">
        <f>+F377</f>
        <v>67.459999999999994</v>
      </c>
      <c r="H377" s="485">
        <f t="shared" si="132"/>
        <v>67.459999999999994</v>
      </c>
      <c r="I377" s="513">
        <f t="shared" si="120"/>
        <v>0</v>
      </c>
      <c r="J377" s="514">
        <f t="shared" si="114"/>
        <v>67.459999999999994</v>
      </c>
      <c r="K377" s="515">
        <f>_xlfn.FLOOR.PRECISE(+H377+I377,0.1)</f>
        <v>67.400000000000006</v>
      </c>
      <c r="L377" s="480">
        <f t="shared" si="138"/>
        <v>67.459999999999994</v>
      </c>
      <c r="M377" s="480">
        <f t="shared" si="139"/>
        <v>0</v>
      </c>
      <c r="N377" s="363">
        <f t="shared" si="140"/>
        <v>67.459999999999994</v>
      </c>
      <c r="O377" s="480">
        <f t="shared" si="115"/>
        <v>76.904399999999995</v>
      </c>
      <c r="P377" s="480" t="e">
        <f t="shared" si="116"/>
        <v>#VALUE!</v>
      </c>
      <c r="Q377" s="480" t="e">
        <f t="shared" si="117"/>
        <v>#VALUE!</v>
      </c>
      <c r="R377" s="550">
        <v>85.17</v>
      </c>
      <c r="S377" s="480">
        <f>R377*S7</f>
        <v>11.923800000000002</v>
      </c>
      <c r="T377" s="480">
        <f>R377+S377-0.02</f>
        <v>97.073800000000006</v>
      </c>
      <c r="U377" s="480">
        <f>R377+(R377*R7)</f>
        <v>90.62088</v>
      </c>
      <c r="V377" s="480">
        <f>U377*V7</f>
        <v>13.593131999999999</v>
      </c>
      <c r="W377" s="543">
        <f t="shared" si="141"/>
        <v>104.3</v>
      </c>
      <c r="X377" s="480">
        <f t="shared" si="142"/>
        <v>97.870550399999999</v>
      </c>
      <c r="Y377" s="480">
        <f>X377*Y5</f>
        <v>14.68058256</v>
      </c>
      <c r="Z377" s="711">
        <f>X377+Y377+0.03</f>
        <v>112.58113296000001</v>
      </c>
      <c r="AA377" s="712">
        <f t="shared" si="118"/>
        <v>103.742783424</v>
      </c>
      <c r="AB377" s="712" t="e">
        <f>AA377*#REF!</f>
        <v>#REF!</v>
      </c>
      <c r="AC377" s="713" t="e">
        <f t="shared" si="143"/>
        <v>#REF!</v>
      </c>
      <c r="AD377" s="713">
        <f>AA377*AD7</f>
        <v>108.9299225952</v>
      </c>
      <c r="AE377" s="713">
        <f>AD377*AF7</f>
        <v>16.33948838928</v>
      </c>
      <c r="AF377" s="714">
        <f t="shared" si="144"/>
        <v>125.26941098448</v>
      </c>
      <c r="AG377" s="715">
        <v>123</v>
      </c>
      <c r="AH377" s="714">
        <f>AD377*AH7</f>
        <v>114.37641872496</v>
      </c>
      <c r="AI377" s="480">
        <f>AH377*AJ7</f>
        <v>17.156462808743999</v>
      </c>
      <c r="AJ377" s="481">
        <f t="shared" si="145"/>
        <v>131.532881533704</v>
      </c>
      <c r="AK377" s="707">
        <v>129</v>
      </c>
      <c r="AL377" s="455">
        <v>118.99383711052322</v>
      </c>
      <c r="AM377" s="455">
        <f t="shared" si="127"/>
        <v>126.13346733715461</v>
      </c>
      <c r="AN377" s="455" t="e">
        <f>AL377*#REF!</f>
        <v>#REF!</v>
      </c>
      <c r="AO377" s="456">
        <v>136.80000000000001</v>
      </c>
      <c r="AP377" s="364">
        <v>136.80000000000001</v>
      </c>
      <c r="AQ377" s="816">
        <f t="shared" si="146"/>
        <v>133.7014753773839</v>
      </c>
      <c r="AR377" s="363">
        <f t="shared" si="129"/>
        <v>153.75669668399146</v>
      </c>
      <c r="AS377" s="775">
        <f t="shared" si="130"/>
        <v>141.72356390002693</v>
      </c>
      <c r="AT377" s="804">
        <f t="shared" si="136"/>
        <v>162.98209848503095</v>
      </c>
      <c r="AU377" s="722">
        <f t="shared" si="135"/>
        <v>5.9999999999999977E-2</v>
      </c>
    </row>
    <row r="378" spans="1:47" ht="15.75" x14ac:dyDescent="0.25">
      <c r="A378" s="479" t="s">
        <v>245</v>
      </c>
      <c r="B378" s="480">
        <v>59.43</v>
      </c>
      <c r="C378" s="481" t="e">
        <f t="shared" si="137"/>
        <v>#VALUE!</v>
      </c>
      <c r="D378" s="481">
        <v>67.459999999999994</v>
      </c>
      <c r="E378" s="481">
        <f t="shared" si="112"/>
        <v>0</v>
      </c>
      <c r="F378" s="481">
        <f t="shared" si="113"/>
        <v>67.459999999999994</v>
      </c>
      <c r="G378" s="455">
        <f>+F378</f>
        <v>67.459999999999994</v>
      </c>
      <c r="H378" s="485">
        <f t="shared" si="132"/>
        <v>67.459999999999994</v>
      </c>
      <c r="I378" s="513">
        <f t="shared" si="120"/>
        <v>0</v>
      </c>
      <c r="J378" s="514">
        <f t="shared" si="114"/>
        <v>67.459999999999994</v>
      </c>
      <c r="K378" s="515">
        <f>_xlfn.FLOOR.PRECISE(+H378+I378,0.1)</f>
        <v>67.400000000000006</v>
      </c>
      <c r="L378" s="480">
        <f t="shared" si="138"/>
        <v>67.459999999999994</v>
      </c>
      <c r="M378" s="480">
        <f t="shared" si="139"/>
        <v>0</v>
      </c>
      <c r="N378" s="363">
        <f t="shared" si="140"/>
        <v>67.459999999999994</v>
      </c>
      <c r="O378" s="480">
        <f t="shared" si="115"/>
        <v>76.904399999999995</v>
      </c>
      <c r="P378" s="480" t="e">
        <f t="shared" si="116"/>
        <v>#VALUE!</v>
      </c>
      <c r="Q378" s="480" t="e">
        <f t="shared" si="117"/>
        <v>#VALUE!</v>
      </c>
      <c r="R378" s="550">
        <v>85.17</v>
      </c>
      <c r="S378" s="480">
        <f>R378*S7</f>
        <v>11.923800000000002</v>
      </c>
      <c r="T378" s="480">
        <f>R378+S378-0.02</f>
        <v>97.073800000000006</v>
      </c>
      <c r="U378" s="480">
        <f>R378+(R378*R7)</f>
        <v>90.62088</v>
      </c>
      <c r="V378" s="480">
        <f>U378*V7</f>
        <v>13.593131999999999</v>
      </c>
      <c r="W378" s="543">
        <f t="shared" si="141"/>
        <v>104.3</v>
      </c>
      <c r="X378" s="480">
        <f t="shared" si="142"/>
        <v>97.870550399999999</v>
      </c>
      <c r="Y378" s="480">
        <f>X378*Y5</f>
        <v>14.68058256</v>
      </c>
      <c r="Z378" s="711">
        <f>X378+Y378+0.03</f>
        <v>112.58113296000001</v>
      </c>
      <c r="AA378" s="712">
        <f t="shared" si="118"/>
        <v>103.742783424</v>
      </c>
      <c r="AB378" s="712" t="e">
        <f>AA378*#REF!</f>
        <v>#REF!</v>
      </c>
      <c r="AC378" s="713" t="e">
        <f t="shared" si="143"/>
        <v>#REF!</v>
      </c>
      <c r="AD378" s="713">
        <f>AA378*AD7</f>
        <v>108.9299225952</v>
      </c>
      <c r="AE378" s="713">
        <f>AD378*AF7</f>
        <v>16.33948838928</v>
      </c>
      <c r="AF378" s="714">
        <f t="shared" si="144"/>
        <v>125.26941098448</v>
      </c>
      <c r="AG378" s="715">
        <v>123</v>
      </c>
      <c r="AH378" s="714">
        <f>AD378*AH7</f>
        <v>114.37641872496</v>
      </c>
      <c r="AI378" s="480">
        <f>AH378*AJ7</f>
        <v>17.156462808743999</v>
      </c>
      <c r="AJ378" s="481">
        <f t="shared" si="145"/>
        <v>131.532881533704</v>
      </c>
      <c r="AK378" s="707">
        <v>129</v>
      </c>
      <c r="AL378" s="455">
        <v>118.99383711052322</v>
      </c>
      <c r="AM378" s="455">
        <f t="shared" si="127"/>
        <v>126.13346733715461</v>
      </c>
      <c r="AN378" s="455" t="e">
        <f>AL378*#REF!</f>
        <v>#REF!</v>
      </c>
      <c r="AO378" s="456">
        <v>136.80000000000001</v>
      </c>
      <c r="AP378" s="364">
        <v>136.80000000000001</v>
      </c>
      <c r="AQ378" s="816">
        <f t="shared" si="146"/>
        <v>133.7014753773839</v>
      </c>
      <c r="AR378" s="363">
        <f t="shared" si="129"/>
        <v>153.75669668399146</v>
      </c>
      <c r="AS378" s="775">
        <f t="shared" si="130"/>
        <v>141.72356390002693</v>
      </c>
      <c r="AT378" s="804">
        <f t="shared" si="136"/>
        <v>162.98209848503095</v>
      </c>
      <c r="AU378" s="722">
        <f t="shared" si="135"/>
        <v>5.9999999999999977E-2</v>
      </c>
    </row>
    <row r="379" spans="1:47" ht="15.75" x14ac:dyDescent="0.25">
      <c r="A379" s="479" t="s">
        <v>246</v>
      </c>
      <c r="B379" s="480">
        <v>164.56</v>
      </c>
      <c r="C379" s="481" t="e">
        <f t="shared" si="137"/>
        <v>#VALUE!</v>
      </c>
      <c r="D379" s="481">
        <v>186.67</v>
      </c>
      <c r="E379" s="481">
        <f t="shared" si="112"/>
        <v>0</v>
      </c>
      <c r="F379" s="481">
        <f t="shared" si="113"/>
        <v>186.67</v>
      </c>
      <c r="G379" s="455">
        <f>+F379</f>
        <v>186.67</v>
      </c>
      <c r="H379" s="485">
        <f t="shared" si="132"/>
        <v>186.67</v>
      </c>
      <c r="I379" s="513">
        <f t="shared" si="120"/>
        <v>0</v>
      </c>
      <c r="J379" s="514">
        <f t="shared" si="114"/>
        <v>186.67</v>
      </c>
      <c r="K379" s="515">
        <f>_xlfn.FLOOR.PRECISE(+H379+I379,0.1)+0.1</f>
        <v>186.70000000000002</v>
      </c>
      <c r="L379" s="480">
        <f t="shared" si="138"/>
        <v>186.67</v>
      </c>
      <c r="M379" s="480">
        <f t="shared" si="139"/>
        <v>0</v>
      </c>
      <c r="N379" s="363">
        <f t="shared" si="140"/>
        <v>186.67</v>
      </c>
      <c r="O379" s="480">
        <f t="shared" si="115"/>
        <v>212.8038</v>
      </c>
      <c r="P379" s="480" t="e">
        <f t="shared" si="116"/>
        <v>#VALUE!</v>
      </c>
      <c r="Q379" s="480" t="e">
        <f t="shared" si="117"/>
        <v>#VALUE!</v>
      </c>
      <c r="R379" s="550">
        <v>235.67</v>
      </c>
      <c r="S379" s="480">
        <f>R379*S7</f>
        <v>32.9938</v>
      </c>
      <c r="T379" s="480">
        <f>R379+S379-0.03</f>
        <v>268.63380000000001</v>
      </c>
      <c r="U379" s="480">
        <f>R379+(R379*R7)</f>
        <v>250.75287999999998</v>
      </c>
      <c r="V379" s="480">
        <f>U379*V7</f>
        <v>37.612931999999994</v>
      </c>
      <c r="W379" s="543">
        <f t="shared" si="141"/>
        <v>288.40000000000003</v>
      </c>
      <c r="X379" s="480">
        <f t="shared" si="142"/>
        <v>270.81311039999997</v>
      </c>
      <c r="Y379" s="480">
        <f>X379*Y5</f>
        <v>40.621966559999997</v>
      </c>
      <c r="Z379" s="711">
        <f>X379+Y379+0.03</f>
        <v>311.46507695999992</v>
      </c>
      <c r="AA379" s="712">
        <f t="shared" si="118"/>
        <v>287.06189702399996</v>
      </c>
      <c r="AB379" s="712" t="e">
        <f>AA379*#REF!</f>
        <v>#REF!</v>
      </c>
      <c r="AC379" s="713" t="e">
        <f t="shared" si="143"/>
        <v>#REF!</v>
      </c>
      <c r="AD379" s="713">
        <f>AA379*AD7</f>
        <v>301.41499187519997</v>
      </c>
      <c r="AE379" s="713">
        <f>AD379*AF7</f>
        <v>45.212248781279996</v>
      </c>
      <c r="AF379" s="714">
        <f t="shared" si="144"/>
        <v>346.62724065647996</v>
      </c>
      <c r="AG379" s="715">
        <v>340.2</v>
      </c>
      <c r="AH379" s="714">
        <f>AD379*AH7</f>
        <v>316.48574146895999</v>
      </c>
      <c r="AI379" s="480">
        <f>AH379*AJ7</f>
        <v>47.472861220343994</v>
      </c>
      <c r="AJ379" s="481">
        <f t="shared" si="145"/>
        <v>363.95860268930397</v>
      </c>
      <c r="AK379" s="707">
        <v>357.2</v>
      </c>
      <c r="AL379" s="455">
        <v>329.26238806900324</v>
      </c>
      <c r="AM379" s="455">
        <f t="shared" si="127"/>
        <v>349.01813135314347</v>
      </c>
      <c r="AN379" s="455" t="e">
        <f>AL379*#REF!</f>
        <v>#REF!</v>
      </c>
      <c r="AO379" s="456" t="e">
        <f>SUM(AL379:AN379)</f>
        <v>#REF!</v>
      </c>
      <c r="AP379" s="364"/>
      <c r="AQ379" s="816">
        <f t="shared" si="146"/>
        <v>369.95921923433212</v>
      </c>
      <c r="AR379" s="363">
        <f t="shared" si="129"/>
        <v>425.45310211948191</v>
      </c>
      <c r="AS379" s="775">
        <f t="shared" si="130"/>
        <v>392.15677238839208</v>
      </c>
      <c r="AT379" s="804">
        <f t="shared" si="136"/>
        <v>450.98028824665084</v>
      </c>
      <c r="AU379" s="722">
        <f t="shared" si="135"/>
        <v>6.0000000000000088E-2</v>
      </c>
    </row>
    <row r="380" spans="1:47" ht="15.75" x14ac:dyDescent="0.25">
      <c r="A380" s="479"/>
      <c r="B380" s="480"/>
      <c r="C380" s="481"/>
      <c r="D380" s="481"/>
      <c r="E380" s="481"/>
      <c r="F380" s="481"/>
      <c r="G380" s="455"/>
      <c r="H380" s="485"/>
      <c r="I380" s="513"/>
      <c r="J380" s="514"/>
      <c r="K380" s="515"/>
      <c r="L380" s="483"/>
      <c r="M380" s="483"/>
      <c r="N380" s="488"/>
      <c r="O380" s="480"/>
      <c r="P380" s="480"/>
      <c r="Q380" s="480"/>
      <c r="R380" s="483"/>
      <c r="S380" s="480"/>
      <c r="T380" s="480"/>
      <c r="U380" s="480" t="s">
        <v>609</v>
      </c>
      <c r="V380" s="483"/>
      <c r="W380" s="502"/>
      <c r="X380" s="483"/>
      <c r="Y380" s="480"/>
      <c r="Z380" s="711"/>
      <c r="AA380" s="712"/>
      <c r="AB380" s="712"/>
      <c r="AC380" s="713"/>
      <c r="AD380" s="713"/>
      <c r="AE380" s="713"/>
      <c r="AF380" s="714"/>
      <c r="AG380" s="715"/>
      <c r="AH380" s="714"/>
      <c r="AI380" s="480"/>
      <c r="AJ380" s="483"/>
      <c r="AK380" s="707"/>
      <c r="AL380" s="455"/>
      <c r="AM380" s="455"/>
      <c r="AN380" s="455"/>
      <c r="AO380" s="456"/>
      <c r="AP380" s="364"/>
      <c r="AQ380" s="811"/>
      <c r="AR380" s="363"/>
      <c r="AS380" s="363"/>
      <c r="AT380" s="363"/>
      <c r="AU380" s="710"/>
    </row>
    <row r="381" spans="1:47" ht="15.75" x14ac:dyDescent="0.25">
      <c r="A381" s="479" t="s">
        <v>247</v>
      </c>
      <c r="B381" s="480">
        <v>173.71</v>
      </c>
      <c r="C381" s="481" t="e">
        <f>+B381+B381*$G$7</f>
        <v>#VALUE!</v>
      </c>
      <c r="D381" s="481">
        <v>197.02</v>
      </c>
      <c r="E381" s="481">
        <f t="shared" si="112"/>
        <v>0</v>
      </c>
      <c r="F381" s="481">
        <f t="shared" si="113"/>
        <v>197.02</v>
      </c>
      <c r="G381" s="455">
        <f>F381</f>
        <v>197.02</v>
      </c>
      <c r="H381" s="485">
        <f t="shared" si="132"/>
        <v>197.02</v>
      </c>
      <c r="I381" s="513">
        <f t="shared" si="120"/>
        <v>0</v>
      </c>
      <c r="J381" s="514">
        <f t="shared" si="114"/>
        <v>197.02</v>
      </c>
      <c r="K381" s="515">
        <f>_xlfn.FLOOR.PRECISE(+H381+I381,0.1)+0.1</f>
        <v>197.1</v>
      </c>
      <c r="L381" s="480">
        <f>H381+H381*$M$7</f>
        <v>197.02</v>
      </c>
      <c r="M381" s="480">
        <f t="shared" si="139"/>
        <v>0</v>
      </c>
      <c r="N381" s="363">
        <f>L381+M381</f>
        <v>197.02</v>
      </c>
      <c r="O381" s="480">
        <f t="shared" si="115"/>
        <v>224.6028</v>
      </c>
      <c r="P381" s="480" t="e">
        <f t="shared" si="116"/>
        <v>#VALUE!</v>
      </c>
      <c r="Q381" s="480" t="e">
        <f t="shared" si="117"/>
        <v>#VALUE!</v>
      </c>
      <c r="R381" s="550">
        <v>248.73</v>
      </c>
      <c r="S381" s="480">
        <f>R381*S7</f>
        <v>34.822200000000002</v>
      </c>
      <c r="T381" s="480">
        <f>R381+S381-0.01</f>
        <v>283.54219999999998</v>
      </c>
      <c r="U381" s="480">
        <f>R381+(R381*R7)</f>
        <v>264.64871999999997</v>
      </c>
      <c r="V381" s="480">
        <f>U381*V7</f>
        <v>39.697307999999992</v>
      </c>
      <c r="W381" s="543">
        <f>ROUNDUP(SUM(U381:V381),1)</f>
        <v>304.40000000000003</v>
      </c>
      <c r="X381" s="480">
        <f>U381*$Z$9+U381</f>
        <v>285.82061759999999</v>
      </c>
      <c r="Y381" s="480">
        <f>X381*Y5</f>
        <v>42.873092639999996</v>
      </c>
      <c r="Z381" s="711">
        <f>X381+Y381-0.01</f>
        <v>328.68371023999998</v>
      </c>
      <c r="AA381" s="712">
        <f t="shared" si="118"/>
        <v>302.969854656</v>
      </c>
      <c r="AB381" s="712" t="e">
        <f>AA381*#REF!</f>
        <v>#REF!</v>
      </c>
      <c r="AC381" s="713" t="e">
        <f>AA381+AB381</f>
        <v>#REF!</v>
      </c>
      <c r="AD381" s="713">
        <f>AA381*AD7</f>
        <v>318.11834738880003</v>
      </c>
      <c r="AE381" s="713">
        <f>AD381*AF7</f>
        <v>47.717752108320006</v>
      </c>
      <c r="AF381" s="714">
        <f>AD381+AE381</f>
        <v>365.83609949712002</v>
      </c>
      <c r="AG381" s="715">
        <v>359.1</v>
      </c>
      <c r="AH381" s="714">
        <f>AD381*AH7</f>
        <v>334.02426475824007</v>
      </c>
      <c r="AI381" s="480">
        <f>AH381*AJ7</f>
        <v>50.103639713736008</v>
      </c>
      <c r="AJ381" s="481">
        <f>SUM(AH381:AI381)</f>
        <v>384.12790447197608</v>
      </c>
      <c r="AK381" s="707">
        <v>377</v>
      </c>
      <c r="AL381" s="455">
        <v>347.5089480392208</v>
      </c>
      <c r="AM381" s="455">
        <f t="shared" si="127"/>
        <v>368.35948492157405</v>
      </c>
      <c r="AN381" s="455" t="e">
        <f>AL381*#REF!</f>
        <v>#REF!</v>
      </c>
      <c r="AO381" s="456">
        <v>399.6</v>
      </c>
      <c r="AP381" s="364">
        <v>399.6</v>
      </c>
      <c r="AQ381" s="816">
        <f>AM381*1.06</f>
        <v>390.4610540168685</v>
      </c>
      <c r="AR381" s="363">
        <f t="shared" si="129"/>
        <v>449.03021211939875</v>
      </c>
      <c r="AS381" s="775">
        <f t="shared" si="130"/>
        <v>413.88871725788061</v>
      </c>
      <c r="AT381" s="804">
        <f t="shared" si="136"/>
        <v>475.97202484656265</v>
      </c>
      <c r="AU381" s="722">
        <f>SUM(AS381-AQ381)/AQ381</f>
        <v>6.0000000000000005E-2</v>
      </c>
    </row>
    <row r="382" spans="1:47" ht="15.75" x14ac:dyDescent="0.25">
      <c r="A382" s="479" t="s">
        <v>248</v>
      </c>
      <c r="B382" s="480">
        <v>13.71</v>
      </c>
      <c r="C382" s="481" t="e">
        <f>+B382+B382*$G$7</f>
        <v>#VALUE!</v>
      </c>
      <c r="D382" s="481">
        <v>15.61</v>
      </c>
      <c r="E382" s="481">
        <f t="shared" si="112"/>
        <v>0</v>
      </c>
      <c r="F382" s="481">
        <f t="shared" si="113"/>
        <v>15.61</v>
      </c>
      <c r="G382" s="455">
        <f>CEILING(F382,0.1)</f>
        <v>15.700000000000001</v>
      </c>
      <c r="H382" s="485">
        <f t="shared" si="132"/>
        <v>15.61</v>
      </c>
      <c r="I382" s="513">
        <f t="shared" si="120"/>
        <v>0</v>
      </c>
      <c r="J382" s="514">
        <f t="shared" si="114"/>
        <v>15.61</v>
      </c>
      <c r="K382" s="515">
        <f>_xlfn.FLOOR.PRECISE(+H382+I382,0.1)+0.1</f>
        <v>15.700000000000001</v>
      </c>
      <c r="L382" s="480">
        <f>H382+H382*$M$7</f>
        <v>15.61</v>
      </c>
      <c r="M382" s="480">
        <f t="shared" si="139"/>
        <v>0</v>
      </c>
      <c r="N382" s="363">
        <f>L382+M382</f>
        <v>15.61</v>
      </c>
      <c r="O382" s="480">
        <f t="shared" si="115"/>
        <v>17.795400000000001</v>
      </c>
      <c r="P382" s="480" t="e">
        <f t="shared" si="116"/>
        <v>#VALUE!</v>
      </c>
      <c r="Q382" s="480" t="e">
        <f t="shared" si="117"/>
        <v>#VALUE!</v>
      </c>
      <c r="R382" s="550">
        <v>19.71</v>
      </c>
      <c r="S382" s="480">
        <f>R382*S7</f>
        <v>2.7594000000000003</v>
      </c>
      <c r="T382" s="480">
        <f>R382+S382+0.01</f>
        <v>22.479400000000002</v>
      </c>
      <c r="U382" s="480">
        <f>R382+(R382*R7)</f>
        <v>20.971440000000001</v>
      </c>
      <c r="V382" s="480">
        <f>U382*V7</f>
        <v>3.1457160000000002</v>
      </c>
      <c r="W382" s="543">
        <f>ROUNDUP(SUM(U382:V382),1)</f>
        <v>24.200000000000003</v>
      </c>
      <c r="X382" s="480">
        <f>U382*$Z$9+U382</f>
        <v>22.649155200000003</v>
      </c>
      <c r="Y382" s="480">
        <f>X382*Y5</f>
        <v>3.3973732800000005</v>
      </c>
      <c r="Z382" s="711">
        <f>X382+Y382+0.04</f>
        <v>26.086528480000002</v>
      </c>
      <c r="AA382" s="712">
        <f t="shared" si="118"/>
        <v>24.008104512000003</v>
      </c>
      <c r="AB382" s="712" t="e">
        <f>AA382*#REF!</f>
        <v>#REF!</v>
      </c>
      <c r="AC382" s="713" t="e">
        <f>AA382+AB382</f>
        <v>#REF!</v>
      </c>
      <c r="AD382" s="713">
        <f>AA382*AD7</f>
        <v>25.208509737600004</v>
      </c>
      <c r="AE382" s="713">
        <f>AD382*AF7</f>
        <v>3.7812764606400004</v>
      </c>
      <c r="AF382" s="714">
        <f>AD382+AE382</f>
        <v>28.989786198240004</v>
      </c>
      <c r="AG382" s="715">
        <v>28.5</v>
      </c>
      <c r="AH382" s="714">
        <f>AD382*AH7</f>
        <v>26.468935224480006</v>
      </c>
      <c r="AI382" s="480">
        <f>AH382*AJ7</f>
        <v>3.9703402836720008</v>
      </c>
      <c r="AJ382" s="481">
        <f>SUM(AH382:AI382)</f>
        <v>30.439275508152008</v>
      </c>
      <c r="AK382" s="707">
        <v>29.9</v>
      </c>
      <c r="AL382" s="455">
        <v>27.537495942801602</v>
      </c>
      <c r="AM382" s="455">
        <f t="shared" si="127"/>
        <v>29.189745699369698</v>
      </c>
      <c r="AN382" s="455" t="e">
        <f>AL382*#REF!</f>
        <v>#REF!</v>
      </c>
      <c r="AO382" s="456">
        <v>31.7</v>
      </c>
      <c r="AP382" s="364">
        <v>31.7</v>
      </c>
      <c r="AQ382" s="816">
        <f>AM382*1.06</f>
        <v>30.941130441331882</v>
      </c>
      <c r="AR382" s="363">
        <f t="shared" si="129"/>
        <v>35.582300007531664</v>
      </c>
      <c r="AS382" s="775">
        <f t="shared" si="130"/>
        <v>32.7975982678118</v>
      </c>
      <c r="AT382" s="804">
        <f t="shared" si="136"/>
        <v>37.717238007983568</v>
      </c>
      <c r="AU382" s="722">
        <f t="shared" si="135"/>
        <v>6.000000000000015E-2</v>
      </c>
    </row>
    <row r="383" spans="1:47" ht="15.75" x14ac:dyDescent="0.25">
      <c r="A383" s="479"/>
      <c r="B383" s="480"/>
      <c r="C383" s="481"/>
      <c r="D383" s="481"/>
      <c r="E383" s="481"/>
      <c r="F383" s="481"/>
      <c r="G383" s="455"/>
      <c r="H383" s="485"/>
      <c r="I383" s="513"/>
      <c r="J383" s="514"/>
      <c r="K383" s="515"/>
      <c r="L383" s="483"/>
      <c r="M383" s="483"/>
      <c r="N383" s="488"/>
      <c r="O383" s="480"/>
      <c r="P383" s="480"/>
      <c r="Q383" s="480"/>
      <c r="R383" s="483"/>
      <c r="S383" s="480"/>
      <c r="T383" s="480"/>
      <c r="U383" s="480" t="s">
        <v>609</v>
      </c>
      <c r="V383" s="483"/>
      <c r="W383" s="502"/>
      <c r="X383" s="483"/>
      <c r="Y383" s="480"/>
      <c r="Z383" s="711"/>
      <c r="AA383" s="712"/>
      <c r="AB383" s="712"/>
      <c r="AC383" s="713"/>
      <c r="AD383" s="713"/>
      <c r="AE383" s="713"/>
      <c r="AF383" s="714"/>
      <c r="AG383" s="715"/>
      <c r="AH383" s="714"/>
      <c r="AI383" s="480"/>
      <c r="AJ383" s="483"/>
      <c r="AK383" s="707"/>
      <c r="AL383" s="455"/>
      <c r="AM383" s="455"/>
      <c r="AN383" s="455"/>
      <c r="AO383" s="456"/>
      <c r="AP383" s="364"/>
      <c r="AQ383" s="811"/>
      <c r="AR383" s="363"/>
      <c r="AS383" s="363"/>
      <c r="AT383" s="363"/>
      <c r="AU383" s="710"/>
    </row>
    <row r="384" spans="1:47" ht="15.75" x14ac:dyDescent="0.25">
      <c r="A384" s="479" t="s">
        <v>249</v>
      </c>
      <c r="B384" s="480">
        <v>186.51</v>
      </c>
      <c r="C384" s="481" t="e">
        <f>+B384+B384*$G$7</f>
        <v>#VALUE!</v>
      </c>
      <c r="D384" s="481">
        <v>211.58</v>
      </c>
      <c r="E384" s="481">
        <f t="shared" si="112"/>
        <v>0</v>
      </c>
      <c r="F384" s="481">
        <f t="shared" si="113"/>
        <v>211.58</v>
      </c>
      <c r="G384" s="455">
        <f>+F384</f>
        <v>211.58</v>
      </c>
      <c r="H384" s="485">
        <f t="shared" si="132"/>
        <v>211.58</v>
      </c>
      <c r="I384" s="513">
        <f t="shared" si="120"/>
        <v>0</v>
      </c>
      <c r="J384" s="514">
        <f t="shared" si="114"/>
        <v>211.58</v>
      </c>
      <c r="K384" s="515">
        <f>_xlfn.FLOOR.PRECISE(+H384+I384,0.1)+0.1</f>
        <v>211.6</v>
      </c>
      <c r="L384" s="480">
        <f>H384+H384*$M$7</f>
        <v>211.58</v>
      </c>
      <c r="M384" s="480">
        <f t="shared" si="139"/>
        <v>0</v>
      </c>
      <c r="N384" s="363">
        <f>L384+M384</f>
        <v>211.58</v>
      </c>
      <c r="O384" s="480">
        <f t="shared" si="115"/>
        <v>241.20120000000003</v>
      </c>
      <c r="P384" s="480" t="e">
        <f t="shared" si="116"/>
        <v>#VALUE!</v>
      </c>
      <c r="Q384" s="480" t="e">
        <f t="shared" si="117"/>
        <v>#VALUE!</v>
      </c>
      <c r="R384" s="550">
        <v>267.11</v>
      </c>
      <c r="S384" s="480">
        <f>R384*S7</f>
        <v>37.395400000000002</v>
      </c>
      <c r="T384" s="480">
        <f>R384+S384+0.04</f>
        <v>304.54540000000003</v>
      </c>
      <c r="U384" s="480">
        <f>R384+(R384*R7)</f>
        <v>284.20504</v>
      </c>
      <c r="V384" s="480">
        <f>U384*V7</f>
        <v>42.630755999999998</v>
      </c>
      <c r="W384" s="543">
        <f>ROUNDUP(SUM(U384:V384),1)</f>
        <v>326.90000000000003</v>
      </c>
      <c r="X384" s="480">
        <f>U384*$Z$9+U384</f>
        <v>306.94144319999998</v>
      </c>
      <c r="Y384" s="480">
        <f>X384*Y5</f>
        <v>46.041216479999996</v>
      </c>
      <c r="Z384" s="711">
        <f>X384+Y384</f>
        <v>352.98265967999998</v>
      </c>
      <c r="AA384" s="712">
        <f t="shared" si="118"/>
        <v>325.35792979199999</v>
      </c>
      <c r="AB384" s="712" t="e">
        <f>AA384*#REF!</f>
        <v>#REF!</v>
      </c>
      <c r="AC384" s="713" t="e">
        <f>AA384+AB384</f>
        <v>#REF!</v>
      </c>
      <c r="AD384" s="713">
        <f>AA384*AD7</f>
        <v>341.62582628159998</v>
      </c>
      <c r="AE384" s="713">
        <f>AD384*AF7</f>
        <v>51.243873942239993</v>
      </c>
      <c r="AF384" s="714">
        <f>AD384+AE384</f>
        <v>392.86970022383997</v>
      </c>
      <c r="AG384" s="715">
        <v>385.6</v>
      </c>
      <c r="AH384" s="714">
        <f>AD384*AH7</f>
        <v>358.70711759568002</v>
      </c>
      <c r="AI384" s="480">
        <f>AH384*AJ7</f>
        <v>53.806067639352001</v>
      </c>
      <c r="AJ384" s="481">
        <f>SUM(AH384:AI384)</f>
        <v>412.51318523503204</v>
      </c>
      <c r="AK384" s="707">
        <v>404.9</v>
      </c>
      <c r="AL384" s="455">
        <v>373.18825678750557</v>
      </c>
      <c r="AM384" s="455">
        <f t="shared" si="127"/>
        <v>395.57955219475593</v>
      </c>
      <c r="AN384" s="455" t="e">
        <f>AL384*#REF!</f>
        <v>#REF!</v>
      </c>
      <c r="AO384" s="456">
        <v>429.2</v>
      </c>
      <c r="AP384" s="364">
        <v>429.2</v>
      </c>
      <c r="AQ384" s="816">
        <f>AM384*1.06</f>
        <v>419.31432532644129</v>
      </c>
      <c r="AR384" s="363">
        <f t="shared" si="129"/>
        <v>482.21147412540745</v>
      </c>
      <c r="AS384" s="775">
        <f t="shared" si="130"/>
        <v>444.47318484602778</v>
      </c>
      <c r="AT384" s="804">
        <f t="shared" si="136"/>
        <v>511.14416257293192</v>
      </c>
      <c r="AU384" s="722">
        <f t="shared" si="135"/>
        <v>6.0000000000000019E-2</v>
      </c>
    </row>
    <row r="385" spans="1:47" ht="15.75" x14ac:dyDescent="0.25">
      <c r="A385" s="479" t="s">
        <v>250</v>
      </c>
      <c r="B385" s="480">
        <v>14.3</v>
      </c>
      <c r="C385" s="481" t="e">
        <f>+B385+B385*$G$7</f>
        <v>#VALUE!</v>
      </c>
      <c r="D385" s="481">
        <v>16.23</v>
      </c>
      <c r="E385" s="481">
        <f t="shared" si="112"/>
        <v>0</v>
      </c>
      <c r="F385" s="481">
        <f t="shared" si="113"/>
        <v>16.23</v>
      </c>
      <c r="G385" s="455">
        <f>+F385</f>
        <v>16.23</v>
      </c>
      <c r="H385" s="485">
        <f t="shared" si="132"/>
        <v>16.23</v>
      </c>
      <c r="I385" s="513">
        <f t="shared" si="120"/>
        <v>0</v>
      </c>
      <c r="J385" s="514">
        <f t="shared" si="114"/>
        <v>16.23</v>
      </c>
      <c r="K385" s="515">
        <f>_xlfn.FLOOR.PRECISE(+H385+I385,0.1)</f>
        <v>16.2</v>
      </c>
      <c r="L385" s="480">
        <f>H385+H385*$M$7</f>
        <v>16.23</v>
      </c>
      <c r="M385" s="480">
        <f t="shared" si="139"/>
        <v>0</v>
      </c>
      <c r="N385" s="363">
        <f>L385+M385</f>
        <v>16.23</v>
      </c>
      <c r="O385" s="480">
        <f t="shared" si="115"/>
        <v>18.502200000000002</v>
      </c>
      <c r="P385" s="480" t="e">
        <f t="shared" si="116"/>
        <v>#VALUE!</v>
      </c>
      <c r="Q385" s="480" t="e">
        <f t="shared" si="117"/>
        <v>#VALUE!</v>
      </c>
      <c r="R385" s="550">
        <v>20.49</v>
      </c>
      <c r="S385" s="480">
        <f>R385*S7</f>
        <v>2.8686000000000003</v>
      </c>
      <c r="T385" s="480">
        <f>R385+S385</f>
        <v>23.358599999999999</v>
      </c>
      <c r="U385" s="480">
        <f>R385+(R385*R7)</f>
        <v>21.801359999999999</v>
      </c>
      <c r="V385" s="480">
        <f>U385*V7</f>
        <v>3.2702039999999997</v>
      </c>
      <c r="W385" s="543">
        <f>ROUNDUP(SUM(U385:V385),1)</f>
        <v>25.1</v>
      </c>
      <c r="X385" s="480">
        <f>U385*$Z$9+U385</f>
        <v>23.545468799999998</v>
      </c>
      <c r="Y385" s="480">
        <f>X385*Y5</f>
        <v>3.5318203199999996</v>
      </c>
      <c r="Z385" s="711">
        <f>X385+Y385+0.02</f>
        <v>27.097289119999996</v>
      </c>
      <c r="AA385" s="712">
        <f t="shared" si="118"/>
        <v>24.958196928</v>
      </c>
      <c r="AB385" s="712" t="e">
        <f>AA385*#REF!</f>
        <v>#REF!</v>
      </c>
      <c r="AC385" s="713" t="e">
        <f>AA385+AB385</f>
        <v>#REF!</v>
      </c>
      <c r="AD385" s="713">
        <f>AA385*AD7</f>
        <v>26.206106774400002</v>
      </c>
      <c r="AE385" s="713">
        <f>AD385*AF7</f>
        <v>3.9309160161600003</v>
      </c>
      <c r="AF385" s="714">
        <f>AD385+AE385</f>
        <v>30.137022790560003</v>
      </c>
      <c r="AG385" s="715">
        <v>29.6</v>
      </c>
      <c r="AH385" s="714">
        <f>AD385*AH7</f>
        <v>27.516412113120005</v>
      </c>
      <c r="AI385" s="480">
        <f>AH385*AJ7</f>
        <v>4.1274618169680002</v>
      </c>
      <c r="AJ385" s="481">
        <f>SUM(AH385:AI385)</f>
        <v>31.643873930088006</v>
      </c>
      <c r="AK385" s="707">
        <v>31.1</v>
      </c>
      <c r="AL385" s="455">
        <v>28.627259861390403</v>
      </c>
      <c r="AM385" s="455">
        <f t="shared" si="127"/>
        <v>30.344895453073828</v>
      </c>
      <c r="AN385" s="455" t="e">
        <f>AL385*#REF!</f>
        <v>#REF!</v>
      </c>
      <c r="AO385" s="456">
        <v>32.9</v>
      </c>
      <c r="AP385" s="364">
        <v>32.9</v>
      </c>
      <c r="AQ385" s="816">
        <f>AM385*1.06</f>
        <v>32.165589180258259</v>
      </c>
      <c r="AR385" s="363">
        <f t="shared" si="129"/>
        <v>36.990427557296996</v>
      </c>
      <c r="AS385" s="775">
        <f t="shared" si="130"/>
        <v>34.095524531073757</v>
      </c>
      <c r="AT385" s="804">
        <f t="shared" si="136"/>
        <v>39.209853210734821</v>
      </c>
      <c r="AU385" s="722">
        <f t="shared" si="135"/>
        <v>6.0000000000000074E-2</v>
      </c>
    </row>
    <row r="386" spans="1:47" ht="15.75" x14ac:dyDescent="0.25">
      <c r="A386" s="479"/>
      <c r="B386" s="480"/>
      <c r="C386" s="481"/>
      <c r="D386" s="481"/>
      <c r="E386" s="481"/>
      <c r="F386" s="481"/>
      <c r="G386" s="455"/>
      <c r="H386" s="485"/>
      <c r="I386" s="513"/>
      <c r="J386" s="514"/>
      <c r="K386" s="515"/>
      <c r="L386" s="483"/>
      <c r="M386" s="483"/>
      <c r="N386" s="488"/>
      <c r="O386" s="480"/>
      <c r="P386" s="480"/>
      <c r="Q386" s="480"/>
      <c r="R386" s="483"/>
      <c r="S386" s="480"/>
      <c r="T386" s="480"/>
      <c r="U386" s="480" t="s">
        <v>609</v>
      </c>
      <c r="V386" s="483"/>
      <c r="W386" s="502"/>
      <c r="X386" s="483"/>
      <c r="Y386" s="480"/>
      <c r="Z386" s="711">
        <f>X386+Y386</f>
        <v>0</v>
      </c>
      <c r="AA386" s="712"/>
      <c r="AB386" s="712"/>
      <c r="AC386" s="713"/>
      <c r="AD386" s="713"/>
      <c r="AE386" s="713"/>
      <c r="AF386" s="714"/>
      <c r="AG386" s="715"/>
      <c r="AH386" s="714"/>
      <c r="AI386" s="480"/>
      <c r="AJ386" s="483"/>
      <c r="AK386" s="707"/>
      <c r="AL386" s="455"/>
      <c r="AM386" s="455"/>
      <c r="AN386" s="455"/>
      <c r="AO386" s="456"/>
      <c r="AP386" s="364"/>
      <c r="AQ386" s="811"/>
      <c r="AR386" s="363"/>
      <c r="AS386" s="363"/>
      <c r="AT386" s="363"/>
      <c r="AU386" s="710"/>
    </row>
    <row r="387" spans="1:47" ht="15.75" x14ac:dyDescent="0.25">
      <c r="A387" s="479" t="s">
        <v>251</v>
      </c>
      <c r="B387" s="480">
        <v>296.04000000000002</v>
      </c>
      <c r="C387" s="481" t="e">
        <f>+B387+B387*$G$7</f>
        <v>#VALUE!</v>
      </c>
      <c r="D387" s="481">
        <v>335.79</v>
      </c>
      <c r="E387" s="481">
        <f t="shared" si="112"/>
        <v>0</v>
      </c>
      <c r="F387" s="481">
        <f t="shared" si="113"/>
        <v>335.79</v>
      </c>
      <c r="G387" s="455">
        <f>+F387</f>
        <v>335.79</v>
      </c>
      <c r="H387" s="485">
        <f t="shared" si="132"/>
        <v>335.79</v>
      </c>
      <c r="I387" s="513">
        <f t="shared" si="120"/>
        <v>0</v>
      </c>
      <c r="J387" s="514">
        <f t="shared" si="114"/>
        <v>335.79</v>
      </c>
      <c r="K387" s="515">
        <f>_xlfn.FLOOR.PRECISE(+H387+I387,0.1)+0.1</f>
        <v>335.80000000000007</v>
      </c>
      <c r="L387" s="480">
        <f>H387+H387*$M$7</f>
        <v>335.79</v>
      </c>
      <c r="M387" s="480">
        <f t="shared" si="139"/>
        <v>0</v>
      </c>
      <c r="N387" s="363">
        <f>L387+M387</f>
        <v>335.79</v>
      </c>
      <c r="O387" s="480">
        <f t="shared" si="115"/>
        <v>382.80060000000003</v>
      </c>
      <c r="P387" s="480" t="e">
        <f t="shared" si="116"/>
        <v>#VALUE!</v>
      </c>
      <c r="Q387" s="480" t="e">
        <f t="shared" si="117"/>
        <v>#VALUE!</v>
      </c>
      <c r="R387" s="550">
        <v>423.93</v>
      </c>
      <c r="S387" s="480">
        <f>R387*S7</f>
        <v>59.350200000000008</v>
      </c>
      <c r="T387" s="480">
        <f>R387+S387</f>
        <v>483.28020000000004</v>
      </c>
      <c r="U387" s="480">
        <f>R387+(R387*R7)</f>
        <v>451.06152000000003</v>
      </c>
      <c r="V387" s="480">
        <f>U387*V7</f>
        <v>67.659227999999999</v>
      </c>
      <c r="W387" s="543">
        <f>ROUNDUP(SUM(U387:V387),1)</f>
        <v>518.80000000000007</v>
      </c>
      <c r="X387" s="480">
        <f>U387*$Z$9+U387</f>
        <v>487.1464416</v>
      </c>
      <c r="Y387" s="480">
        <f>X387*Y5</f>
        <v>73.071966239999995</v>
      </c>
      <c r="Z387" s="711">
        <f>X387+Y387+0.01</f>
        <v>560.22840784000005</v>
      </c>
      <c r="AA387" s="712">
        <f t="shared" si="118"/>
        <v>516.375228096</v>
      </c>
      <c r="AB387" s="712" t="e">
        <f>AA387*#REF!</f>
        <v>#REF!</v>
      </c>
      <c r="AC387" s="713" t="e">
        <f>AA387+AB387</f>
        <v>#REF!</v>
      </c>
      <c r="AD387" s="713">
        <f>AA387*AD7</f>
        <v>542.19398950080006</v>
      </c>
      <c r="AE387" s="713">
        <f>AD387*AF7</f>
        <v>81.329098425120009</v>
      </c>
      <c r="AF387" s="714">
        <f>AD387+AE387</f>
        <v>623.52308792592009</v>
      </c>
      <c r="AG387" s="715">
        <v>612</v>
      </c>
      <c r="AH387" s="714">
        <f>AD387*AH7</f>
        <v>569.30368897584003</v>
      </c>
      <c r="AI387" s="480">
        <f>AH387*AJ7</f>
        <v>85.395553346376005</v>
      </c>
      <c r="AJ387" s="481">
        <f>SUM(AH387:AI387)</f>
        <v>654.69924232221604</v>
      </c>
      <c r="AK387" s="707">
        <v>642.6</v>
      </c>
      <c r="AL387" s="455">
        <v>592.28668975301298</v>
      </c>
      <c r="AM387" s="455">
        <f t="shared" si="127"/>
        <v>627.82389113819374</v>
      </c>
      <c r="AN387" s="455" t="e">
        <f>AL387*#REF!</f>
        <v>#REF!</v>
      </c>
      <c r="AO387" s="456">
        <v>681.1</v>
      </c>
      <c r="AP387" s="364">
        <v>681.1</v>
      </c>
      <c r="AQ387" s="816">
        <f>AM387*1.06</f>
        <v>665.49332460648543</v>
      </c>
      <c r="AR387" s="363">
        <f t="shared" ref="AR387:AR397" si="147">AQ387*1.15</f>
        <v>765.31732329745819</v>
      </c>
      <c r="AS387" s="775">
        <f t="shared" si="130"/>
        <v>705.4229240828746</v>
      </c>
      <c r="AT387" s="804">
        <f t="shared" si="136"/>
        <v>811.23636269530573</v>
      </c>
      <c r="AU387" s="722">
        <f>SUM(AS387-AQ387)/AQ387</f>
        <v>6.0000000000000067E-2</v>
      </c>
    </row>
    <row r="388" spans="1:47" ht="15.75" x14ac:dyDescent="0.25">
      <c r="A388" s="479" t="s">
        <v>252</v>
      </c>
      <c r="B388" s="480">
        <v>301.7</v>
      </c>
      <c r="C388" s="481" t="e">
        <f>+B388+B388*$G$7</f>
        <v>#VALUE!</v>
      </c>
      <c r="D388" s="481">
        <v>342.19</v>
      </c>
      <c r="E388" s="481">
        <f t="shared" si="112"/>
        <v>0</v>
      </c>
      <c r="F388" s="481">
        <f t="shared" si="113"/>
        <v>342.19</v>
      </c>
      <c r="G388" s="455">
        <f>CEILING(F388,0.1)</f>
        <v>342.20000000000005</v>
      </c>
      <c r="H388" s="485">
        <f t="shared" si="132"/>
        <v>342.19</v>
      </c>
      <c r="I388" s="513">
        <f t="shared" si="120"/>
        <v>0</v>
      </c>
      <c r="J388" s="514">
        <f t="shared" si="114"/>
        <v>342.19</v>
      </c>
      <c r="K388" s="515">
        <f>_xlfn.FLOOR.PRECISE(+H388+I388,0.1)</f>
        <v>342.1</v>
      </c>
      <c r="L388" s="480">
        <f>H388+H388*$M$7</f>
        <v>342.19</v>
      </c>
      <c r="M388" s="480">
        <f t="shared" si="139"/>
        <v>0</v>
      </c>
      <c r="N388" s="363">
        <f>L388+M388</f>
        <v>342.19</v>
      </c>
      <c r="O388" s="480">
        <f t="shared" si="115"/>
        <v>390.09660000000002</v>
      </c>
      <c r="P388" s="480" t="e">
        <f t="shared" si="116"/>
        <v>#VALUE!</v>
      </c>
      <c r="Q388" s="480" t="e">
        <f t="shared" si="117"/>
        <v>#VALUE!</v>
      </c>
      <c r="R388" s="550">
        <v>432.01</v>
      </c>
      <c r="S388" s="480">
        <f>R388*S7</f>
        <v>60.481400000000008</v>
      </c>
      <c r="T388" s="480">
        <f>R388+S388+0.02</f>
        <v>492.51139999999998</v>
      </c>
      <c r="U388" s="480">
        <f>R388+(R388*R7)</f>
        <v>459.65863999999999</v>
      </c>
      <c r="V388" s="480">
        <f>U388*V7</f>
        <v>68.948796000000002</v>
      </c>
      <c r="W388" s="543">
        <f>ROUNDUP(SUM(U388:V388),1)</f>
        <v>528.70000000000005</v>
      </c>
      <c r="X388" s="480">
        <f>U388*$Z$9+U388</f>
        <v>496.43133119999999</v>
      </c>
      <c r="Y388" s="480">
        <f>X388*Y5</f>
        <v>74.464699679999995</v>
      </c>
      <c r="Z388" s="711">
        <f>X388+Y388-0.02</f>
        <v>570.87603088000003</v>
      </c>
      <c r="AA388" s="712">
        <f t="shared" si="118"/>
        <v>526.21721107199994</v>
      </c>
      <c r="AB388" s="712" t="e">
        <f>AA388*#REF!</f>
        <v>#REF!</v>
      </c>
      <c r="AC388" s="713" t="e">
        <f>AA388+AB388</f>
        <v>#REF!</v>
      </c>
      <c r="AD388" s="713">
        <f>AA388*AD7</f>
        <v>552.52807162559998</v>
      </c>
      <c r="AE388" s="713">
        <f>AD388*AF7</f>
        <v>82.879210743839991</v>
      </c>
      <c r="AF388" s="714">
        <f>AD388+AE388</f>
        <v>635.40728236943994</v>
      </c>
      <c r="AG388" s="715">
        <v>623.6</v>
      </c>
      <c r="AH388" s="714">
        <f>AD388*AH7</f>
        <v>580.15447520687997</v>
      </c>
      <c r="AI388" s="480">
        <f>AH388*AJ7</f>
        <v>87.023171281031992</v>
      </c>
      <c r="AJ388" s="481">
        <f>SUM(AH388:AI388)</f>
        <v>667.17764648791194</v>
      </c>
      <c r="AK388" s="707">
        <v>654.79999999999995</v>
      </c>
      <c r="AL388" s="455">
        <v>603.57552624300968</v>
      </c>
      <c r="AM388" s="455">
        <f t="shared" si="127"/>
        <v>639.79005781759031</v>
      </c>
      <c r="AN388" s="455" t="e">
        <f>AL388*#REF!</f>
        <v>#REF!</v>
      </c>
      <c r="AO388" s="456">
        <v>694.1</v>
      </c>
      <c r="AP388" s="364">
        <v>694.1</v>
      </c>
      <c r="AQ388" s="816">
        <f>AM388*1.06</f>
        <v>678.17746128664578</v>
      </c>
      <c r="AR388" s="363">
        <f t="shared" si="147"/>
        <v>779.90408047964263</v>
      </c>
      <c r="AS388" s="775">
        <f t="shared" si="130"/>
        <v>718.86810896384452</v>
      </c>
      <c r="AT388" s="804">
        <f t="shared" si="136"/>
        <v>826.69832530842109</v>
      </c>
      <c r="AU388" s="722">
        <f t="shared" si="135"/>
        <v>5.9999999999999991E-2</v>
      </c>
    </row>
    <row r="389" spans="1:47" ht="15.75" x14ac:dyDescent="0.25">
      <c r="A389" s="479" t="s">
        <v>253</v>
      </c>
      <c r="B389" s="480">
        <v>11.55</v>
      </c>
      <c r="C389" s="481" t="e">
        <f>+B389+B389*$G$7</f>
        <v>#VALUE!</v>
      </c>
      <c r="D389" s="481">
        <v>13.16</v>
      </c>
      <c r="E389" s="481">
        <f t="shared" si="112"/>
        <v>0</v>
      </c>
      <c r="F389" s="481">
        <f t="shared" si="113"/>
        <v>13.16</v>
      </c>
      <c r="G389" s="455">
        <f>+F389</f>
        <v>13.16</v>
      </c>
      <c r="H389" s="485">
        <f t="shared" si="132"/>
        <v>13.16</v>
      </c>
      <c r="I389" s="513">
        <f t="shared" si="120"/>
        <v>0</v>
      </c>
      <c r="J389" s="514">
        <f t="shared" si="114"/>
        <v>13.16</v>
      </c>
      <c r="K389" s="515">
        <f>_xlfn.FLOOR.PRECISE(+H389+I389,0.1)</f>
        <v>13.100000000000001</v>
      </c>
      <c r="L389" s="480">
        <f>H389+H389*$M$7</f>
        <v>13.16</v>
      </c>
      <c r="M389" s="480">
        <f t="shared" si="139"/>
        <v>0</v>
      </c>
      <c r="N389" s="363">
        <f>L389+M389</f>
        <v>13.16</v>
      </c>
      <c r="O389" s="480">
        <f t="shared" si="115"/>
        <v>15.0024</v>
      </c>
      <c r="P389" s="480" t="e">
        <f t="shared" si="116"/>
        <v>#VALUE!</v>
      </c>
      <c r="Q389" s="480" t="e">
        <f t="shared" si="117"/>
        <v>#VALUE!</v>
      </c>
      <c r="R389" s="550">
        <v>16.61</v>
      </c>
      <c r="S389" s="480">
        <f>R389*S7</f>
        <v>2.3254000000000001</v>
      </c>
      <c r="T389" s="480">
        <f>R389+S389</f>
        <v>18.935400000000001</v>
      </c>
      <c r="U389" s="480">
        <f>R389+(R389*R7)</f>
        <v>17.67304</v>
      </c>
      <c r="V389" s="480">
        <f>U389*V7</f>
        <v>2.6509559999999999</v>
      </c>
      <c r="W389" s="543">
        <f>ROUNDUP(SUM(U389:V389),1)</f>
        <v>20.400000000000002</v>
      </c>
      <c r="X389" s="480">
        <f>U389*$Z$9+U389</f>
        <v>19.086883199999999</v>
      </c>
      <c r="Y389" s="480">
        <f>X389*Y5</f>
        <v>2.8630324799999998</v>
      </c>
      <c r="Z389" s="711">
        <f>X389+Y389+0.01</f>
        <v>21.959915680000002</v>
      </c>
      <c r="AA389" s="712">
        <f t="shared" si="118"/>
        <v>20.232096192</v>
      </c>
      <c r="AB389" s="712" t="e">
        <f>AA389*#REF!</f>
        <v>#REF!</v>
      </c>
      <c r="AC389" s="713" t="e">
        <f>AA389+AB389</f>
        <v>#REF!</v>
      </c>
      <c r="AD389" s="713">
        <f>AA389*AD7</f>
        <v>21.243701001600002</v>
      </c>
      <c r="AE389" s="713">
        <f>AD389*AF7</f>
        <v>3.1865551502400002</v>
      </c>
      <c r="AF389" s="714">
        <f>AD389+AE389</f>
        <v>24.430256151840002</v>
      </c>
      <c r="AG389" s="715">
        <v>24</v>
      </c>
      <c r="AH389" s="714">
        <f>AD389*AH7</f>
        <v>22.305886051680002</v>
      </c>
      <c r="AI389" s="480">
        <f>AH389*AJ7</f>
        <v>3.3458829077520003</v>
      </c>
      <c r="AJ389" s="481">
        <f>SUM(AH389:AI389)</f>
        <v>25.651768959432001</v>
      </c>
      <c r="AK389" s="707">
        <v>25.2</v>
      </c>
      <c r="AL389" s="455">
        <v>23.206382933025605</v>
      </c>
      <c r="AM389" s="455">
        <f t="shared" si="127"/>
        <v>24.598765909007142</v>
      </c>
      <c r="AN389" s="455" t="e">
        <f>AL389*#REF!</f>
        <v>#REF!</v>
      </c>
      <c r="AO389" s="456">
        <v>26.7</v>
      </c>
      <c r="AP389" s="364">
        <v>26.7</v>
      </c>
      <c r="AQ389" s="816">
        <f>AM389*1.06</f>
        <v>26.074691863547571</v>
      </c>
      <c r="AR389" s="363">
        <f t="shared" si="147"/>
        <v>29.985895643079704</v>
      </c>
      <c r="AS389" s="775">
        <f t="shared" si="130"/>
        <v>27.639173375360425</v>
      </c>
      <c r="AT389" s="804">
        <f t="shared" si="136"/>
        <v>31.785049381664486</v>
      </c>
      <c r="AU389" s="722">
        <f t="shared" si="135"/>
        <v>0.06</v>
      </c>
    </row>
    <row r="390" spans="1:47" ht="15.75" x14ac:dyDescent="0.25">
      <c r="A390" s="479" t="s">
        <v>254</v>
      </c>
      <c r="B390" s="480">
        <v>285.74</v>
      </c>
      <c r="C390" s="481" t="e">
        <f>+B390+B390*$G$7</f>
        <v>#VALUE!</v>
      </c>
      <c r="D390" s="481">
        <v>324.12</v>
      </c>
      <c r="E390" s="481">
        <f t="shared" si="112"/>
        <v>0</v>
      </c>
      <c r="F390" s="481">
        <f t="shared" si="113"/>
        <v>324.12</v>
      </c>
      <c r="G390" s="455">
        <f>CEILING(F390,0.1)</f>
        <v>324.20000000000005</v>
      </c>
      <c r="H390" s="485">
        <f t="shared" si="132"/>
        <v>324.12</v>
      </c>
      <c r="I390" s="513">
        <f t="shared" si="120"/>
        <v>0</v>
      </c>
      <c r="J390" s="514">
        <f t="shared" si="114"/>
        <v>324.12</v>
      </c>
      <c r="K390" s="515">
        <f>_xlfn.FLOOR.PRECISE(+H390+I390,0.1)+0.1</f>
        <v>324.20000000000005</v>
      </c>
      <c r="L390" s="480">
        <f>H390+H390*$M$7</f>
        <v>324.12</v>
      </c>
      <c r="M390" s="480">
        <f t="shared" si="139"/>
        <v>0</v>
      </c>
      <c r="N390" s="363">
        <f>L390+M390</f>
        <v>324.12</v>
      </c>
      <c r="O390" s="480">
        <f t="shared" si="115"/>
        <v>369.49680000000001</v>
      </c>
      <c r="P390" s="480" t="e">
        <f t="shared" si="116"/>
        <v>#VALUE!</v>
      </c>
      <c r="Q390" s="480" t="e">
        <f t="shared" si="117"/>
        <v>#VALUE!</v>
      </c>
      <c r="R390" s="550">
        <v>409.19</v>
      </c>
      <c r="S390" s="480">
        <f>R390*S7</f>
        <v>57.286600000000007</v>
      </c>
      <c r="T390" s="480">
        <f>R390+S390+0.02</f>
        <v>466.4966</v>
      </c>
      <c r="U390" s="480">
        <f>R390+(R390*R7)</f>
        <v>435.37815999999998</v>
      </c>
      <c r="V390" s="480">
        <f>U390*V7</f>
        <v>65.306723999999988</v>
      </c>
      <c r="W390" s="543">
        <f>ROUNDUP(SUM(U390:V390),1)</f>
        <v>500.70000000000005</v>
      </c>
      <c r="X390" s="480">
        <f>U390*$Z$9+U390</f>
        <v>470.20841279999996</v>
      </c>
      <c r="Y390" s="480">
        <f>X390*Y5</f>
        <v>70.531261919999992</v>
      </c>
      <c r="Z390" s="711">
        <f>X390+Y390+0.02</f>
        <v>540.75967471999991</v>
      </c>
      <c r="AA390" s="712">
        <f t="shared" si="118"/>
        <v>498.42091756799994</v>
      </c>
      <c r="AB390" s="712" t="e">
        <f>AA390*#REF!</f>
        <v>#REF!</v>
      </c>
      <c r="AC390" s="713" t="e">
        <f>AA390+AB390</f>
        <v>#REF!</v>
      </c>
      <c r="AD390" s="713">
        <f>AA390*AD7</f>
        <v>523.34196344639997</v>
      </c>
      <c r="AE390" s="713">
        <f>AD390*AF7</f>
        <v>78.501294516959987</v>
      </c>
      <c r="AF390" s="714">
        <f>AD390+AE390</f>
        <v>601.84325796335997</v>
      </c>
      <c r="AG390" s="715">
        <v>590.70000000000005</v>
      </c>
      <c r="AH390" s="714">
        <f>AD390*AH7</f>
        <v>549.50906161872001</v>
      </c>
      <c r="AI390" s="480">
        <f>AH390*AJ7</f>
        <v>82.426359242808005</v>
      </c>
      <c r="AJ390" s="481">
        <f>SUM(AH390:AI390)</f>
        <v>631.93542086152797</v>
      </c>
      <c r="AK390" s="707">
        <v>620.20000000000005</v>
      </c>
      <c r="AL390" s="455">
        <v>571.69294595814245</v>
      </c>
      <c r="AM390" s="455">
        <f t="shared" si="127"/>
        <v>605.99452271563098</v>
      </c>
      <c r="AN390" s="455" t="e">
        <f>AL390*#REF!</f>
        <v>#REF!</v>
      </c>
      <c r="AO390" s="456" t="e">
        <f>SUM(AL390:AN390)</f>
        <v>#REF!</v>
      </c>
      <c r="AP390" s="364"/>
      <c r="AQ390" s="816">
        <f>AM390*1.06</f>
        <v>642.35419407856887</v>
      </c>
      <c r="AR390" s="363">
        <f t="shared" si="147"/>
        <v>738.70732319035415</v>
      </c>
      <c r="AS390" s="775">
        <f t="shared" si="130"/>
        <v>680.89544572328305</v>
      </c>
      <c r="AT390" s="804">
        <f t="shared" si="136"/>
        <v>783.02976258177546</v>
      </c>
      <c r="AU390" s="722">
        <f t="shared" si="135"/>
        <v>6.0000000000000074E-2</v>
      </c>
    </row>
    <row r="391" spans="1:47" ht="15.75" x14ac:dyDescent="0.25">
      <c r="A391" s="479"/>
      <c r="B391" s="480"/>
      <c r="C391" s="481"/>
      <c r="D391" s="481"/>
      <c r="E391" s="481"/>
      <c r="F391" s="481"/>
      <c r="G391" s="455"/>
      <c r="H391" s="485"/>
      <c r="I391" s="513"/>
      <c r="J391" s="514"/>
      <c r="K391" s="515"/>
      <c r="L391" s="483"/>
      <c r="M391" s="483"/>
      <c r="N391" s="488"/>
      <c r="O391" s="480"/>
      <c r="P391" s="480"/>
      <c r="Q391" s="480"/>
      <c r="R391" s="483" t="s">
        <v>609</v>
      </c>
      <c r="S391" s="480"/>
      <c r="T391" s="480"/>
      <c r="U391" s="480" t="s">
        <v>609</v>
      </c>
      <c r="V391" s="480"/>
      <c r="W391" s="538"/>
      <c r="X391" s="483"/>
      <c r="Y391" s="480"/>
      <c r="Z391" s="711"/>
      <c r="AA391" s="712"/>
      <c r="AB391" s="712"/>
      <c r="AC391" s="713"/>
      <c r="AD391" s="713"/>
      <c r="AE391" s="713"/>
      <c r="AF391" s="714"/>
      <c r="AG391" s="715"/>
      <c r="AH391" s="714"/>
      <c r="AI391" s="480"/>
      <c r="AJ391" s="483"/>
      <c r="AK391" s="707"/>
      <c r="AL391" s="455"/>
      <c r="AM391" s="455"/>
      <c r="AN391" s="455"/>
      <c r="AO391" s="456"/>
      <c r="AP391" s="364"/>
      <c r="AQ391" s="811"/>
      <c r="AR391" s="363"/>
      <c r="AS391" s="363"/>
      <c r="AT391" s="363"/>
      <c r="AU391" s="710"/>
    </row>
    <row r="392" spans="1:47" ht="15.75" x14ac:dyDescent="0.25">
      <c r="A392" s="479" t="s">
        <v>255</v>
      </c>
      <c r="B392" s="480">
        <v>201.13</v>
      </c>
      <c r="C392" s="481" t="e">
        <f>+B392+B392*$G$7</f>
        <v>#VALUE!</v>
      </c>
      <c r="D392" s="481">
        <v>228.16</v>
      </c>
      <c r="E392" s="481">
        <f t="shared" si="112"/>
        <v>0</v>
      </c>
      <c r="F392" s="481">
        <f t="shared" si="113"/>
        <v>228.16</v>
      </c>
      <c r="G392" s="455">
        <f>+F392</f>
        <v>228.16</v>
      </c>
      <c r="H392" s="485">
        <f t="shared" si="132"/>
        <v>228.16</v>
      </c>
      <c r="I392" s="513">
        <f t="shared" si="120"/>
        <v>0</v>
      </c>
      <c r="J392" s="514">
        <f t="shared" si="114"/>
        <v>228.16</v>
      </c>
      <c r="K392" s="515">
        <f>_xlfn.FLOOR.PRECISE(+H392+I392,0.1)</f>
        <v>228.10000000000002</v>
      </c>
      <c r="L392" s="480">
        <f t="shared" ref="L392:L397" si="148">H392+H392*$M$7</f>
        <v>228.16</v>
      </c>
      <c r="M392" s="480">
        <f t="shared" si="139"/>
        <v>0</v>
      </c>
      <c r="N392" s="363">
        <f t="shared" ref="N392:N397" si="149">L392+M392</f>
        <v>228.16</v>
      </c>
      <c r="O392" s="480">
        <f t="shared" si="115"/>
        <v>260.10239999999999</v>
      </c>
      <c r="P392" s="480" t="e">
        <f t="shared" si="116"/>
        <v>#VALUE!</v>
      </c>
      <c r="Q392" s="480" t="e">
        <f t="shared" si="117"/>
        <v>#VALUE!</v>
      </c>
      <c r="R392" s="550">
        <v>288.05</v>
      </c>
      <c r="S392" s="480">
        <f>R392*S7</f>
        <v>40.327000000000005</v>
      </c>
      <c r="T392" s="480">
        <f>R392+S392+0.03</f>
        <v>328.40699999999998</v>
      </c>
      <c r="U392" s="480">
        <f>R392+(R392*R7)</f>
        <v>306.48520000000002</v>
      </c>
      <c r="V392" s="480">
        <f>U392*V7</f>
        <v>45.97278</v>
      </c>
      <c r="W392" s="543">
        <f t="shared" ref="W392:W397" si="150">ROUNDUP(SUM(U392:V392),1)</f>
        <v>352.5</v>
      </c>
      <c r="X392" s="480">
        <f t="shared" ref="X392:X397" si="151">U392*$Z$9+U392</f>
        <v>331.00401600000004</v>
      </c>
      <c r="Y392" s="480">
        <f>X392*Y5</f>
        <v>49.650602400000004</v>
      </c>
      <c r="Z392" s="711">
        <f>X392+Y392-0.01</f>
        <v>380.64461840000007</v>
      </c>
      <c r="AA392" s="712">
        <f t="shared" si="118"/>
        <v>350.86425696000003</v>
      </c>
      <c r="AB392" s="712" t="e">
        <f>AA392*#REF!</f>
        <v>#REF!</v>
      </c>
      <c r="AC392" s="713" t="e">
        <f t="shared" ref="AC392:AC397" si="152">AA392+AB392</f>
        <v>#REF!</v>
      </c>
      <c r="AD392" s="713">
        <f>AA392*AD7</f>
        <v>368.40746980800003</v>
      </c>
      <c r="AE392" s="713">
        <f>AD392*AF7</f>
        <v>55.261120471200002</v>
      </c>
      <c r="AF392" s="714">
        <f t="shared" ref="AF392:AF397" si="153">AD392+AE392</f>
        <v>423.66859027920003</v>
      </c>
      <c r="AG392" s="715">
        <v>415.8</v>
      </c>
      <c r="AH392" s="714">
        <f>AD392*AH7</f>
        <v>386.82784329840007</v>
      </c>
      <c r="AI392" s="480">
        <f>AH392*AJ7</f>
        <v>58.024176494760006</v>
      </c>
      <c r="AJ392" s="481">
        <f t="shared" ref="AJ392:AJ397" si="154">SUM(AH392:AI392)</f>
        <v>444.85201979316008</v>
      </c>
      <c r="AK392" s="707">
        <v>436.6</v>
      </c>
      <c r="AL392" s="455">
        <v>402.44422660192811</v>
      </c>
      <c r="AM392" s="455">
        <f t="shared" si="127"/>
        <v>426.59088019804381</v>
      </c>
      <c r="AN392" s="455" t="e">
        <f>AL392*#REF!</f>
        <v>#REF!</v>
      </c>
      <c r="AO392" s="456">
        <v>462.8</v>
      </c>
      <c r="AP392" s="364">
        <v>462.8</v>
      </c>
      <c r="AQ392" s="816">
        <f t="shared" ref="AQ392:AQ397" si="155">AM392*1.06</f>
        <v>452.18633300992644</v>
      </c>
      <c r="AR392" s="363">
        <f t="shared" si="147"/>
        <v>520.01428296141535</v>
      </c>
      <c r="AS392" s="775">
        <f t="shared" si="130"/>
        <v>479.31751299052206</v>
      </c>
      <c r="AT392" s="804">
        <f t="shared" si="136"/>
        <v>551.21513993910037</v>
      </c>
      <c r="AU392" s="722">
        <f t="shared" si="135"/>
        <v>6.0000000000000067E-2</v>
      </c>
    </row>
    <row r="393" spans="1:47" ht="15.75" x14ac:dyDescent="0.25">
      <c r="A393" s="479" t="s">
        <v>256</v>
      </c>
      <c r="B393" s="480">
        <v>301.7</v>
      </c>
      <c r="C393" s="481" t="e">
        <f>+B393+B393*$G$7</f>
        <v>#VALUE!</v>
      </c>
      <c r="D393" s="481">
        <v>342.19</v>
      </c>
      <c r="E393" s="481">
        <f t="shared" si="112"/>
        <v>0</v>
      </c>
      <c r="F393" s="481">
        <f t="shared" si="113"/>
        <v>342.19</v>
      </c>
      <c r="G393" s="455">
        <f>CEILING(F393,0.1)</f>
        <v>342.20000000000005</v>
      </c>
      <c r="H393" s="485">
        <f t="shared" si="132"/>
        <v>342.19</v>
      </c>
      <c r="I393" s="513">
        <f t="shared" si="120"/>
        <v>0</v>
      </c>
      <c r="J393" s="514">
        <f t="shared" si="114"/>
        <v>342.19</v>
      </c>
      <c r="K393" s="515">
        <f>_xlfn.FLOOR.PRECISE(+H393+I393,0.1)</f>
        <v>342.1</v>
      </c>
      <c r="L393" s="480">
        <f t="shared" si="148"/>
        <v>342.19</v>
      </c>
      <c r="M393" s="480">
        <f t="shared" si="139"/>
        <v>0</v>
      </c>
      <c r="N393" s="363">
        <f t="shared" si="149"/>
        <v>342.19</v>
      </c>
      <c r="O393" s="480">
        <f t="shared" si="115"/>
        <v>390.09660000000002</v>
      </c>
      <c r="P393" s="480" t="e">
        <f t="shared" si="116"/>
        <v>#VALUE!</v>
      </c>
      <c r="Q393" s="480" t="e">
        <f t="shared" si="117"/>
        <v>#VALUE!</v>
      </c>
      <c r="R393" s="550">
        <v>432.01</v>
      </c>
      <c r="S393" s="480">
        <f>R393*S7</f>
        <v>60.481400000000008</v>
      </c>
      <c r="T393" s="480">
        <f>R393+S393+0.02</f>
        <v>492.51139999999998</v>
      </c>
      <c r="U393" s="480">
        <f>R393+(R393*R7)</f>
        <v>459.65863999999999</v>
      </c>
      <c r="V393" s="480">
        <f>U393*V7</f>
        <v>68.948796000000002</v>
      </c>
      <c r="W393" s="543">
        <f t="shared" si="150"/>
        <v>528.70000000000005</v>
      </c>
      <c r="X393" s="480">
        <f t="shared" si="151"/>
        <v>496.43133119999999</v>
      </c>
      <c r="Y393" s="480">
        <f>X393*Y5</f>
        <v>74.464699679999995</v>
      </c>
      <c r="Z393" s="711">
        <f>X393+Y393-0.02</f>
        <v>570.87603088000003</v>
      </c>
      <c r="AA393" s="712">
        <f t="shared" si="118"/>
        <v>526.21721107199994</v>
      </c>
      <c r="AB393" s="712" t="e">
        <f>AA393*#REF!</f>
        <v>#REF!</v>
      </c>
      <c r="AC393" s="713" t="e">
        <f t="shared" si="152"/>
        <v>#REF!</v>
      </c>
      <c r="AD393" s="713">
        <f>AA393*AD7</f>
        <v>552.52807162559998</v>
      </c>
      <c r="AE393" s="713">
        <f>AD393*AF7</f>
        <v>82.879210743839991</v>
      </c>
      <c r="AF393" s="714">
        <f t="shared" si="153"/>
        <v>635.40728236943994</v>
      </c>
      <c r="AG393" s="715">
        <v>623.6</v>
      </c>
      <c r="AH393" s="714">
        <f>AD393*AH7</f>
        <v>580.15447520687997</v>
      </c>
      <c r="AI393" s="480">
        <f>AH393*AJ7</f>
        <v>87.023171281031992</v>
      </c>
      <c r="AJ393" s="481">
        <f t="shared" si="154"/>
        <v>667.17764648791194</v>
      </c>
      <c r="AK393" s="707">
        <v>654.79999999999995</v>
      </c>
      <c r="AL393" s="455">
        <v>603.57552624300968</v>
      </c>
      <c r="AM393" s="455">
        <f t="shared" si="127"/>
        <v>639.79005781759031</v>
      </c>
      <c r="AN393" s="455" t="e">
        <f>AL393*#REF!</f>
        <v>#REF!</v>
      </c>
      <c r="AO393" s="456">
        <v>694.1</v>
      </c>
      <c r="AP393" s="364">
        <v>694.1</v>
      </c>
      <c r="AQ393" s="816">
        <f t="shared" si="155"/>
        <v>678.17746128664578</v>
      </c>
      <c r="AR393" s="363">
        <f t="shared" si="147"/>
        <v>779.90408047964263</v>
      </c>
      <c r="AS393" s="775">
        <f t="shared" si="130"/>
        <v>718.86810896384452</v>
      </c>
      <c r="AT393" s="804">
        <f t="shared" si="136"/>
        <v>826.69832530842109</v>
      </c>
      <c r="AU393" s="722">
        <f t="shared" si="135"/>
        <v>5.9999999999999991E-2</v>
      </c>
    </row>
    <row r="394" spans="1:47" ht="15.75" x14ac:dyDescent="0.25">
      <c r="A394" s="479" t="s">
        <v>257</v>
      </c>
      <c r="B394" s="480">
        <v>264.29000000000002</v>
      </c>
      <c r="C394" s="481" t="e">
        <f>+B394+B394*$G$7</f>
        <v>#VALUE!</v>
      </c>
      <c r="D394" s="481">
        <v>299.82</v>
      </c>
      <c r="E394" s="481">
        <f t="shared" si="112"/>
        <v>0</v>
      </c>
      <c r="F394" s="481">
        <f t="shared" si="113"/>
        <v>299.82</v>
      </c>
      <c r="G394" s="455">
        <f>CEILING(F394,0.1)</f>
        <v>299.90000000000003</v>
      </c>
      <c r="H394" s="485">
        <f t="shared" si="132"/>
        <v>299.82</v>
      </c>
      <c r="I394" s="513">
        <f t="shared" si="120"/>
        <v>0</v>
      </c>
      <c r="J394" s="514">
        <f t="shared" si="114"/>
        <v>299.82</v>
      </c>
      <c r="K394" s="515">
        <f>_xlfn.FLOOR.PRECISE(+H394+I394,0.1)</f>
        <v>299.8</v>
      </c>
      <c r="L394" s="480">
        <f t="shared" si="148"/>
        <v>299.82</v>
      </c>
      <c r="M394" s="480">
        <f t="shared" si="139"/>
        <v>0</v>
      </c>
      <c r="N394" s="363">
        <f t="shared" si="149"/>
        <v>299.82</v>
      </c>
      <c r="O394" s="480">
        <f t="shared" si="115"/>
        <v>341.79480000000001</v>
      </c>
      <c r="P394" s="480" t="e">
        <f t="shared" si="116"/>
        <v>#VALUE!</v>
      </c>
      <c r="Q394" s="480" t="e">
        <f t="shared" si="117"/>
        <v>#VALUE!</v>
      </c>
      <c r="R394" s="550">
        <v>378.52</v>
      </c>
      <c r="S394" s="480">
        <f>R394*S7</f>
        <v>52.992800000000003</v>
      </c>
      <c r="T394" s="480">
        <f>R394+S394-0.05</f>
        <v>431.46279999999996</v>
      </c>
      <c r="U394" s="480">
        <f>R394+(R394*R7)</f>
        <v>402.74527999999998</v>
      </c>
      <c r="V394" s="480">
        <f>U394*V7</f>
        <v>60.411791999999991</v>
      </c>
      <c r="W394" s="543">
        <f t="shared" si="150"/>
        <v>463.20000000000005</v>
      </c>
      <c r="X394" s="480">
        <f t="shared" si="151"/>
        <v>434.96490239999997</v>
      </c>
      <c r="Y394" s="480">
        <f>X394*Y5</f>
        <v>65.244735359999993</v>
      </c>
      <c r="Z394" s="711">
        <f>X394+Y394</f>
        <v>500.20963775999996</v>
      </c>
      <c r="AA394" s="712">
        <f t="shared" si="118"/>
        <v>461.06279654399998</v>
      </c>
      <c r="AB394" s="712" t="e">
        <f>AA394*#REF!</f>
        <v>#REF!</v>
      </c>
      <c r="AC394" s="713" t="e">
        <f t="shared" si="152"/>
        <v>#REF!</v>
      </c>
      <c r="AD394" s="713">
        <f>AA394*AD7</f>
        <v>484.11593637120001</v>
      </c>
      <c r="AE394" s="713">
        <f>AD394*AF7</f>
        <v>72.617390455679995</v>
      </c>
      <c r="AF394" s="714">
        <f t="shared" si="153"/>
        <v>556.73332682687999</v>
      </c>
      <c r="AG394" s="715">
        <v>546.4</v>
      </c>
      <c r="AH394" s="714">
        <f>AD394*AH7</f>
        <v>508.32173318976004</v>
      </c>
      <c r="AI394" s="480">
        <f>AH394*AJ7</f>
        <v>76.248259978464006</v>
      </c>
      <c r="AJ394" s="481">
        <f t="shared" si="154"/>
        <v>584.56999316822407</v>
      </c>
      <c r="AK394" s="707">
        <v>573.70000000000005</v>
      </c>
      <c r="AL394" s="455">
        <v>528.84286982593926</v>
      </c>
      <c r="AM394" s="455">
        <f t="shared" si="127"/>
        <v>560.57344201549563</v>
      </c>
      <c r="AN394" s="455" t="e">
        <f>AL394*#REF!</f>
        <v>#REF!</v>
      </c>
      <c r="AO394" s="456">
        <v>608.20000000000005</v>
      </c>
      <c r="AP394" s="364">
        <v>608.20000000000005</v>
      </c>
      <c r="AQ394" s="816">
        <f t="shared" si="155"/>
        <v>594.20784853642544</v>
      </c>
      <c r="AR394" s="363">
        <f t="shared" si="147"/>
        <v>683.33902581688926</v>
      </c>
      <c r="AS394" s="775">
        <f t="shared" si="130"/>
        <v>629.86031944861099</v>
      </c>
      <c r="AT394" s="804">
        <f t="shared" si="136"/>
        <v>724.3393673659026</v>
      </c>
      <c r="AU394" s="722">
        <f t="shared" si="135"/>
        <v>6.0000000000000039E-2</v>
      </c>
    </row>
    <row r="395" spans="1:47" ht="15.75" x14ac:dyDescent="0.25">
      <c r="A395" s="479" t="s">
        <v>258</v>
      </c>
      <c r="B395" s="480">
        <v>59.43</v>
      </c>
      <c r="C395" s="481" t="e">
        <f>+B395+B395*$G$7</f>
        <v>#VALUE!</v>
      </c>
      <c r="D395" s="481">
        <v>67.459999999999994</v>
      </c>
      <c r="E395" s="481">
        <f t="shared" si="112"/>
        <v>0</v>
      </c>
      <c r="F395" s="481">
        <f t="shared" si="113"/>
        <v>67.459999999999994</v>
      </c>
      <c r="G395" s="455">
        <f>+F395</f>
        <v>67.459999999999994</v>
      </c>
      <c r="H395" s="485">
        <f t="shared" si="132"/>
        <v>67.459999999999994</v>
      </c>
      <c r="I395" s="513">
        <f t="shared" si="120"/>
        <v>0</v>
      </c>
      <c r="J395" s="514">
        <f t="shared" si="114"/>
        <v>67.459999999999994</v>
      </c>
      <c r="K395" s="515">
        <f>_xlfn.FLOOR.PRECISE(+H395+I395,0.1)</f>
        <v>67.400000000000006</v>
      </c>
      <c r="L395" s="480">
        <f t="shared" si="148"/>
        <v>67.459999999999994</v>
      </c>
      <c r="M395" s="480">
        <f t="shared" si="139"/>
        <v>0</v>
      </c>
      <c r="N395" s="363">
        <f t="shared" si="149"/>
        <v>67.459999999999994</v>
      </c>
      <c r="O395" s="480">
        <f t="shared" si="115"/>
        <v>76.904399999999995</v>
      </c>
      <c r="P395" s="480" t="e">
        <f t="shared" si="116"/>
        <v>#VALUE!</v>
      </c>
      <c r="Q395" s="480" t="e">
        <f t="shared" si="117"/>
        <v>#VALUE!</v>
      </c>
      <c r="R395" s="550">
        <v>85.17</v>
      </c>
      <c r="S395" s="480">
        <f>R395*S7</f>
        <v>11.923800000000002</v>
      </c>
      <c r="T395" s="480">
        <f>R395+S395-0.02</f>
        <v>97.073800000000006</v>
      </c>
      <c r="U395" s="480">
        <f>R395+(R395*R7)</f>
        <v>90.62088</v>
      </c>
      <c r="V395" s="480">
        <f>U395*V7</f>
        <v>13.593131999999999</v>
      </c>
      <c r="W395" s="543">
        <f t="shared" si="150"/>
        <v>104.3</v>
      </c>
      <c r="X395" s="480">
        <f t="shared" si="151"/>
        <v>97.870550399999999</v>
      </c>
      <c r="Y395" s="480">
        <f>X395*Y5</f>
        <v>14.68058256</v>
      </c>
      <c r="Z395" s="711">
        <f>X395+Y395+0.03</f>
        <v>112.58113296000001</v>
      </c>
      <c r="AA395" s="712">
        <f t="shared" si="118"/>
        <v>103.742783424</v>
      </c>
      <c r="AB395" s="712" t="e">
        <f>AA395*#REF!</f>
        <v>#REF!</v>
      </c>
      <c r="AC395" s="713" t="e">
        <f t="shared" si="152"/>
        <v>#REF!</v>
      </c>
      <c r="AD395" s="713">
        <f>AA395*AD7</f>
        <v>108.9299225952</v>
      </c>
      <c r="AE395" s="713">
        <f>AD395*AF7</f>
        <v>16.33948838928</v>
      </c>
      <c r="AF395" s="714">
        <f t="shared" si="153"/>
        <v>125.26941098448</v>
      </c>
      <c r="AG395" s="715">
        <v>123</v>
      </c>
      <c r="AH395" s="714">
        <f>AD395*AH7</f>
        <v>114.37641872496</v>
      </c>
      <c r="AI395" s="480">
        <f>AH395*AJ7</f>
        <v>17.156462808743999</v>
      </c>
      <c r="AJ395" s="481">
        <f t="shared" si="154"/>
        <v>131.532881533704</v>
      </c>
      <c r="AK395" s="707"/>
      <c r="AL395" s="455">
        <v>118.99383711052322</v>
      </c>
      <c r="AM395" s="455">
        <f t="shared" si="127"/>
        <v>126.13346733715461</v>
      </c>
      <c r="AN395" s="455" t="e">
        <f>AL395*#REF!</f>
        <v>#REF!</v>
      </c>
      <c r="AO395" s="456">
        <v>135.80000000000001</v>
      </c>
      <c r="AP395" s="364">
        <v>135.80000000000001</v>
      </c>
      <c r="AQ395" s="816">
        <f t="shared" si="155"/>
        <v>133.7014753773839</v>
      </c>
      <c r="AR395" s="363">
        <f t="shared" si="147"/>
        <v>153.75669668399146</v>
      </c>
      <c r="AS395" s="775">
        <f t="shared" si="130"/>
        <v>141.72356390002693</v>
      </c>
      <c r="AT395" s="804">
        <f t="shared" si="136"/>
        <v>162.98209848503095</v>
      </c>
      <c r="AU395" s="722">
        <f t="shared" si="135"/>
        <v>5.9999999999999977E-2</v>
      </c>
    </row>
    <row r="396" spans="1:47" ht="15.75" x14ac:dyDescent="0.25">
      <c r="A396" s="479" t="s">
        <v>259</v>
      </c>
      <c r="B396" s="480">
        <v>274.27</v>
      </c>
      <c r="C396" s="481" t="e">
        <f>+B396+B396*$G$7</f>
        <v>#VALUE!</v>
      </c>
      <c r="D396" s="481">
        <v>311.14</v>
      </c>
      <c r="E396" s="481">
        <f t="shared" si="112"/>
        <v>0</v>
      </c>
      <c r="F396" s="481">
        <f t="shared" si="113"/>
        <v>311.14</v>
      </c>
      <c r="G396" s="455">
        <f>CEILING(F396,0.1)</f>
        <v>311.20000000000005</v>
      </c>
      <c r="H396" s="485">
        <f t="shared" si="132"/>
        <v>311.14</v>
      </c>
      <c r="I396" s="513">
        <f t="shared" si="120"/>
        <v>0</v>
      </c>
      <c r="J396" s="514">
        <f t="shared" si="114"/>
        <v>311.14</v>
      </c>
      <c r="K396" s="515">
        <f>_xlfn.FLOOR.PRECISE(+H396+I396,0.1)+0.1</f>
        <v>311.20000000000005</v>
      </c>
      <c r="L396" s="480">
        <f t="shared" si="148"/>
        <v>311.14</v>
      </c>
      <c r="M396" s="480">
        <f t="shared" si="139"/>
        <v>0</v>
      </c>
      <c r="N396" s="363">
        <f t="shared" si="149"/>
        <v>311.14</v>
      </c>
      <c r="O396" s="480">
        <f t="shared" si="115"/>
        <v>354.69959999999998</v>
      </c>
      <c r="P396" s="480" t="e">
        <f t="shared" si="116"/>
        <v>#VALUE!</v>
      </c>
      <c r="Q396" s="480" t="e">
        <f t="shared" si="117"/>
        <v>#VALUE!</v>
      </c>
      <c r="R396" s="550">
        <v>392.81</v>
      </c>
      <c r="S396" s="480">
        <f>R396*S7</f>
        <v>54.993400000000008</v>
      </c>
      <c r="T396" s="480">
        <f>R396+S396-0.05</f>
        <v>447.7534</v>
      </c>
      <c r="U396" s="480">
        <f>R396+(R396*R7)</f>
        <v>417.94983999999999</v>
      </c>
      <c r="V396" s="480">
        <f>U396*V7</f>
        <v>62.692475999999999</v>
      </c>
      <c r="W396" s="543">
        <f t="shared" si="150"/>
        <v>480.70000000000005</v>
      </c>
      <c r="X396" s="480">
        <f t="shared" si="151"/>
        <v>451.38582719999999</v>
      </c>
      <c r="Y396" s="480">
        <f>X396*Y5</f>
        <v>67.707874079999996</v>
      </c>
      <c r="Z396" s="711">
        <f>X396+Y396+0.02</f>
        <v>519.11370127999999</v>
      </c>
      <c r="AA396" s="712">
        <f t="shared" si="118"/>
        <v>478.46897683200001</v>
      </c>
      <c r="AB396" s="712" t="e">
        <f>AA396*#REF!</f>
        <v>#REF!</v>
      </c>
      <c r="AC396" s="713" t="e">
        <f t="shared" si="152"/>
        <v>#REF!</v>
      </c>
      <c r="AD396" s="713">
        <f>AA396*AD7</f>
        <v>502.39242567360003</v>
      </c>
      <c r="AE396" s="713">
        <f>AD396*AF7</f>
        <v>75.358863851039999</v>
      </c>
      <c r="AF396" s="714">
        <f t="shared" si="153"/>
        <v>577.75128952464001</v>
      </c>
      <c r="AG396" s="715">
        <v>567.1</v>
      </c>
      <c r="AH396" s="714">
        <f>AD396*AH7</f>
        <v>527.51204695728006</v>
      </c>
      <c r="AI396" s="480">
        <f>AH396*AJ7</f>
        <v>79.126807043592009</v>
      </c>
      <c r="AJ396" s="481">
        <f t="shared" si="154"/>
        <v>606.63885400087202</v>
      </c>
      <c r="AK396" s="707"/>
      <c r="AL396" s="455">
        <v>548.80790366777762</v>
      </c>
      <c r="AM396" s="455">
        <f t="shared" si="127"/>
        <v>581.73637788784436</v>
      </c>
      <c r="AN396" s="455" t="e">
        <f>AL396*#REF!</f>
        <v>#REF!</v>
      </c>
      <c r="AO396" s="456">
        <v>631.1</v>
      </c>
      <c r="AP396" s="364">
        <v>631.1</v>
      </c>
      <c r="AQ396" s="816">
        <f t="shared" si="155"/>
        <v>616.64056056111508</v>
      </c>
      <c r="AR396" s="363">
        <f t="shared" si="147"/>
        <v>709.13664464528233</v>
      </c>
      <c r="AS396" s="775">
        <f t="shared" si="130"/>
        <v>653.63899419478207</v>
      </c>
      <c r="AT396" s="804">
        <f t="shared" si="136"/>
        <v>751.6848433239993</v>
      </c>
      <c r="AU396" s="722">
        <f t="shared" si="135"/>
        <v>6.0000000000000143E-2</v>
      </c>
    </row>
    <row r="397" spans="1:47" ht="15.75" x14ac:dyDescent="0.25">
      <c r="A397" s="479" t="s">
        <v>542</v>
      </c>
      <c r="B397" s="480">
        <v>121</v>
      </c>
      <c r="C397" s="481">
        <v>129.47</v>
      </c>
      <c r="D397" s="481">
        <v>137.28</v>
      </c>
      <c r="E397" s="481">
        <f t="shared" si="112"/>
        <v>0</v>
      </c>
      <c r="F397" s="481">
        <f t="shared" si="113"/>
        <v>137.28</v>
      </c>
      <c r="G397" s="455">
        <f>CEILING(F397,0.1)</f>
        <v>137.30000000000001</v>
      </c>
      <c r="H397" s="485">
        <f t="shared" si="132"/>
        <v>137.28</v>
      </c>
      <c r="I397" s="513">
        <f t="shared" si="120"/>
        <v>0</v>
      </c>
      <c r="J397" s="514">
        <f t="shared" si="114"/>
        <v>137.28</v>
      </c>
      <c r="K397" s="515">
        <f>_xlfn.FLOOR.PRECISE(+H397+I397,0.1)+0.1</f>
        <v>137.30000000000001</v>
      </c>
      <c r="L397" s="480">
        <f t="shared" si="148"/>
        <v>137.28</v>
      </c>
      <c r="M397" s="480">
        <f t="shared" si="139"/>
        <v>0</v>
      </c>
      <c r="N397" s="363">
        <f t="shared" si="149"/>
        <v>137.28</v>
      </c>
      <c r="O397" s="480">
        <f t="shared" si="115"/>
        <v>156.4992</v>
      </c>
      <c r="P397" s="480" t="e">
        <f t="shared" si="116"/>
        <v>#VALUE!</v>
      </c>
      <c r="Q397" s="480" t="e">
        <f t="shared" si="117"/>
        <v>#VALUE!</v>
      </c>
      <c r="R397" s="550">
        <v>173.31</v>
      </c>
      <c r="S397" s="480">
        <f>R397*S7</f>
        <v>24.263400000000004</v>
      </c>
      <c r="T397" s="480">
        <f>R397+S397</f>
        <v>197.57339999999999</v>
      </c>
      <c r="U397" s="480">
        <f>R397+(R397*R7)</f>
        <v>184.40183999999999</v>
      </c>
      <c r="V397" s="480">
        <f>U397*V7</f>
        <v>27.660276</v>
      </c>
      <c r="W397" s="543">
        <f t="shared" si="150"/>
        <v>212.1</v>
      </c>
      <c r="X397" s="480">
        <f t="shared" si="151"/>
        <v>199.15398719999999</v>
      </c>
      <c r="Y397" s="480">
        <f>X397*Y5</f>
        <v>29.873098079999998</v>
      </c>
      <c r="Z397" s="711">
        <f>X397+Y397+0.01</f>
        <v>229.03708527999999</v>
      </c>
      <c r="AA397" s="712">
        <f t="shared" si="118"/>
        <v>211.10322643199999</v>
      </c>
      <c r="AB397" s="712" t="e">
        <f>AA397*#REF!</f>
        <v>#REF!</v>
      </c>
      <c r="AC397" s="713" t="e">
        <f t="shared" si="152"/>
        <v>#REF!</v>
      </c>
      <c r="AD397" s="713">
        <f>AA397*AD7</f>
        <v>221.65838775359998</v>
      </c>
      <c r="AE397" s="713">
        <f>AD397*AF7</f>
        <v>33.248758163039994</v>
      </c>
      <c r="AF397" s="714">
        <f t="shared" si="153"/>
        <v>254.90714591663999</v>
      </c>
      <c r="AG397" s="715">
        <v>250.2</v>
      </c>
      <c r="AH397" s="714">
        <f>AD397*AH7</f>
        <v>232.74130714128</v>
      </c>
      <c r="AI397" s="480">
        <f>AH397*AJ7</f>
        <v>34.911196071192002</v>
      </c>
      <c r="AJ397" s="481">
        <f t="shared" si="154"/>
        <v>267.65250321247203</v>
      </c>
      <c r="AK397" s="707"/>
      <c r="AL397" s="455">
        <v>242.13715991105764</v>
      </c>
      <c r="AM397" s="455">
        <f t="shared" si="127"/>
        <v>256.66538950572112</v>
      </c>
      <c r="AN397" s="455" t="e">
        <f>AL397*#REF!</f>
        <v>#REF!</v>
      </c>
      <c r="AO397" s="456">
        <v>278.5</v>
      </c>
      <c r="AP397" s="364">
        <v>278.5</v>
      </c>
      <c r="AQ397" s="816">
        <f t="shared" si="155"/>
        <v>272.06531287606441</v>
      </c>
      <c r="AR397" s="363">
        <f t="shared" si="147"/>
        <v>312.87510980747408</v>
      </c>
      <c r="AS397" s="775">
        <f t="shared" si="130"/>
        <v>288.38923164862831</v>
      </c>
      <c r="AT397" s="804">
        <f t="shared" si="136"/>
        <v>331.64761639592251</v>
      </c>
      <c r="AU397" s="722">
        <f t="shared" si="135"/>
        <v>6.000000000000013E-2</v>
      </c>
    </row>
    <row r="398" spans="1:47" ht="15.75" x14ac:dyDescent="0.25">
      <c r="A398" s="479"/>
      <c r="B398" s="480"/>
      <c r="C398" s="481"/>
      <c r="D398" s="481"/>
      <c r="E398" s="481"/>
      <c r="F398" s="481"/>
      <c r="G398" s="455"/>
      <c r="H398" s="485"/>
      <c r="I398" s="513"/>
      <c r="J398" s="514"/>
      <c r="K398" s="515"/>
      <c r="L398" s="480"/>
      <c r="M398" s="480"/>
      <c r="N398" s="363"/>
      <c r="O398" s="480"/>
      <c r="P398" s="480"/>
      <c r="Q398" s="480"/>
      <c r="R398" s="550"/>
      <c r="S398" s="480"/>
      <c r="T398" s="480"/>
      <c r="U398" s="480"/>
      <c r="V398" s="480"/>
      <c r="W398" s="543"/>
      <c r="X398" s="480"/>
      <c r="Y398" s="480"/>
      <c r="Z398" s="711"/>
      <c r="AA398" s="712"/>
      <c r="AB398" s="712"/>
      <c r="AC398" s="713"/>
      <c r="AD398" s="713"/>
      <c r="AE398" s="713"/>
      <c r="AF398" s="714"/>
      <c r="AG398" s="715"/>
      <c r="AH398" s="714"/>
      <c r="AI398" s="480"/>
      <c r="AJ398" s="483"/>
      <c r="AK398" s="707"/>
      <c r="AL398" s="455"/>
      <c r="AM398" s="455"/>
      <c r="AN398" s="455"/>
      <c r="AO398" s="456"/>
      <c r="AP398" s="364"/>
      <c r="AQ398" s="810"/>
      <c r="AR398" s="709"/>
      <c r="AS398" s="709"/>
      <c r="AT398" s="709"/>
      <c r="AU398" s="710"/>
    </row>
    <row r="399" spans="1:47" ht="15.75" x14ac:dyDescent="0.25">
      <c r="A399" s="479"/>
      <c r="B399" s="480"/>
      <c r="C399" s="481"/>
      <c r="D399" s="481"/>
      <c r="E399" s="481"/>
      <c r="F399" s="481"/>
      <c r="G399" s="455"/>
      <c r="H399" s="485"/>
      <c r="I399" s="513"/>
      <c r="J399" s="514"/>
      <c r="K399" s="515"/>
      <c r="L399" s="480"/>
      <c r="M399" s="480"/>
      <c r="N399" s="363"/>
      <c r="O399" s="480"/>
      <c r="P399" s="480"/>
      <c r="Q399" s="480"/>
      <c r="R399" s="550"/>
      <c r="S399" s="480"/>
      <c r="T399" s="480"/>
      <c r="U399" s="480"/>
      <c r="V399" s="480"/>
      <c r="W399" s="543"/>
      <c r="X399" s="480"/>
      <c r="Y399" s="480"/>
      <c r="Z399" s="711"/>
      <c r="AA399" s="712"/>
      <c r="AB399" s="712"/>
      <c r="AC399" s="713"/>
      <c r="AD399" s="713"/>
      <c r="AE399" s="713"/>
      <c r="AF399" s="714"/>
      <c r="AG399" s="715"/>
      <c r="AH399" s="714"/>
      <c r="AI399" s="480"/>
      <c r="AJ399" s="483"/>
      <c r="AK399" s="707"/>
      <c r="AL399" s="455"/>
      <c r="AM399" s="455"/>
      <c r="AN399" s="455"/>
      <c r="AO399" s="456"/>
      <c r="AP399" s="364"/>
      <c r="AQ399" s="810"/>
      <c r="AR399" s="709"/>
      <c r="AS399" s="709"/>
      <c r="AT399" s="709"/>
      <c r="AU399" s="710"/>
    </row>
    <row r="400" spans="1:47" ht="15.75" x14ac:dyDescent="0.25">
      <c r="A400" s="499" t="s">
        <v>854</v>
      </c>
      <c r="B400" s="517"/>
      <c r="C400" s="517"/>
      <c r="D400" s="517"/>
      <c r="E400" s="517"/>
      <c r="F400" s="517"/>
      <c r="G400" s="518"/>
      <c r="H400" s="455"/>
      <c r="I400" s="518"/>
      <c r="J400" s="518"/>
      <c r="K400" s="519"/>
      <c r="L400" s="483"/>
      <c r="M400" s="483"/>
      <c r="N400" s="488"/>
      <c r="O400" s="480"/>
      <c r="P400" s="480"/>
      <c r="Q400" s="480"/>
      <c r="R400" s="483"/>
      <c r="S400" s="483"/>
      <c r="T400" s="483"/>
      <c r="U400" s="480"/>
      <c r="V400" s="480"/>
      <c r="W400" s="538"/>
      <c r="X400" s="483"/>
      <c r="Y400" s="480"/>
      <c r="Z400" s="711"/>
      <c r="AA400" s="712"/>
      <c r="AB400" s="712"/>
      <c r="AC400" s="713"/>
      <c r="AD400" s="713"/>
      <c r="AE400" s="713"/>
      <c r="AF400" s="714"/>
      <c r="AG400" s="715"/>
      <c r="AH400" s="714"/>
      <c r="AI400" s="480"/>
      <c r="AJ400" s="483"/>
      <c r="AK400" s="707"/>
      <c r="AL400" s="455"/>
      <c r="AM400" s="455"/>
      <c r="AN400" s="455"/>
      <c r="AO400" s="456"/>
      <c r="AP400" s="364"/>
      <c r="AQ400" s="810"/>
      <c r="AR400" s="709"/>
      <c r="AS400" s="709"/>
      <c r="AT400" s="709"/>
      <c r="AU400" s="710"/>
    </row>
    <row r="401" spans="1:47" ht="15.75" x14ac:dyDescent="0.25">
      <c r="A401" s="657" t="s">
        <v>856</v>
      </c>
      <c r="B401" s="586"/>
      <c r="C401" s="571"/>
      <c r="D401" s="571"/>
      <c r="E401" s="571"/>
      <c r="F401" s="571"/>
      <c r="G401" s="572"/>
      <c r="H401" s="573"/>
      <c r="I401" s="574"/>
      <c r="J401" s="575"/>
      <c r="K401" s="515"/>
      <c r="L401" s="483"/>
      <c r="M401" s="483"/>
      <c r="N401" s="488"/>
      <c r="O401" s="480"/>
      <c r="P401" s="480"/>
      <c r="Q401" s="480"/>
      <c r="R401" s="483"/>
      <c r="S401" s="483"/>
      <c r="T401" s="483"/>
      <c r="U401" s="480"/>
      <c r="V401" s="480"/>
      <c r="W401" s="538"/>
      <c r="X401" s="483"/>
      <c r="Y401" s="480"/>
      <c r="Z401" s="711"/>
      <c r="AA401" s="712"/>
      <c r="AB401" s="712"/>
      <c r="AC401" s="713"/>
      <c r="AD401" s="713"/>
      <c r="AE401" s="713"/>
      <c r="AF401" s="714"/>
      <c r="AG401" s="715"/>
      <c r="AH401" s="714"/>
      <c r="AI401" s="480"/>
      <c r="AJ401" s="483"/>
      <c r="AK401" s="707"/>
      <c r="AL401" s="455"/>
      <c r="AM401" s="455"/>
      <c r="AN401" s="455"/>
      <c r="AO401" s="456"/>
      <c r="AP401" s="364"/>
      <c r="AQ401" s="810"/>
      <c r="AR401" s="709"/>
      <c r="AS401" s="709"/>
      <c r="AT401" s="709"/>
      <c r="AU401" s="710"/>
    </row>
    <row r="402" spans="1:47" ht="15.75" x14ac:dyDescent="0.25">
      <c r="A402" s="776"/>
      <c r="B402" s="392"/>
      <c r="C402" s="386"/>
      <c r="D402" s="386"/>
      <c r="E402" s="386"/>
      <c r="F402" s="386"/>
      <c r="G402" s="387"/>
      <c r="H402" s="438"/>
      <c r="I402" s="389"/>
      <c r="J402" s="390"/>
      <c r="K402" s="390"/>
      <c r="L402" s="392"/>
      <c r="M402" s="392"/>
      <c r="N402" s="1"/>
      <c r="O402" s="448"/>
      <c r="P402" s="392"/>
      <c r="Q402" s="392"/>
      <c r="R402" s="392"/>
      <c r="U402" s="480"/>
      <c r="V402" s="480"/>
      <c r="W402" s="538"/>
      <c r="X402" s="483"/>
      <c r="Y402" s="480"/>
      <c r="Z402" s="711"/>
      <c r="AA402" s="712"/>
      <c r="AB402" s="712"/>
      <c r="AC402" s="713"/>
      <c r="AD402" s="713"/>
      <c r="AE402" s="713"/>
      <c r="AF402" s="714"/>
      <c r="AG402" s="715"/>
      <c r="AH402" s="714"/>
      <c r="AI402" s="480"/>
      <c r="AJ402" s="483"/>
      <c r="AK402" s="707"/>
      <c r="AL402" s="455"/>
      <c r="AM402" s="455"/>
      <c r="AN402" s="455"/>
      <c r="AO402" s="456"/>
      <c r="AP402" s="364"/>
      <c r="AQ402" s="810"/>
      <c r="AR402" s="709"/>
      <c r="AS402" s="709"/>
      <c r="AT402" s="709"/>
      <c r="AU402" s="710"/>
    </row>
    <row r="403" spans="1:47" ht="15.75" x14ac:dyDescent="0.25">
      <c r="A403" s="776"/>
      <c r="B403" s="392"/>
      <c r="C403" s="386"/>
      <c r="D403" s="386"/>
      <c r="E403" s="386"/>
      <c r="F403" s="386"/>
      <c r="G403" s="387"/>
      <c r="H403" s="438"/>
      <c r="I403" s="389"/>
      <c r="J403" s="390"/>
      <c r="K403" s="390"/>
      <c r="L403" s="392"/>
      <c r="M403" s="392"/>
      <c r="N403" s="1"/>
      <c r="O403" s="448"/>
      <c r="P403" s="392"/>
      <c r="Q403" s="392"/>
      <c r="R403" s="392"/>
      <c r="U403" s="480"/>
      <c r="V403" s="480"/>
      <c r="W403" s="538"/>
      <c r="X403" s="483"/>
      <c r="Y403" s="480"/>
      <c r="Z403" s="711"/>
      <c r="AA403" s="712"/>
      <c r="AB403" s="712"/>
      <c r="AC403" s="713"/>
      <c r="AD403" s="713"/>
      <c r="AE403" s="713"/>
      <c r="AF403" s="714"/>
      <c r="AG403" s="715"/>
      <c r="AH403" s="714"/>
      <c r="AI403" s="480"/>
      <c r="AJ403" s="483"/>
      <c r="AK403" s="707"/>
      <c r="AL403" s="455"/>
      <c r="AM403" s="455"/>
      <c r="AN403" s="455"/>
      <c r="AO403" s="456"/>
      <c r="AP403" s="364"/>
      <c r="AQ403" s="810"/>
      <c r="AR403" s="709"/>
      <c r="AS403" s="709"/>
      <c r="AT403" s="709"/>
      <c r="AU403" s="710"/>
    </row>
    <row r="404" spans="1:47" ht="15.75" x14ac:dyDescent="0.25">
      <c r="A404" s="776"/>
      <c r="B404" s="392"/>
      <c r="C404" s="386"/>
      <c r="D404" s="386"/>
      <c r="E404" s="386"/>
      <c r="F404" s="386"/>
      <c r="G404" s="387"/>
      <c r="H404" s="438"/>
      <c r="I404" s="389"/>
      <c r="J404" s="390"/>
      <c r="K404" s="390"/>
      <c r="L404" s="392"/>
      <c r="M404" s="392"/>
      <c r="N404" s="1"/>
      <c r="O404" s="448"/>
      <c r="P404" s="392"/>
      <c r="Q404" s="392"/>
      <c r="R404" s="392"/>
      <c r="U404" s="480"/>
      <c r="V404" s="480"/>
      <c r="W404" s="538"/>
      <c r="X404" s="483"/>
      <c r="Y404" s="480"/>
      <c r="Z404" s="711"/>
      <c r="AA404" s="712"/>
      <c r="AB404" s="712"/>
      <c r="AC404" s="713"/>
      <c r="AD404" s="713"/>
      <c r="AE404" s="713"/>
      <c r="AF404" s="714"/>
      <c r="AG404" s="715"/>
      <c r="AH404" s="714"/>
      <c r="AI404" s="480"/>
      <c r="AJ404" s="483"/>
      <c r="AK404" s="707"/>
      <c r="AL404" s="455"/>
      <c r="AM404" s="455"/>
      <c r="AN404" s="455"/>
      <c r="AO404" s="456"/>
      <c r="AP404" s="364"/>
      <c r="AQ404" s="810"/>
      <c r="AR404" s="709"/>
      <c r="AS404" s="709"/>
      <c r="AT404" s="709"/>
      <c r="AU404" s="710"/>
    </row>
    <row r="405" spans="1:47" ht="15.75" x14ac:dyDescent="0.25">
      <c r="A405" s="777" t="s">
        <v>855</v>
      </c>
      <c r="B405" s="392"/>
      <c r="C405" s="386"/>
      <c r="D405" s="386"/>
      <c r="E405" s="386"/>
      <c r="F405" s="386"/>
      <c r="G405" s="387"/>
      <c r="H405" s="438"/>
      <c r="I405" s="389"/>
      <c r="J405" s="390"/>
      <c r="K405" s="390"/>
      <c r="L405" s="392"/>
      <c r="M405" s="392"/>
      <c r="N405" s="1"/>
      <c r="O405" s="448"/>
      <c r="P405" s="392"/>
      <c r="Q405" s="392"/>
      <c r="R405" s="392"/>
      <c r="U405" s="480"/>
      <c r="V405" s="480"/>
      <c r="W405" s="538"/>
      <c r="X405" s="483"/>
      <c r="Y405" s="480"/>
      <c r="Z405" s="711"/>
      <c r="AA405" s="712">
        <v>100</v>
      </c>
      <c r="AB405" s="712">
        <v>15</v>
      </c>
      <c r="AC405" s="713">
        <f>AA405+AB405</f>
        <v>115</v>
      </c>
      <c r="AD405" s="713">
        <f>AA405*AD7</f>
        <v>105</v>
      </c>
      <c r="AE405" s="713">
        <f>AD405*AF7</f>
        <v>15.75</v>
      </c>
      <c r="AF405" s="714">
        <f>AD405+AE405</f>
        <v>120.75</v>
      </c>
      <c r="AG405" s="715">
        <v>120.8</v>
      </c>
      <c r="AH405" s="714">
        <f>AD405*AH7</f>
        <v>110.25</v>
      </c>
      <c r="AI405" s="480">
        <f>AH405*AJ7</f>
        <v>16.537499999999998</v>
      </c>
      <c r="AJ405" s="481">
        <f>SUM(AH405:AI405)</f>
        <v>126.78749999999999</v>
      </c>
      <c r="AK405" s="707">
        <v>126.8</v>
      </c>
      <c r="AL405" s="455">
        <v>116.86500000000001</v>
      </c>
      <c r="AM405" s="455">
        <f>AL405*1.06</f>
        <v>123.87690000000002</v>
      </c>
      <c r="AN405" s="455" t="e">
        <f>AL405*#REF!</f>
        <v>#REF!</v>
      </c>
      <c r="AO405" s="456">
        <v>134.4</v>
      </c>
      <c r="AP405" s="364">
        <v>134.4</v>
      </c>
      <c r="AQ405" s="817">
        <f>AM405*1.06</f>
        <v>131.30951400000004</v>
      </c>
      <c r="AR405" s="363">
        <f>AQ405*1.15</f>
        <v>151.00594110000003</v>
      </c>
      <c r="AS405" s="775">
        <f>AQ405*1.06</f>
        <v>139.18808484000004</v>
      </c>
      <c r="AT405" s="804">
        <f>AS405*1.15</f>
        <v>160.06629756600003</v>
      </c>
      <c r="AU405" s="722">
        <f>SUM(AS405-AQ405)/AQ405</f>
        <v>6.0000000000000053E-2</v>
      </c>
    </row>
    <row r="406" spans="1:47" ht="15.75" x14ac:dyDescent="0.25">
      <c r="A406" s="776"/>
      <c r="B406" s="392"/>
      <c r="C406" s="386"/>
      <c r="D406" s="386"/>
      <c r="E406" s="386"/>
      <c r="F406" s="386"/>
      <c r="G406" s="387"/>
      <c r="H406" s="438"/>
      <c r="I406" s="389"/>
      <c r="J406" s="390"/>
      <c r="K406" s="390"/>
      <c r="L406" s="392"/>
      <c r="M406" s="392"/>
      <c r="N406" s="1"/>
      <c r="O406" s="448"/>
      <c r="P406" s="392"/>
      <c r="Q406" s="392"/>
      <c r="R406" s="392"/>
      <c r="U406" s="480"/>
      <c r="V406" s="480"/>
      <c r="W406" s="538"/>
      <c r="X406" s="483"/>
      <c r="Y406" s="480"/>
      <c r="Z406" s="711"/>
      <c r="AA406" s="712"/>
      <c r="AB406" s="712"/>
      <c r="AC406" s="713"/>
      <c r="AD406" s="713"/>
      <c r="AE406" s="713"/>
      <c r="AF406" s="714"/>
      <c r="AG406" s="715"/>
      <c r="AH406" s="714"/>
      <c r="AI406" s="480"/>
      <c r="AJ406" s="483"/>
      <c r="AK406" s="707"/>
      <c r="AL406" s="455"/>
      <c r="AM406" s="455"/>
      <c r="AN406" s="455"/>
      <c r="AO406" s="456"/>
      <c r="AP406" s="364"/>
      <c r="AQ406" s="810"/>
      <c r="AR406" s="709"/>
      <c r="AS406" s="709"/>
      <c r="AT406" s="709"/>
      <c r="AU406" s="710"/>
    </row>
    <row r="407" spans="1:47" ht="15.75" x14ac:dyDescent="0.25">
      <c r="A407" s="776"/>
      <c r="B407" s="392"/>
      <c r="C407" s="386"/>
      <c r="D407" s="386"/>
      <c r="E407" s="386"/>
      <c r="F407" s="386"/>
      <c r="G407" s="387"/>
      <c r="H407" s="438"/>
      <c r="I407" s="389"/>
      <c r="J407" s="390"/>
      <c r="K407" s="390"/>
      <c r="L407" s="392"/>
      <c r="M407" s="392"/>
      <c r="N407" s="1"/>
      <c r="O407" s="448"/>
      <c r="P407" s="392"/>
      <c r="Q407" s="392"/>
      <c r="R407" s="392"/>
      <c r="U407" s="480"/>
      <c r="V407" s="480"/>
      <c r="W407" s="538"/>
      <c r="X407" s="483"/>
      <c r="Y407" s="480"/>
      <c r="Z407" s="711"/>
      <c r="AA407" s="712"/>
      <c r="AB407" s="712"/>
      <c r="AC407" s="713"/>
      <c r="AD407" s="713"/>
      <c r="AE407" s="713"/>
      <c r="AF407" s="714"/>
      <c r="AG407" s="715"/>
      <c r="AH407" s="714"/>
      <c r="AI407" s="480"/>
      <c r="AJ407" s="483"/>
      <c r="AK407" s="707"/>
      <c r="AL407" s="455"/>
      <c r="AM407" s="455"/>
      <c r="AN407" s="455"/>
      <c r="AO407" s="456"/>
      <c r="AP407" s="364"/>
      <c r="AQ407" s="810"/>
      <c r="AR407" s="709"/>
      <c r="AS407" s="709"/>
      <c r="AT407" s="709"/>
      <c r="AU407" s="710"/>
    </row>
    <row r="408" spans="1:47" ht="15.75" x14ac:dyDescent="0.25">
      <c r="A408" s="776"/>
      <c r="B408" s="392"/>
      <c r="C408" s="386"/>
      <c r="D408" s="386"/>
      <c r="E408" s="386"/>
      <c r="F408" s="386"/>
      <c r="G408" s="387"/>
      <c r="H408" s="438"/>
      <c r="I408" s="389"/>
      <c r="J408" s="390"/>
      <c r="K408" s="390"/>
      <c r="L408" s="392"/>
      <c r="M408" s="392"/>
      <c r="N408" s="1"/>
      <c r="O408" s="448"/>
      <c r="P408" s="392"/>
      <c r="Q408" s="392"/>
      <c r="R408" s="392"/>
      <c r="U408" s="480"/>
      <c r="V408" s="480"/>
      <c r="W408" s="538"/>
      <c r="X408" s="483"/>
      <c r="Y408" s="480"/>
      <c r="Z408" s="711"/>
      <c r="AA408" s="712"/>
      <c r="AB408" s="712"/>
      <c r="AC408" s="713"/>
      <c r="AD408" s="713"/>
      <c r="AE408" s="713"/>
      <c r="AF408" s="714"/>
      <c r="AG408" s="715"/>
      <c r="AH408" s="714"/>
      <c r="AI408" s="480"/>
      <c r="AJ408" s="483"/>
      <c r="AK408" s="707"/>
      <c r="AL408" s="455"/>
      <c r="AM408" s="455"/>
      <c r="AN408" s="455"/>
      <c r="AO408" s="456"/>
      <c r="AP408" s="364"/>
      <c r="AQ408" s="810"/>
      <c r="AR408" s="709"/>
      <c r="AS408" s="709"/>
      <c r="AT408" s="709"/>
      <c r="AU408" s="710"/>
    </row>
    <row r="409" spans="1:47" ht="15.75" x14ac:dyDescent="0.25">
      <c r="A409" s="499" t="s">
        <v>380</v>
      </c>
      <c r="B409" s="517"/>
      <c r="C409" s="481"/>
      <c r="D409" s="481"/>
      <c r="E409" s="481"/>
      <c r="F409" s="481"/>
      <c r="G409" s="455"/>
      <c r="H409" s="485"/>
      <c r="I409" s="513"/>
      <c r="J409" s="514"/>
      <c r="K409" s="515"/>
      <c r="L409" s="483"/>
      <c r="M409" s="483"/>
      <c r="N409" s="488"/>
      <c r="O409" s="480"/>
      <c r="P409" s="480"/>
      <c r="Q409" s="480"/>
      <c r="R409" s="483"/>
      <c r="S409" s="483"/>
      <c r="T409" s="483"/>
      <c r="U409" s="480"/>
      <c r="V409" s="480"/>
      <c r="W409" s="538"/>
      <c r="X409" s="483"/>
      <c r="Y409" s="480"/>
      <c r="Z409" s="711"/>
      <c r="AA409" s="712"/>
      <c r="AB409" s="712"/>
      <c r="AC409" s="713"/>
      <c r="AD409" s="713"/>
      <c r="AE409" s="713"/>
      <c r="AF409" s="714"/>
      <c r="AG409" s="715"/>
      <c r="AH409" s="714"/>
      <c r="AI409" s="480"/>
      <c r="AJ409" s="483"/>
      <c r="AK409" s="707"/>
      <c r="AL409" s="455"/>
      <c r="AM409" s="455"/>
      <c r="AN409" s="455"/>
      <c r="AO409" s="456"/>
      <c r="AP409" s="364"/>
      <c r="AQ409" s="810"/>
      <c r="AR409" s="709"/>
      <c r="AS409" s="709"/>
      <c r="AT409" s="709"/>
      <c r="AU409" s="710"/>
    </row>
    <row r="410" spans="1:47" ht="15.75" x14ac:dyDescent="0.25">
      <c r="A410" s="489" t="s">
        <v>381</v>
      </c>
      <c r="B410" s="517"/>
      <c r="C410" s="481"/>
      <c r="D410" s="481"/>
      <c r="E410" s="481"/>
      <c r="F410" s="481"/>
      <c r="G410" s="455"/>
      <c r="H410" s="485"/>
      <c r="I410" s="513"/>
      <c r="J410" s="514"/>
      <c r="K410" s="515"/>
      <c r="L410" s="483"/>
      <c r="M410" s="483"/>
      <c r="N410" s="488"/>
      <c r="O410" s="480"/>
      <c r="P410" s="480"/>
      <c r="Q410" s="480"/>
      <c r="R410" s="483"/>
      <c r="S410" s="483"/>
      <c r="T410" s="483"/>
      <c r="U410" s="483"/>
      <c r="V410" s="483"/>
      <c r="W410" s="502"/>
      <c r="X410" s="483"/>
      <c r="Y410" s="480"/>
      <c r="Z410" s="711"/>
      <c r="AA410" s="712"/>
      <c r="AB410" s="712"/>
      <c r="AC410" s="713"/>
      <c r="AD410" s="713"/>
      <c r="AE410" s="713"/>
      <c r="AF410" s="714"/>
      <c r="AG410" s="715"/>
      <c r="AH410" s="714"/>
      <c r="AI410" s="480"/>
      <c r="AJ410" s="483"/>
      <c r="AK410" s="707"/>
      <c r="AL410" s="455"/>
      <c r="AM410" s="455"/>
      <c r="AN410" s="455"/>
      <c r="AO410" s="456"/>
      <c r="AP410" s="364"/>
      <c r="AQ410" s="810"/>
      <c r="AR410" s="709"/>
      <c r="AS410" s="709"/>
      <c r="AT410" s="709"/>
      <c r="AU410" s="710"/>
    </row>
    <row r="411" spans="1:47" ht="15.75" x14ac:dyDescent="0.25">
      <c r="A411" s="779" t="s">
        <v>838</v>
      </c>
      <c r="B411" s="780"/>
      <c r="C411" s="780"/>
      <c r="D411" s="780"/>
      <c r="E411" s="780"/>
      <c r="F411" s="780"/>
      <c r="G411" s="780"/>
      <c r="H411" s="780"/>
      <c r="I411" s="780"/>
      <c r="J411" s="780"/>
      <c r="K411" s="780"/>
      <c r="L411" s="483"/>
      <c r="M411" s="483"/>
      <c r="N411" s="488"/>
      <c r="O411" s="480"/>
      <c r="P411" s="480"/>
      <c r="Q411" s="480"/>
      <c r="R411" s="483"/>
      <c r="S411" s="483"/>
      <c r="T411" s="483"/>
      <c r="U411" s="483"/>
      <c r="V411" s="483"/>
      <c r="W411" s="502"/>
      <c r="X411" s="483"/>
      <c r="Y411" s="480"/>
      <c r="Z411" s="711"/>
      <c r="AA411" s="712"/>
      <c r="AB411" s="712"/>
      <c r="AC411" s="713"/>
      <c r="AD411" s="713"/>
      <c r="AE411" s="713"/>
      <c r="AF411" s="714"/>
      <c r="AG411" s="715"/>
      <c r="AH411" s="714"/>
      <c r="AI411" s="480"/>
      <c r="AJ411" s="483"/>
      <c r="AK411" s="707"/>
      <c r="AL411" s="455"/>
      <c r="AM411" s="455"/>
      <c r="AN411" s="455"/>
      <c r="AO411" s="456"/>
      <c r="AP411" s="364"/>
      <c r="AQ411" s="810"/>
      <c r="AR411" s="709"/>
      <c r="AS411" s="709"/>
      <c r="AT411" s="709"/>
      <c r="AU411" s="710"/>
    </row>
    <row r="412" spans="1:47" ht="15.75" x14ac:dyDescent="0.25">
      <c r="A412" s="779" t="s">
        <v>839</v>
      </c>
      <c r="B412" s="780"/>
      <c r="C412" s="780"/>
      <c r="D412" s="780"/>
      <c r="E412" s="780"/>
      <c r="F412" s="780"/>
      <c r="G412" s="780"/>
      <c r="H412" s="780"/>
      <c r="I412" s="780"/>
      <c r="J412" s="780"/>
      <c r="K412" s="780"/>
      <c r="L412" s="483"/>
      <c r="M412" s="483"/>
      <c r="N412" s="488"/>
      <c r="O412" s="480"/>
      <c r="P412" s="480"/>
      <c r="Q412" s="480"/>
      <c r="R412" s="483"/>
      <c r="S412" s="483"/>
      <c r="T412" s="483"/>
      <c r="U412" s="483"/>
      <c r="V412" s="483"/>
      <c r="W412" s="502"/>
      <c r="X412" s="483"/>
      <c r="Y412" s="480"/>
      <c r="Z412" s="711"/>
      <c r="AA412" s="712"/>
      <c r="AB412" s="712"/>
      <c r="AC412" s="713"/>
      <c r="AD412" s="713"/>
      <c r="AE412" s="713"/>
      <c r="AF412" s="714"/>
      <c r="AG412" s="715"/>
      <c r="AH412" s="714"/>
      <c r="AI412" s="480"/>
      <c r="AJ412" s="483"/>
      <c r="AK412" s="707"/>
      <c r="AL412" s="455"/>
      <c r="AM412" s="455"/>
      <c r="AN412" s="455"/>
      <c r="AO412" s="456"/>
      <c r="AP412" s="364"/>
      <c r="AQ412" s="810"/>
      <c r="AR412" s="709"/>
      <c r="AS412" s="709"/>
      <c r="AT412" s="709"/>
      <c r="AU412" s="710"/>
    </row>
    <row r="413" spans="1:47" ht="15.75" x14ac:dyDescent="0.25">
      <c r="A413" s="779" t="s">
        <v>840</v>
      </c>
      <c r="B413" s="780"/>
      <c r="C413" s="780"/>
      <c r="D413" s="780"/>
      <c r="E413" s="780"/>
      <c r="F413" s="780"/>
      <c r="G413" s="780"/>
      <c r="H413" s="780"/>
      <c r="I413" s="780"/>
      <c r="J413" s="780"/>
      <c r="K413" s="780"/>
      <c r="L413" s="483"/>
      <c r="M413" s="483"/>
      <c r="N413" s="488"/>
      <c r="O413" s="480"/>
      <c r="P413" s="480"/>
      <c r="Q413" s="480"/>
      <c r="R413" s="483"/>
      <c r="S413" s="483"/>
      <c r="T413" s="483"/>
      <c r="U413" s="483"/>
      <c r="V413" s="483"/>
      <c r="W413" s="502"/>
      <c r="X413" s="483"/>
      <c r="Y413" s="480"/>
      <c r="Z413" s="711"/>
      <c r="AA413" s="712"/>
      <c r="AB413" s="712"/>
      <c r="AC413" s="713"/>
      <c r="AD413" s="713"/>
      <c r="AE413" s="713"/>
      <c r="AF413" s="714"/>
      <c r="AG413" s="715"/>
      <c r="AH413" s="714"/>
      <c r="AI413" s="480"/>
      <c r="AJ413" s="483"/>
      <c r="AK413" s="707"/>
      <c r="AL413" s="455"/>
      <c r="AM413" s="455"/>
      <c r="AN413" s="455"/>
      <c r="AO413" s="456"/>
      <c r="AP413" s="364"/>
      <c r="AQ413" s="810"/>
      <c r="AR413" s="709"/>
      <c r="AS413" s="709"/>
      <c r="AT413" s="709"/>
      <c r="AU413" s="710"/>
    </row>
    <row r="414" spans="1:47" ht="15.75" x14ac:dyDescent="0.25">
      <c r="A414" s="779"/>
      <c r="B414" s="780"/>
      <c r="C414" s="780"/>
      <c r="D414" s="780"/>
      <c r="E414" s="780"/>
      <c r="F414" s="780"/>
      <c r="G414" s="780"/>
      <c r="H414" s="780"/>
      <c r="I414" s="780"/>
      <c r="J414" s="780"/>
      <c r="K414" s="780"/>
      <c r="L414" s="483"/>
      <c r="M414" s="483"/>
      <c r="N414" s="488"/>
      <c r="O414" s="480"/>
      <c r="P414" s="480"/>
      <c r="Q414" s="480"/>
      <c r="R414" s="483"/>
      <c r="S414" s="483"/>
      <c r="T414" s="483"/>
      <c r="U414" s="483"/>
      <c r="V414" s="483"/>
      <c r="W414" s="502"/>
      <c r="X414" s="483"/>
      <c r="Y414" s="480"/>
      <c r="Z414" s="711"/>
      <c r="AA414" s="712"/>
      <c r="AB414" s="712"/>
      <c r="AC414" s="713"/>
      <c r="AD414" s="713"/>
      <c r="AE414" s="713"/>
      <c r="AF414" s="714"/>
      <c r="AG414" s="715"/>
      <c r="AH414" s="714"/>
      <c r="AI414" s="480"/>
      <c r="AJ414" s="483"/>
      <c r="AK414" s="707"/>
      <c r="AL414" s="455"/>
      <c r="AM414" s="455"/>
      <c r="AN414" s="455"/>
      <c r="AO414" s="456"/>
      <c r="AP414" s="364"/>
      <c r="AQ414" s="810"/>
      <c r="AR414" s="709"/>
      <c r="AS414" s="709"/>
      <c r="AT414" s="709"/>
      <c r="AU414" s="710"/>
    </row>
    <row r="415" spans="1:47" ht="15.75" x14ac:dyDescent="0.25">
      <c r="A415" s="505" t="s">
        <v>383</v>
      </c>
      <c r="B415" s="517"/>
      <c r="C415" s="481"/>
      <c r="D415" s="481"/>
      <c r="E415" s="481"/>
      <c r="F415" s="481"/>
      <c r="G415" s="455"/>
      <c r="H415" s="485"/>
      <c r="I415" s="513"/>
      <c r="J415" s="514"/>
      <c r="K415" s="515"/>
      <c r="L415" s="483"/>
      <c r="M415" s="483"/>
      <c r="N415" s="488"/>
      <c r="O415" s="480"/>
      <c r="P415" s="480"/>
      <c r="Q415" s="480"/>
      <c r="R415" s="483"/>
      <c r="S415" s="483"/>
      <c r="T415" s="483"/>
      <c r="U415" s="483"/>
      <c r="V415" s="483"/>
      <c r="W415" s="502"/>
      <c r="X415" s="483"/>
      <c r="Y415" s="480"/>
      <c r="Z415" s="711"/>
      <c r="AA415" s="712"/>
      <c r="AB415" s="712"/>
      <c r="AC415" s="713"/>
      <c r="AD415" s="713"/>
      <c r="AE415" s="713"/>
      <c r="AF415" s="714"/>
      <c r="AG415" s="715"/>
      <c r="AH415" s="714"/>
      <c r="AI415" s="480"/>
      <c r="AJ415" s="483"/>
      <c r="AK415" s="707"/>
      <c r="AL415" s="455"/>
      <c r="AM415" s="455"/>
      <c r="AN415" s="455"/>
      <c r="AO415" s="456"/>
      <c r="AP415" s="364"/>
      <c r="AQ415" s="810"/>
      <c r="AR415" s="709"/>
      <c r="AS415" s="709"/>
      <c r="AT415" s="709"/>
      <c r="AU415" s="710"/>
    </row>
    <row r="416" spans="1:47" ht="15.75" x14ac:dyDescent="0.25">
      <c r="A416" s="551" t="s">
        <v>384</v>
      </c>
      <c r="B416" s="517"/>
      <c r="C416" s="481"/>
      <c r="D416" s="481"/>
      <c r="E416" s="481"/>
      <c r="F416" s="481"/>
      <c r="G416" s="455"/>
      <c r="H416" s="485"/>
      <c r="I416" s="513"/>
      <c r="J416" s="514"/>
      <c r="K416" s="515"/>
      <c r="L416" s="483"/>
      <c r="M416" s="483"/>
      <c r="N416" s="488"/>
      <c r="O416" s="480"/>
      <c r="P416" s="480"/>
      <c r="Q416" s="480"/>
      <c r="R416" s="483"/>
      <c r="S416" s="483"/>
      <c r="T416" s="483"/>
      <c r="U416" s="483"/>
      <c r="V416" s="483"/>
      <c r="W416" s="502"/>
      <c r="X416" s="483"/>
      <c r="Y416" s="480"/>
      <c r="Z416" s="711"/>
      <c r="AA416" s="712"/>
      <c r="AB416" s="712"/>
      <c r="AC416" s="713"/>
      <c r="AD416" s="713"/>
      <c r="AE416" s="713"/>
      <c r="AF416" s="714"/>
      <c r="AG416" s="715"/>
      <c r="AH416" s="714"/>
      <c r="AI416" s="480"/>
      <c r="AJ416" s="483"/>
      <c r="AK416" s="707"/>
      <c r="AL416" s="455"/>
      <c r="AM416" s="455"/>
      <c r="AN416" s="455"/>
      <c r="AO416" s="456"/>
      <c r="AP416" s="364"/>
      <c r="AQ416" s="810"/>
      <c r="AR416" s="709"/>
      <c r="AS416" s="709"/>
      <c r="AT416" s="709"/>
      <c r="AU416" s="710"/>
    </row>
    <row r="417" spans="1:47" ht="15.75" x14ac:dyDescent="0.25">
      <c r="A417" s="511" t="s">
        <v>385</v>
      </c>
      <c r="B417" s="480">
        <v>350.45</v>
      </c>
      <c r="C417" s="481" t="e">
        <f>+B417+B417*$G$7</f>
        <v>#VALUE!</v>
      </c>
      <c r="D417" s="481">
        <v>397.54</v>
      </c>
      <c r="E417" s="481">
        <f>+D417*$F$9</f>
        <v>0</v>
      </c>
      <c r="F417" s="481">
        <f>SUM(D417:E417)</f>
        <v>397.54</v>
      </c>
      <c r="G417" s="455">
        <f>CEILING(F417,0.1)</f>
        <v>397.6</v>
      </c>
      <c r="H417" s="485">
        <f>+D417+D417*$I$7</f>
        <v>397.54</v>
      </c>
      <c r="I417" s="513">
        <f>+H417*$I$6</f>
        <v>0</v>
      </c>
      <c r="J417" s="514">
        <f>SUM(H417:I417)</f>
        <v>397.54</v>
      </c>
      <c r="K417" s="515">
        <f>_xlfn.FLOOR.PRECISE(+H417+I417,0.1)</f>
        <v>397.5</v>
      </c>
      <c r="L417" s="480">
        <f>H417+H417*$M$7</f>
        <v>397.54</v>
      </c>
      <c r="M417" s="480">
        <f>L417*$M$6</f>
        <v>0</v>
      </c>
      <c r="N417" s="363">
        <f>L417+M417</f>
        <v>397.54</v>
      </c>
      <c r="O417" s="480">
        <f>L417+L417*$P$7</f>
        <v>453.19560000000001</v>
      </c>
      <c r="P417" s="480" t="e">
        <f>O417*$Q$7</f>
        <v>#VALUE!</v>
      </c>
      <c r="Q417" s="480" t="e">
        <f>SUM(O417:P417)</f>
        <v>#VALUE!</v>
      </c>
      <c r="R417" s="550">
        <v>501.89</v>
      </c>
      <c r="S417" s="480">
        <f>R417*S7</f>
        <v>70.264600000000002</v>
      </c>
      <c r="T417" s="480">
        <f>R417+S417-0.05</f>
        <v>572.1046</v>
      </c>
      <c r="U417" s="480">
        <f>R417+(R417*R7)</f>
        <v>534.01095999999995</v>
      </c>
      <c r="V417" s="480">
        <f>U417*V7</f>
        <v>80.101643999999993</v>
      </c>
      <c r="W417" s="543">
        <f>ROUNDUP(SUM(U417:V417),1)</f>
        <v>614.20000000000005</v>
      </c>
      <c r="X417" s="480">
        <f>U417*$Z$9+U417</f>
        <v>576.7318368</v>
      </c>
      <c r="Y417" s="480">
        <f>X417*Y5</f>
        <v>86.509775519999991</v>
      </c>
      <c r="Z417" s="711">
        <f>X417+Y417+0.04</f>
        <v>663.28161231999991</v>
      </c>
      <c r="AA417" s="712">
        <f t="shared" si="118"/>
        <v>611.335747008</v>
      </c>
      <c r="AB417" s="712" t="e">
        <f>AA417*#REF!</f>
        <v>#REF!</v>
      </c>
      <c r="AC417" s="713" t="e">
        <f>AA417+AB417</f>
        <v>#REF!</v>
      </c>
      <c r="AD417" s="713">
        <f>AA417*AD7</f>
        <v>641.90253435839998</v>
      </c>
      <c r="AE417" s="713">
        <f>AD417*AF7</f>
        <v>96.285380153759988</v>
      </c>
      <c r="AF417" s="714">
        <f>AD417+AE417</f>
        <v>738.18791451215998</v>
      </c>
      <c r="AG417" s="715">
        <v>724.5</v>
      </c>
      <c r="AH417" s="714">
        <f>AD417*AH7</f>
        <v>673.99766107632001</v>
      </c>
      <c r="AI417" s="480">
        <f>AH417*AJ7</f>
        <v>101.099649161448</v>
      </c>
      <c r="AJ417" s="481">
        <f>SUM(AH417:AI417)</f>
        <v>775.09731023776806</v>
      </c>
      <c r="AK417" s="707">
        <v>760.7</v>
      </c>
      <c r="AL417" s="455">
        <v>701.20719628273457</v>
      </c>
      <c r="AM417" s="455">
        <f>AL417*1.06</f>
        <v>743.27962805969867</v>
      </c>
      <c r="AN417" s="455" t="e">
        <f>AL417*#REF!</f>
        <v>#REF!</v>
      </c>
      <c r="AO417" s="456">
        <v>806.4</v>
      </c>
      <c r="AP417" s="364">
        <v>806.4</v>
      </c>
      <c r="AQ417" s="816">
        <f>AM417*1.06</f>
        <v>787.87640574328066</v>
      </c>
      <c r="AR417" s="363">
        <f>AQ417*1.15</f>
        <v>906.0578666047727</v>
      </c>
      <c r="AS417" s="775">
        <f>AQ417*1.06</f>
        <v>835.14899008787756</v>
      </c>
      <c r="AT417" s="804">
        <f>AS417*1.15</f>
        <v>960.42133860105912</v>
      </c>
      <c r="AU417" s="722">
        <f>SUM(AS417-AQ417)/AQ417</f>
        <v>6.0000000000000088E-2</v>
      </c>
    </row>
    <row r="418" spans="1:47" ht="15.75" x14ac:dyDescent="0.25">
      <c r="A418" s="511" t="s">
        <v>386</v>
      </c>
      <c r="B418" s="480">
        <v>137.13</v>
      </c>
      <c r="C418" s="481" t="e">
        <f>+B418+B418*$G$7</f>
        <v>#VALUE!</v>
      </c>
      <c r="D418" s="481">
        <v>155.61000000000001</v>
      </c>
      <c r="E418" s="481">
        <f>+D418*$F$9</f>
        <v>0</v>
      </c>
      <c r="F418" s="481">
        <f>SUM(D418:E418)</f>
        <v>155.61000000000001</v>
      </c>
      <c r="G418" s="455">
        <f>CEILING(F418,0.1)</f>
        <v>155.70000000000002</v>
      </c>
      <c r="H418" s="485">
        <f t="shared" ref="H418:H428" si="156">+D418+D418*$I$7</f>
        <v>155.61000000000001</v>
      </c>
      <c r="I418" s="513">
        <f>+H418*$I$6</f>
        <v>0</v>
      </c>
      <c r="J418" s="514">
        <f>SUM(H418:I418)</f>
        <v>155.61000000000001</v>
      </c>
      <c r="K418" s="515">
        <f>_xlfn.FLOOR.PRECISE(+H418+I418,0.1)+0.1</f>
        <v>155.70000000000002</v>
      </c>
      <c r="L418" s="480">
        <f>H418+H418*$M$7</f>
        <v>155.61000000000001</v>
      </c>
      <c r="M418" s="480">
        <f>L418*$M$6</f>
        <v>0</v>
      </c>
      <c r="N418" s="363">
        <f>L418+M418</f>
        <v>155.61000000000001</v>
      </c>
      <c r="O418" s="480">
        <f>L418+L418*$P$7</f>
        <v>177.39540000000002</v>
      </c>
      <c r="P418" s="480" t="e">
        <f>O418*$Q$7</f>
        <v>#VALUE!</v>
      </c>
      <c r="Q418" s="480" t="e">
        <f>SUM(O418:P418)</f>
        <v>#VALUE!</v>
      </c>
      <c r="R418" s="550">
        <v>196.45</v>
      </c>
      <c r="S418" s="480">
        <f>R418*S7</f>
        <v>27.503</v>
      </c>
      <c r="T418" s="480">
        <f>R418+S418+0.04</f>
        <v>223.99299999999997</v>
      </c>
      <c r="U418" s="480">
        <f>R418+(R418*R7)</f>
        <v>209.02279999999999</v>
      </c>
      <c r="V418" s="480">
        <f>U418*V7</f>
        <v>31.353419999999996</v>
      </c>
      <c r="W418" s="543">
        <f>ROUNDUP(SUM(U418:V418),1)</f>
        <v>240.4</v>
      </c>
      <c r="X418" s="480">
        <f>U418*$Z$9+U418</f>
        <v>225.74462399999999</v>
      </c>
      <c r="Y418" s="480">
        <f>X418*Y5</f>
        <v>33.861693599999995</v>
      </c>
      <c r="Z418" s="711">
        <f>X418+Y418</f>
        <v>259.60631760000001</v>
      </c>
      <c r="AA418" s="712">
        <f t="shared" si="118"/>
        <v>239.28930143999997</v>
      </c>
      <c r="AB418" s="712" t="e">
        <f>AA418*#REF!</f>
        <v>#REF!</v>
      </c>
      <c r="AC418" s="713" t="e">
        <f>AA418+AB418</f>
        <v>#REF!</v>
      </c>
      <c r="AD418" s="713">
        <f>AA418*AD7</f>
        <v>251.25376651199997</v>
      </c>
      <c r="AE418" s="713">
        <f>AD418*AF7</f>
        <v>37.688064976799993</v>
      </c>
      <c r="AF418" s="714">
        <f>AD418+AE418</f>
        <v>288.94183148879995</v>
      </c>
      <c r="AG418" s="715">
        <v>283.60000000000002</v>
      </c>
      <c r="AH418" s="714">
        <f>AD418*AH7</f>
        <v>263.81645483759996</v>
      </c>
      <c r="AI418" s="480">
        <f>AH418*AJ7</f>
        <v>39.572468225639994</v>
      </c>
      <c r="AJ418" s="481">
        <f>SUM(AH418:AI418)</f>
        <v>303.38892306323999</v>
      </c>
      <c r="AK418" s="707">
        <v>297.8</v>
      </c>
      <c r="AL418" s="455">
        <v>274.46682282919204</v>
      </c>
      <c r="AM418" s="455">
        <f>AL418*1.06</f>
        <v>290.93483219894358</v>
      </c>
      <c r="AN418" s="455" t="e">
        <f>AL418*#REF!</f>
        <v>#REF!</v>
      </c>
      <c r="AO418" s="456">
        <v>315.60000000000002</v>
      </c>
      <c r="AP418" s="364">
        <v>315.60000000000002</v>
      </c>
      <c r="AQ418" s="816">
        <f>AM418*1.06</f>
        <v>308.3909221308802</v>
      </c>
      <c r="AR418" s="363">
        <f>AQ418*1.15</f>
        <v>354.64956045051218</v>
      </c>
      <c r="AS418" s="775">
        <f>AQ418*1.06</f>
        <v>326.894377458733</v>
      </c>
      <c r="AT418" s="804">
        <f>AS418*1.15</f>
        <v>375.92853407754291</v>
      </c>
      <c r="AU418" s="722">
        <f>SUM(AS418-AQ418)/AQ418</f>
        <v>5.9999999999999977E-2</v>
      </c>
    </row>
    <row r="419" spans="1:47" ht="15.75" x14ac:dyDescent="0.25">
      <c r="A419" s="479"/>
      <c r="B419" s="480"/>
      <c r="C419" s="481"/>
      <c r="D419" s="481"/>
      <c r="E419" s="481"/>
      <c r="F419" s="481"/>
      <c r="G419" s="455"/>
      <c r="H419" s="485"/>
      <c r="I419" s="513"/>
      <c r="J419" s="514"/>
      <c r="K419" s="515"/>
      <c r="L419" s="483"/>
      <c r="M419" s="483"/>
      <c r="N419" s="488"/>
      <c r="O419" s="480"/>
      <c r="P419" s="480"/>
      <c r="Q419" s="480"/>
      <c r="R419" s="480"/>
      <c r="S419" s="480"/>
      <c r="T419" s="480"/>
      <c r="U419" s="483"/>
      <c r="V419" s="483"/>
      <c r="W419" s="502"/>
      <c r="X419" s="483"/>
      <c r="Y419" s="480"/>
      <c r="Z419" s="711"/>
      <c r="AA419" s="712"/>
      <c r="AB419" s="712"/>
      <c r="AC419" s="713"/>
      <c r="AD419" s="713"/>
      <c r="AE419" s="713"/>
      <c r="AF419" s="714"/>
      <c r="AG419" s="715"/>
      <c r="AH419" s="714"/>
      <c r="AI419" s="480"/>
      <c r="AJ419" s="483"/>
      <c r="AK419" s="707"/>
      <c r="AL419" s="455"/>
      <c r="AM419" s="455"/>
      <c r="AN419" s="455"/>
      <c r="AO419" s="456"/>
      <c r="AP419" s="364"/>
      <c r="AQ419" s="816"/>
      <c r="AR419" s="363"/>
      <c r="AS419" s="363"/>
      <c r="AT419" s="363"/>
      <c r="AU419" s="710"/>
    </row>
    <row r="420" spans="1:47" ht="15.75" x14ac:dyDescent="0.25">
      <c r="A420" s="551" t="s">
        <v>837</v>
      </c>
      <c r="B420" s="480"/>
      <c r="C420" s="481"/>
      <c r="D420" s="481"/>
      <c r="E420" s="481"/>
      <c r="F420" s="481"/>
      <c r="G420" s="455"/>
      <c r="H420" s="485"/>
      <c r="I420" s="513"/>
      <c r="J420" s="514"/>
      <c r="K420" s="515"/>
      <c r="L420" s="483"/>
      <c r="M420" s="483"/>
      <c r="N420" s="488"/>
      <c r="O420" s="480"/>
      <c r="P420" s="480"/>
      <c r="Q420" s="480"/>
      <c r="R420" s="480"/>
      <c r="S420" s="480"/>
      <c r="T420" s="480"/>
      <c r="U420" s="483"/>
      <c r="V420" s="483"/>
      <c r="W420" s="502"/>
      <c r="X420" s="483"/>
      <c r="Y420" s="480"/>
      <c r="Z420" s="711"/>
      <c r="AA420" s="712"/>
      <c r="AB420" s="712"/>
      <c r="AC420" s="713"/>
      <c r="AD420" s="713"/>
      <c r="AE420" s="713"/>
      <c r="AF420" s="714"/>
      <c r="AG420" s="715"/>
      <c r="AH420" s="714"/>
      <c r="AI420" s="480"/>
      <c r="AJ420" s="483"/>
      <c r="AK420" s="707"/>
      <c r="AL420" s="455"/>
      <c r="AM420" s="455"/>
      <c r="AN420" s="455"/>
      <c r="AO420" s="456"/>
      <c r="AP420" s="364"/>
      <c r="AQ420" s="816"/>
      <c r="AR420" s="363"/>
      <c r="AS420" s="363"/>
      <c r="AT420" s="363"/>
      <c r="AU420" s="710"/>
    </row>
    <row r="421" spans="1:47" ht="15.75" x14ac:dyDescent="0.25">
      <c r="A421" s="511" t="s">
        <v>385</v>
      </c>
      <c r="B421" s="480">
        <v>594.25</v>
      </c>
      <c r="C421" s="481" t="e">
        <f>+B421+B421*$G$7</f>
        <v>#VALUE!</v>
      </c>
      <c r="D421" s="481">
        <v>674.04</v>
      </c>
      <c r="E421" s="481">
        <v>94.36</v>
      </c>
      <c r="F421" s="481">
        <f>SUM(D421:E421)</f>
        <v>768.4</v>
      </c>
      <c r="G421" s="455">
        <f>CEILING(F421,0.1)</f>
        <v>768.40000000000009</v>
      </c>
      <c r="H421" s="485">
        <f t="shared" si="156"/>
        <v>674.04</v>
      </c>
      <c r="I421" s="513">
        <f>+H421*$I$6</f>
        <v>0</v>
      </c>
      <c r="J421" s="514">
        <f>SUM(H421:I421)</f>
        <v>674.04</v>
      </c>
      <c r="K421" s="515">
        <f>_xlfn.FLOOR.PRECISE(+H421+I421,0.1)</f>
        <v>674</v>
      </c>
      <c r="L421" s="480">
        <f>H421+H421*$M$7</f>
        <v>674.04</v>
      </c>
      <c r="M421" s="480">
        <f>L421*$M$6</f>
        <v>0</v>
      </c>
      <c r="N421" s="363">
        <f>L421+M421</f>
        <v>674.04</v>
      </c>
      <c r="O421" s="480">
        <f>L421+L421*$P$7</f>
        <v>768.40559999999994</v>
      </c>
      <c r="P421" s="480" t="e">
        <f>O421*$Q$7</f>
        <v>#VALUE!</v>
      </c>
      <c r="Q421" s="480" t="e">
        <f>SUM(O421:P421)</f>
        <v>#VALUE!</v>
      </c>
      <c r="R421" s="550">
        <v>850.96</v>
      </c>
      <c r="S421" s="480">
        <f>R421*S7</f>
        <v>119.13440000000001</v>
      </c>
      <c r="T421" s="480">
        <f>R421+S421+0.01</f>
        <v>970.10440000000006</v>
      </c>
      <c r="U421" s="480">
        <f>R421+(R421*R7)</f>
        <v>905.42144000000008</v>
      </c>
      <c r="V421" s="480">
        <f>U421*V7</f>
        <v>135.81321600000001</v>
      </c>
      <c r="W421" s="543">
        <f>ROUNDUP(SUM(U421:V421),1)</f>
        <v>1041.3</v>
      </c>
      <c r="X421" s="480">
        <f>U421*$Z$9+U421</f>
        <v>977.85515520000013</v>
      </c>
      <c r="Y421" s="480">
        <f>X421*Y5</f>
        <v>146.67827328000001</v>
      </c>
      <c r="Z421" s="711">
        <f>X421+Y421-0.01</f>
        <v>1124.5234284800001</v>
      </c>
      <c r="AA421" s="712">
        <f t="shared" si="118"/>
        <v>1036.5264645120001</v>
      </c>
      <c r="AB421" s="712" t="e">
        <f>AA421*#REF!</f>
        <v>#REF!</v>
      </c>
      <c r="AC421" s="713" t="e">
        <f>AA421+AB421</f>
        <v>#REF!</v>
      </c>
      <c r="AD421" s="713">
        <f>AA421*AD7</f>
        <v>1088.3527877376002</v>
      </c>
      <c r="AE421" s="713">
        <f>AD421*AF7</f>
        <v>163.25291816064004</v>
      </c>
      <c r="AF421" s="714">
        <f>AD421+AE421</f>
        <v>1251.6057058982403</v>
      </c>
      <c r="AG421" s="715">
        <v>1228.4000000000001</v>
      </c>
      <c r="AH421" s="714">
        <f>AD421*AH7</f>
        <v>1142.7704271244802</v>
      </c>
      <c r="AI421" s="480">
        <f>AH421*AJ7</f>
        <v>171.41556406867201</v>
      </c>
      <c r="AJ421" s="481">
        <f>SUM(AH421:AI421)</f>
        <v>1314.1859911931522</v>
      </c>
      <c r="AK421" s="707">
        <v>1289.9000000000001</v>
      </c>
      <c r="AL421" s="455">
        <v>1188.9044925158018</v>
      </c>
      <c r="AM421" s="455">
        <f t="shared" ref="AM421:AM428" si="157">AL421*1.06</f>
        <v>1260.23876206675</v>
      </c>
      <c r="AN421" s="455" t="e">
        <f>AL421*#REF!</f>
        <v>#REF!</v>
      </c>
      <c r="AO421" s="456">
        <v>1367.2</v>
      </c>
      <c r="AP421" s="364">
        <v>1367.2</v>
      </c>
      <c r="AQ421" s="816">
        <f>AM421*1.06</f>
        <v>1335.8530877907551</v>
      </c>
      <c r="AR421" s="363">
        <f>AQ421*1.15</f>
        <v>1536.2310509593683</v>
      </c>
      <c r="AS421" s="775">
        <f t="shared" ref="AS421:AS428" si="158">AQ421*1.06</f>
        <v>1416.0042730582004</v>
      </c>
      <c r="AT421" s="804">
        <f>AS421*1.15</f>
        <v>1628.4049140169304</v>
      </c>
      <c r="AU421" s="722">
        <f t="shared" ref="AU421:AU428" si="159">SUM(AS421-AQ421)/AQ421</f>
        <v>5.999999999999997E-2</v>
      </c>
    </row>
    <row r="422" spans="1:47" ht="15.75" x14ac:dyDescent="0.25">
      <c r="A422" s="511" t="s">
        <v>386</v>
      </c>
      <c r="B422" s="480">
        <v>228.56</v>
      </c>
      <c r="C422" s="481" t="e">
        <f>+B422+B422*$G$7</f>
        <v>#VALUE!</v>
      </c>
      <c r="D422" s="481">
        <v>259.3</v>
      </c>
      <c r="E422" s="481">
        <f>+D422*$F$9</f>
        <v>0</v>
      </c>
      <c r="F422" s="481">
        <f>SUM(D422:E422)</f>
        <v>259.3</v>
      </c>
      <c r="G422" s="455">
        <f>+F422</f>
        <v>259.3</v>
      </c>
      <c r="H422" s="485">
        <f t="shared" si="156"/>
        <v>259.3</v>
      </c>
      <c r="I422" s="513">
        <f>+H422*$I$6</f>
        <v>0</v>
      </c>
      <c r="J422" s="514">
        <f>SUM(H422:I422)</f>
        <v>259.3</v>
      </c>
      <c r="K422" s="515">
        <f>_xlfn.FLOOR.PRECISE(+H422+I422,0.1)+0.1</f>
        <v>259.40000000000003</v>
      </c>
      <c r="L422" s="480">
        <f>H422+H422*$M$7</f>
        <v>259.3</v>
      </c>
      <c r="M422" s="480">
        <f>L422*$M$6</f>
        <v>0</v>
      </c>
      <c r="N422" s="363">
        <f>L422+M422</f>
        <v>259.3</v>
      </c>
      <c r="O422" s="480">
        <f>L422+L422*$P$7</f>
        <v>295.60200000000003</v>
      </c>
      <c r="P422" s="480" t="e">
        <f>O422*$Q$7</f>
        <v>#VALUE!</v>
      </c>
      <c r="Q422" s="480" t="e">
        <f>SUM(O422:P422)</f>
        <v>#VALUE!</v>
      </c>
      <c r="R422" s="550">
        <v>327.36</v>
      </c>
      <c r="S422" s="480">
        <f>R422*S7</f>
        <v>45.830400000000004</v>
      </c>
      <c r="T422" s="480">
        <f>R422+S422+0.01</f>
        <v>373.2004</v>
      </c>
      <c r="U422" s="480">
        <f>R422+(R422*R7)</f>
        <v>348.31103999999999</v>
      </c>
      <c r="V422" s="480">
        <f>U422*V7</f>
        <v>52.246655999999994</v>
      </c>
      <c r="W422" s="543">
        <f>ROUNDUP(SUM(U422:V422),1)</f>
        <v>400.6</v>
      </c>
      <c r="X422" s="480">
        <f>U422*$Z$9+U422</f>
        <v>376.1759232</v>
      </c>
      <c r="Y422" s="480">
        <f>X422*Y5</f>
        <v>56.42638848</v>
      </c>
      <c r="Z422" s="711">
        <f>X422+Y422+0.01</f>
        <v>432.61231168</v>
      </c>
      <c r="AA422" s="712">
        <f t="shared" si="118"/>
        <v>398.74647859200002</v>
      </c>
      <c r="AB422" s="712" t="e">
        <f>AA422*#REF!</f>
        <v>#REF!</v>
      </c>
      <c r="AC422" s="713" t="e">
        <f>AA422+AB422</f>
        <v>#REF!</v>
      </c>
      <c r="AD422" s="713">
        <f>AA422*AD7</f>
        <v>418.68380252160006</v>
      </c>
      <c r="AE422" s="713">
        <f>AD422*AF7</f>
        <v>62.802570378240006</v>
      </c>
      <c r="AF422" s="714">
        <f>AD422+AE422</f>
        <v>481.48637289984003</v>
      </c>
      <c r="AG422" s="715">
        <v>472.6</v>
      </c>
      <c r="AH422" s="714">
        <f>AD422*AH7</f>
        <v>439.61799264768007</v>
      </c>
      <c r="AI422" s="480">
        <f>AH422*AJ7</f>
        <v>65.942698897152013</v>
      </c>
      <c r="AJ422" s="481">
        <f>SUM(AH422:AI422)</f>
        <v>505.56069154483208</v>
      </c>
      <c r="AK422" s="707"/>
      <c r="AL422" s="455">
        <v>457.36553383234565</v>
      </c>
      <c r="AM422" s="455">
        <f t="shared" si="157"/>
        <v>484.80746586228639</v>
      </c>
      <c r="AN422" s="455" t="e">
        <f>AL422*#REF!</f>
        <v>#REF!</v>
      </c>
      <c r="AO422" s="456">
        <v>526</v>
      </c>
      <c r="AP422" s="364">
        <v>526</v>
      </c>
      <c r="AQ422" s="816">
        <f>AM422*1.06</f>
        <v>513.89591381402363</v>
      </c>
      <c r="AR422" s="363">
        <f>AQ422*1.15</f>
        <v>590.98030088612711</v>
      </c>
      <c r="AS422" s="775">
        <f t="shared" si="158"/>
        <v>544.72966864286502</v>
      </c>
      <c r="AT422" s="804">
        <f>AS422*1.15</f>
        <v>626.43911893929476</v>
      </c>
      <c r="AU422" s="722">
        <f t="shared" si="159"/>
        <v>5.9999999999999949E-2</v>
      </c>
    </row>
    <row r="423" spans="1:47" ht="15.75" x14ac:dyDescent="0.25">
      <c r="A423" s="479"/>
      <c r="B423" s="480"/>
      <c r="C423" s="481"/>
      <c r="D423" s="481"/>
      <c r="E423" s="481"/>
      <c r="F423" s="481"/>
      <c r="G423" s="455"/>
      <c r="H423" s="485"/>
      <c r="I423" s="513"/>
      <c r="J423" s="514"/>
      <c r="K423" s="515"/>
      <c r="L423" s="483"/>
      <c r="M423" s="483"/>
      <c r="N423" s="488"/>
      <c r="O423" s="480"/>
      <c r="P423" s="480"/>
      <c r="Q423" s="480"/>
      <c r="R423" s="480"/>
      <c r="S423" s="480"/>
      <c r="T423" s="480"/>
      <c r="U423" s="483"/>
      <c r="V423" s="483"/>
      <c r="W423" s="502"/>
      <c r="X423" s="483"/>
      <c r="Y423" s="480"/>
      <c r="Z423" s="711"/>
      <c r="AA423" s="712"/>
      <c r="AB423" s="712"/>
      <c r="AC423" s="713"/>
      <c r="AD423" s="713"/>
      <c r="AE423" s="713"/>
      <c r="AF423" s="714"/>
      <c r="AG423" s="715"/>
      <c r="AH423" s="714"/>
      <c r="AI423" s="480"/>
      <c r="AJ423" s="483"/>
      <c r="AK423" s="707"/>
      <c r="AL423" s="455"/>
      <c r="AM423" s="455"/>
      <c r="AN423" s="455"/>
      <c r="AO423" s="456"/>
      <c r="AP423" s="364"/>
      <c r="AQ423" s="816"/>
      <c r="AR423" s="363"/>
      <c r="AS423" s="363"/>
      <c r="AT423" s="363"/>
      <c r="AU423" s="710"/>
    </row>
    <row r="424" spans="1:47" ht="15.75" x14ac:dyDescent="0.25">
      <c r="A424" s="505" t="s">
        <v>388</v>
      </c>
      <c r="B424" s="480">
        <v>350.45</v>
      </c>
      <c r="C424" s="481" t="e">
        <f>+B424+B424*$G$7</f>
        <v>#VALUE!</v>
      </c>
      <c r="D424" s="481">
        <v>397.54</v>
      </c>
      <c r="E424" s="481">
        <f>+D424*$F$9</f>
        <v>0</v>
      </c>
      <c r="F424" s="481">
        <f>SUM(D424:E424)</f>
        <v>397.54</v>
      </c>
      <c r="G424" s="455">
        <f>CEILING(F424,0.1)</f>
        <v>397.6</v>
      </c>
      <c r="H424" s="485">
        <f t="shared" si="156"/>
        <v>397.54</v>
      </c>
      <c r="I424" s="513">
        <f>+H424*$I$6</f>
        <v>0</v>
      </c>
      <c r="J424" s="514">
        <f>SUM(H424:I424)</f>
        <v>397.54</v>
      </c>
      <c r="K424" s="515">
        <f>_xlfn.FLOOR.PRECISE(+H424+I424,0.1)+0.1</f>
        <v>397.6</v>
      </c>
      <c r="L424" s="480">
        <f>H424+H424*$M$7</f>
        <v>397.54</v>
      </c>
      <c r="M424" s="480">
        <f>L424*$M$6</f>
        <v>0</v>
      </c>
      <c r="N424" s="363">
        <f>L424+M424</f>
        <v>397.54</v>
      </c>
      <c r="O424" s="480">
        <f>L424+L424*$P$7</f>
        <v>453.19560000000001</v>
      </c>
      <c r="P424" s="480" t="e">
        <f>O424*$Q$7</f>
        <v>#VALUE!</v>
      </c>
      <c r="Q424" s="480" t="e">
        <f>SUM(O424:P424)</f>
        <v>#VALUE!</v>
      </c>
      <c r="R424" s="550">
        <v>501.89</v>
      </c>
      <c r="S424" s="480">
        <f>R424*S7</f>
        <v>70.264600000000002</v>
      </c>
      <c r="T424" s="480">
        <f>R424+S424-0.05</f>
        <v>572.1046</v>
      </c>
      <c r="U424" s="480">
        <f>R424+(R424*R7)</f>
        <v>534.01095999999995</v>
      </c>
      <c r="V424" s="480">
        <f>U424*V7</f>
        <v>80.101643999999993</v>
      </c>
      <c r="W424" s="543">
        <f>ROUNDUP(SUM(U424:V424),1)</f>
        <v>614.20000000000005</v>
      </c>
      <c r="X424" s="480">
        <f>U424*$Z$9+U424</f>
        <v>576.7318368</v>
      </c>
      <c r="Y424" s="480">
        <f>X424*Y5</f>
        <v>86.509775519999991</v>
      </c>
      <c r="Z424" s="711">
        <f>X424+Y424+0.04</f>
        <v>663.28161231999991</v>
      </c>
      <c r="AA424" s="712">
        <f>X424+(X424*AA$7)</f>
        <v>611.335747008</v>
      </c>
      <c r="AB424" s="712" t="e">
        <f>AA424*#REF!</f>
        <v>#REF!</v>
      </c>
      <c r="AC424" s="713" t="e">
        <f>AA424+AB424</f>
        <v>#REF!</v>
      </c>
      <c r="AD424" s="713">
        <f>AA424*AD7</f>
        <v>641.90253435839998</v>
      </c>
      <c r="AE424" s="713">
        <f>AD424*AF7</f>
        <v>96.285380153759988</v>
      </c>
      <c r="AF424" s="714">
        <f>AD424+AE424</f>
        <v>738.18791451215998</v>
      </c>
      <c r="AG424" s="715">
        <v>724.5</v>
      </c>
      <c r="AH424" s="714">
        <f>AD424*AH7</f>
        <v>673.99766107632001</v>
      </c>
      <c r="AI424" s="480">
        <f>AH424*AJ7</f>
        <v>101.099649161448</v>
      </c>
      <c r="AJ424" s="481">
        <f>SUM(AH424:AI424)</f>
        <v>775.09731023776806</v>
      </c>
      <c r="AK424" s="707">
        <v>760.7</v>
      </c>
      <c r="AL424" s="455">
        <v>701.20719628273457</v>
      </c>
      <c r="AM424" s="455">
        <f t="shared" si="157"/>
        <v>743.27962805969867</v>
      </c>
      <c r="AN424" s="455" t="e">
        <f>AL424*#REF!</f>
        <v>#REF!</v>
      </c>
      <c r="AO424" s="456">
        <v>806.4</v>
      </c>
      <c r="AP424" s="364">
        <v>806.4</v>
      </c>
      <c r="AQ424" s="816">
        <f>AM424*1.06</f>
        <v>787.87640574328066</v>
      </c>
      <c r="AR424" s="363">
        <f>AQ424*1.15</f>
        <v>906.0578666047727</v>
      </c>
      <c r="AS424" s="775">
        <f t="shared" si="158"/>
        <v>835.14899008787756</v>
      </c>
      <c r="AT424" s="804">
        <f>AS424*1.15</f>
        <v>960.42133860105912</v>
      </c>
      <c r="AU424" s="722">
        <f t="shared" si="159"/>
        <v>6.0000000000000088E-2</v>
      </c>
    </row>
    <row r="425" spans="1:47" ht="15.75" x14ac:dyDescent="0.25">
      <c r="A425" s="479"/>
      <c r="B425" s="480"/>
      <c r="C425" s="481"/>
      <c r="D425" s="481"/>
      <c r="E425" s="481"/>
      <c r="F425" s="481"/>
      <c r="G425" s="455"/>
      <c r="H425" s="485"/>
      <c r="I425" s="513"/>
      <c r="J425" s="514"/>
      <c r="K425" s="515"/>
      <c r="L425" s="483"/>
      <c r="M425" s="483"/>
      <c r="N425" s="488"/>
      <c r="O425" s="480"/>
      <c r="P425" s="480"/>
      <c r="Q425" s="480"/>
      <c r="R425" s="480" t="s">
        <v>609</v>
      </c>
      <c r="S425" s="480"/>
      <c r="T425" s="480"/>
      <c r="U425" s="483"/>
      <c r="V425" s="483"/>
      <c r="W425" s="502"/>
      <c r="X425" s="483"/>
      <c r="Y425" s="480"/>
      <c r="Z425" s="711" t="s">
        <v>609</v>
      </c>
      <c r="AA425" s="712"/>
      <c r="AB425" s="712"/>
      <c r="AC425" s="713"/>
      <c r="AD425" s="713"/>
      <c r="AE425" s="713"/>
      <c r="AF425" s="714"/>
      <c r="AG425" s="715"/>
      <c r="AH425" s="714"/>
      <c r="AI425" s="480"/>
      <c r="AJ425" s="483"/>
      <c r="AK425" s="707"/>
      <c r="AL425" s="455"/>
      <c r="AM425" s="455"/>
      <c r="AN425" s="455"/>
      <c r="AO425" s="456"/>
      <c r="AP425" s="364"/>
      <c r="AQ425" s="811"/>
      <c r="AR425" s="363"/>
      <c r="AS425" s="363"/>
      <c r="AT425" s="363"/>
      <c r="AU425" s="710"/>
    </row>
    <row r="426" spans="1:47" ht="15.75" x14ac:dyDescent="0.25">
      <c r="A426" s="505" t="s">
        <v>389</v>
      </c>
      <c r="B426" s="480">
        <v>13.31</v>
      </c>
      <c r="C426" s="481" t="e">
        <f>+B426+B426*$G$7</f>
        <v>#VALUE!</v>
      </c>
      <c r="D426" s="481">
        <v>15.18</v>
      </c>
      <c r="E426" s="481">
        <v>2.12</v>
      </c>
      <c r="F426" s="481">
        <f>SUM(D426:E426)</f>
        <v>17.3</v>
      </c>
      <c r="G426" s="455">
        <f>CEILING(F426,0.1)</f>
        <v>17.3</v>
      </c>
      <c r="H426" s="485">
        <f t="shared" si="156"/>
        <v>15.18</v>
      </c>
      <c r="I426" s="513">
        <f>+H426*$I$6</f>
        <v>0</v>
      </c>
      <c r="J426" s="514">
        <f>SUM(H426:I426)</f>
        <v>15.18</v>
      </c>
      <c r="K426" s="515">
        <f>_xlfn.FLOOR.PRECISE(+H426+I426,0.1)+0.1</f>
        <v>15.200000000000001</v>
      </c>
      <c r="L426" s="480">
        <f>H426+H426*$M$7</f>
        <v>15.18</v>
      </c>
      <c r="M426" s="480">
        <f>L426*$M$6</f>
        <v>0</v>
      </c>
      <c r="N426" s="363">
        <f>L426+M426</f>
        <v>15.18</v>
      </c>
      <c r="O426" s="480">
        <f>L426+L426*$P$7</f>
        <v>17.305199999999999</v>
      </c>
      <c r="P426" s="480" t="e">
        <f>O426*$Q$7</f>
        <v>#VALUE!</v>
      </c>
      <c r="Q426" s="480" t="e">
        <f>SUM(O426:P426)</f>
        <v>#VALUE!</v>
      </c>
      <c r="R426" s="550">
        <v>19.16</v>
      </c>
      <c r="S426" s="480">
        <f>R426*S7</f>
        <v>2.6824000000000003</v>
      </c>
      <c r="T426" s="480">
        <f>R426+S426-0.05</f>
        <v>21.792400000000001</v>
      </c>
      <c r="U426" s="480">
        <f>R426+(R426*R7)</f>
        <v>20.386240000000001</v>
      </c>
      <c r="V426" s="480">
        <f>U426*V7</f>
        <v>3.0579360000000002</v>
      </c>
      <c r="W426" s="543">
        <f>ROUNDUP(SUM(U426:V426),1)</f>
        <v>23.5</v>
      </c>
      <c r="X426" s="480">
        <f>U426*$Z$9+U426</f>
        <v>22.017139200000003</v>
      </c>
      <c r="Y426" s="480">
        <f>X426*Y5</f>
        <v>3.3025708800000002</v>
      </c>
      <c r="Z426" s="711">
        <f>X426+Y426</f>
        <v>25.319710080000004</v>
      </c>
      <c r="AA426" s="712">
        <f>X426+(X426*AA$7)</f>
        <v>23.338167552000002</v>
      </c>
      <c r="AB426" s="712" t="e">
        <f>AA426*#REF!</f>
        <v>#REF!</v>
      </c>
      <c r="AC426" s="713" t="e">
        <f>AA426+AB426</f>
        <v>#REF!</v>
      </c>
      <c r="AD426" s="713">
        <f>AA426*AD7</f>
        <v>24.505075929600004</v>
      </c>
      <c r="AE426" s="713">
        <f>AD426*AF7</f>
        <v>3.6757613894400003</v>
      </c>
      <c r="AF426" s="714">
        <f>AD426+AE426</f>
        <v>28.180837319040005</v>
      </c>
      <c r="AG426" s="715">
        <v>27.7</v>
      </c>
      <c r="AH426" s="714">
        <f>AD426*AH7</f>
        <v>25.730329726080004</v>
      </c>
      <c r="AI426" s="480">
        <f>AH426*AJ7</f>
        <v>3.8595494589120003</v>
      </c>
      <c r="AJ426" s="481">
        <f>SUM(AH426:AI426)</f>
        <v>29.589879184992004</v>
      </c>
      <c r="AK426" s="707">
        <v>29</v>
      </c>
      <c r="AL426" s="455">
        <v>26.769072666873608</v>
      </c>
      <c r="AM426" s="455">
        <f t="shared" si="157"/>
        <v>28.375217026886027</v>
      </c>
      <c r="AN426" s="455" t="e">
        <f>AL426*#REF!</f>
        <v>#REF!</v>
      </c>
      <c r="AO426" s="456">
        <v>30.8</v>
      </c>
      <c r="AP426" s="364">
        <v>30.8</v>
      </c>
      <c r="AQ426" s="816">
        <f>AM426*1.06</f>
        <v>30.077730048499191</v>
      </c>
      <c r="AR426" s="363">
        <f>AQ426*1.15</f>
        <v>34.589389555774069</v>
      </c>
      <c r="AS426" s="775">
        <f t="shared" si="158"/>
        <v>31.882393851409145</v>
      </c>
      <c r="AT426" s="804">
        <f>AS426*1.15</f>
        <v>36.66475292912051</v>
      </c>
      <c r="AU426" s="722">
        <f t="shared" si="159"/>
        <v>6.000000000000006E-2</v>
      </c>
    </row>
    <row r="427" spans="1:47" ht="15.75" x14ac:dyDescent="0.25">
      <c r="A427" s="479"/>
      <c r="B427" s="480"/>
      <c r="C427" s="481"/>
      <c r="D427" s="481"/>
      <c r="E427" s="481"/>
      <c r="F427" s="481"/>
      <c r="G427" s="455"/>
      <c r="H427" s="485"/>
      <c r="I427" s="513"/>
      <c r="J427" s="514"/>
      <c r="K427" s="515"/>
      <c r="L427" s="483"/>
      <c r="M427" s="483"/>
      <c r="N427" s="488"/>
      <c r="O427" s="480"/>
      <c r="P427" s="480"/>
      <c r="Q427" s="480"/>
      <c r="R427" s="480"/>
      <c r="S427" s="480"/>
      <c r="T427" s="480"/>
      <c r="U427" s="483"/>
      <c r="V427" s="483"/>
      <c r="W427" s="502"/>
      <c r="X427" s="483"/>
      <c r="Y427" s="480"/>
      <c r="Z427" s="711" t="s">
        <v>609</v>
      </c>
      <c r="AA427" s="712"/>
      <c r="AB427" s="712"/>
      <c r="AC427" s="713"/>
      <c r="AD427" s="713"/>
      <c r="AE427" s="713"/>
      <c r="AF427" s="714"/>
      <c r="AG427" s="715"/>
      <c r="AH427" s="714"/>
      <c r="AI427" s="480"/>
      <c r="AJ427" s="483"/>
      <c r="AK427" s="707"/>
      <c r="AL427" s="455"/>
      <c r="AM427" s="455"/>
      <c r="AN427" s="455"/>
      <c r="AO427" s="456"/>
      <c r="AP427" s="364"/>
      <c r="AQ427" s="811"/>
      <c r="AR427" s="363"/>
      <c r="AS427" s="363"/>
      <c r="AT427" s="363"/>
      <c r="AU427" s="710"/>
    </row>
    <row r="428" spans="1:47" ht="15.75" x14ac:dyDescent="0.25">
      <c r="A428" s="505" t="s">
        <v>390</v>
      </c>
      <c r="B428" s="480">
        <v>213.32</v>
      </c>
      <c r="C428" s="481" t="e">
        <f>+B428+B428*$G$7</f>
        <v>#VALUE!</v>
      </c>
      <c r="D428" s="481">
        <v>242.02</v>
      </c>
      <c r="E428" s="481">
        <f>+D428*$F$9</f>
        <v>0</v>
      </c>
      <c r="F428" s="481">
        <f>SUM(D428:E428)</f>
        <v>242.02</v>
      </c>
      <c r="G428" s="455">
        <f>+F428</f>
        <v>242.02</v>
      </c>
      <c r="H428" s="485">
        <f t="shared" si="156"/>
        <v>242.02</v>
      </c>
      <c r="I428" s="513">
        <f>+H428*$I$6</f>
        <v>0</v>
      </c>
      <c r="J428" s="514">
        <f>SUM(H428:I428)</f>
        <v>242.02</v>
      </c>
      <c r="K428" s="515">
        <f>_xlfn.FLOOR.PRECISE(+H428+I428,0.1)+0.1</f>
        <v>242.1</v>
      </c>
      <c r="L428" s="480">
        <f>H428+H428*$M$7</f>
        <v>242.02</v>
      </c>
      <c r="M428" s="480">
        <f>L428*$M$6</f>
        <v>0</v>
      </c>
      <c r="N428" s="363">
        <f>L428+M428</f>
        <v>242.02</v>
      </c>
      <c r="O428" s="480">
        <f>L428+L428*$P$7</f>
        <v>275.90280000000001</v>
      </c>
      <c r="P428" s="480" t="e">
        <f>O428*$Q$7</f>
        <v>#VALUE!</v>
      </c>
      <c r="Q428" s="480" t="e">
        <f>SUM(O428:P428)</f>
        <v>#VALUE!</v>
      </c>
      <c r="R428" s="550">
        <v>305.54000000000002</v>
      </c>
      <c r="S428" s="480">
        <f>R428*S7</f>
        <v>42.775600000000004</v>
      </c>
      <c r="T428" s="480">
        <f>R428+S428-0.02</f>
        <v>348.29560000000004</v>
      </c>
      <c r="U428" s="480">
        <f>R428+(R428*R7)</f>
        <v>325.09456</v>
      </c>
      <c r="V428" s="480">
        <f>U428*V7</f>
        <v>48.764184</v>
      </c>
      <c r="W428" s="543">
        <f>ROUNDUP(SUM(U428:V428),1)</f>
        <v>373.90000000000003</v>
      </c>
      <c r="X428" s="480">
        <f>U428*$Z$9+U428</f>
        <v>351.10212480000001</v>
      </c>
      <c r="Y428" s="480">
        <f>X428*Y5</f>
        <v>52.665318720000002</v>
      </c>
      <c r="Z428" s="711">
        <f>X428+Y428+0.01</f>
        <v>403.77744352000002</v>
      </c>
      <c r="AA428" s="712">
        <f>X428+(X428*AA$7)</f>
        <v>372.16825228800002</v>
      </c>
      <c r="AB428" s="712" t="e">
        <f>AA428*#REF!</f>
        <v>#REF!</v>
      </c>
      <c r="AC428" s="713" t="e">
        <f>AA428+AB428</f>
        <v>#REF!</v>
      </c>
      <c r="AD428" s="713">
        <f>AA428*AD7</f>
        <v>390.77666490240006</v>
      </c>
      <c r="AE428" s="713">
        <f>AD428*AF7</f>
        <v>58.616499735360009</v>
      </c>
      <c r="AF428" s="714">
        <f>AD428+AE428</f>
        <v>449.39316463776004</v>
      </c>
      <c r="AG428" s="715">
        <v>441.1</v>
      </c>
      <c r="AH428" s="714">
        <f>AD428*AH7</f>
        <v>410.31549814752009</v>
      </c>
      <c r="AI428" s="480">
        <f>AH428*AJ7</f>
        <v>61.54732472212801</v>
      </c>
      <c r="AJ428" s="481">
        <f>SUM(AH428:AI428)</f>
        <v>471.86282286964808</v>
      </c>
      <c r="AK428" s="707">
        <v>463.1</v>
      </c>
      <c r="AL428" s="455">
        <v>426.88008677643847</v>
      </c>
      <c r="AM428" s="455">
        <f t="shared" si="157"/>
        <v>452.49289198302483</v>
      </c>
      <c r="AN428" s="455" t="e">
        <f>AL428*#REF!</f>
        <v>#REF!</v>
      </c>
      <c r="AO428" s="456">
        <v>490.9</v>
      </c>
      <c r="AP428" s="364">
        <v>490.9</v>
      </c>
      <c r="AQ428" s="816">
        <f>AM428*1.06</f>
        <v>479.64246550200636</v>
      </c>
      <c r="AR428" s="363">
        <f>AQ428*1.15</f>
        <v>551.58883532730727</v>
      </c>
      <c r="AS428" s="775">
        <f t="shared" si="158"/>
        <v>508.42101343212676</v>
      </c>
      <c r="AT428" s="804">
        <f>AS428*1.15</f>
        <v>584.68416544694571</v>
      </c>
      <c r="AU428" s="722">
        <f t="shared" si="159"/>
        <v>6.0000000000000032E-2</v>
      </c>
    </row>
    <row r="429" spans="1:47" ht="15.75" x14ac:dyDescent="0.25">
      <c r="A429" s="479"/>
      <c r="B429" s="480"/>
      <c r="C429" s="481"/>
      <c r="D429" s="481"/>
      <c r="E429" s="481"/>
      <c r="F429" s="481"/>
      <c r="G429" s="455"/>
      <c r="H429" s="485"/>
      <c r="I429" s="513"/>
      <c r="J429" s="514"/>
      <c r="K429" s="515"/>
      <c r="L429" s="483"/>
      <c r="M429" s="483"/>
      <c r="N429" s="488"/>
      <c r="O429" s="480"/>
      <c r="P429" s="480"/>
      <c r="Q429" s="480"/>
      <c r="R429" s="480"/>
      <c r="S429" s="480"/>
      <c r="T429" s="480"/>
      <c r="U429" s="483"/>
      <c r="V429" s="483"/>
      <c r="W429" s="502"/>
      <c r="X429" s="483"/>
      <c r="Y429" s="480"/>
      <c r="Z429" s="711"/>
      <c r="AA429" s="712"/>
      <c r="AB429" s="712"/>
      <c r="AC429" s="713"/>
      <c r="AD429" s="713"/>
      <c r="AE429" s="713"/>
      <c r="AF429" s="714"/>
      <c r="AG429" s="715"/>
      <c r="AH429" s="714"/>
      <c r="AI429" s="480"/>
      <c r="AJ429" s="483"/>
      <c r="AK429" s="707"/>
      <c r="AL429" s="455"/>
      <c r="AM429" s="455"/>
      <c r="AN429" s="455"/>
      <c r="AO429" s="456"/>
      <c r="AP429" s="364"/>
      <c r="AQ429" s="811"/>
      <c r="AR429" s="363"/>
      <c r="AS429" s="363"/>
      <c r="AT429" s="363"/>
      <c r="AU429" s="710"/>
    </row>
    <row r="430" spans="1:47" ht="15.75" x14ac:dyDescent="0.25">
      <c r="A430" s="479"/>
      <c r="B430" s="480"/>
      <c r="C430" s="480"/>
      <c r="D430" s="480"/>
      <c r="E430" s="480"/>
      <c r="F430" s="480"/>
      <c r="G430" s="363"/>
      <c r="H430" s="455"/>
      <c r="I430" s="363"/>
      <c r="J430" s="363"/>
      <c r="K430" s="405"/>
      <c r="L430" s="483"/>
      <c r="M430" s="483"/>
      <c r="N430" s="488"/>
      <c r="O430" s="480"/>
      <c r="P430" s="480"/>
      <c r="Q430" s="480"/>
      <c r="R430" s="480"/>
      <c r="S430" s="480"/>
      <c r="T430" s="480"/>
      <c r="U430" s="483"/>
      <c r="V430" s="483"/>
      <c r="W430" s="502"/>
      <c r="X430" s="483"/>
      <c r="Y430" s="480"/>
      <c r="Z430" s="711"/>
      <c r="AA430" s="712"/>
      <c r="AB430" s="712"/>
      <c r="AC430" s="713"/>
      <c r="AD430" s="713"/>
      <c r="AE430" s="713"/>
      <c r="AF430" s="714"/>
      <c r="AG430" s="715"/>
      <c r="AH430" s="714"/>
      <c r="AI430" s="480"/>
      <c r="AJ430" s="483"/>
      <c r="AK430" s="707"/>
      <c r="AL430" s="455"/>
      <c r="AM430" s="455"/>
      <c r="AN430" s="455"/>
      <c r="AO430" s="456"/>
      <c r="AP430" s="364"/>
      <c r="AQ430" s="811"/>
      <c r="AR430" s="363"/>
      <c r="AS430" s="363"/>
      <c r="AT430" s="363"/>
      <c r="AU430" s="710"/>
    </row>
    <row r="431" spans="1:47" ht="15.75" x14ac:dyDescent="0.25">
      <c r="A431" s="479"/>
      <c r="B431" s="480"/>
      <c r="C431" s="481"/>
      <c r="D431" s="481"/>
      <c r="E431" s="481"/>
      <c r="F431" s="481"/>
      <c r="G431" s="455"/>
      <c r="H431" s="485"/>
      <c r="I431" s="513"/>
      <c r="J431" s="514"/>
      <c r="K431" s="515"/>
      <c r="L431" s="483"/>
      <c r="M431" s="483"/>
      <c r="N431" s="488"/>
      <c r="O431" s="480"/>
      <c r="P431" s="480"/>
      <c r="Q431" s="480"/>
      <c r="R431" s="480"/>
      <c r="S431" s="480"/>
      <c r="T431" s="480"/>
      <c r="U431" s="483"/>
      <c r="V431" s="483"/>
      <c r="W431" s="502"/>
      <c r="X431" s="483"/>
      <c r="Y431" s="480"/>
      <c r="Z431" s="711"/>
      <c r="AA431" s="712"/>
      <c r="AB431" s="712"/>
      <c r="AC431" s="713"/>
      <c r="AD431" s="713"/>
      <c r="AE431" s="713"/>
      <c r="AF431" s="714"/>
      <c r="AG431" s="715"/>
      <c r="AH431" s="714"/>
      <c r="AI431" s="480"/>
      <c r="AJ431" s="483"/>
      <c r="AK431" s="707"/>
      <c r="AL431" s="455"/>
      <c r="AM431" s="455"/>
      <c r="AN431" s="455"/>
      <c r="AO431" s="456"/>
      <c r="AP431" s="364"/>
      <c r="AQ431" s="811"/>
      <c r="AR431" s="363"/>
      <c r="AS431" s="363"/>
      <c r="AT431" s="363"/>
      <c r="AU431" s="710"/>
    </row>
    <row r="432" spans="1:47" ht="15.75" x14ac:dyDescent="0.25">
      <c r="A432" s="499" t="s">
        <v>391</v>
      </c>
      <c r="B432" s="480"/>
      <c r="C432" s="481"/>
      <c r="D432" s="481"/>
      <c r="E432" s="481"/>
      <c r="F432" s="481"/>
      <c r="G432" s="455"/>
      <c r="H432" s="485"/>
      <c r="I432" s="513"/>
      <c r="J432" s="514"/>
      <c r="K432" s="515"/>
      <c r="L432" s="483"/>
      <c r="M432" s="483"/>
      <c r="N432" s="488"/>
      <c r="O432" s="480"/>
      <c r="P432" s="480"/>
      <c r="Q432" s="480"/>
      <c r="R432" s="480"/>
      <c r="S432" s="480"/>
      <c r="T432" s="480"/>
      <c r="U432" s="483"/>
      <c r="V432" s="483"/>
      <c r="W432" s="502"/>
      <c r="X432" s="483"/>
      <c r="Y432" s="480"/>
      <c r="Z432" s="711"/>
      <c r="AA432" s="712"/>
      <c r="AB432" s="712"/>
      <c r="AC432" s="713"/>
      <c r="AD432" s="713"/>
      <c r="AE432" s="713"/>
      <c r="AF432" s="714"/>
      <c r="AG432" s="715"/>
      <c r="AH432" s="714"/>
      <c r="AI432" s="480"/>
      <c r="AJ432" s="483"/>
      <c r="AK432" s="707"/>
      <c r="AL432" s="455"/>
      <c r="AM432" s="455"/>
      <c r="AN432" s="455"/>
      <c r="AO432" s="456"/>
      <c r="AP432" s="364"/>
      <c r="AQ432" s="811"/>
      <c r="AR432" s="363"/>
      <c r="AS432" s="363"/>
      <c r="AT432" s="363"/>
      <c r="AU432" s="710"/>
    </row>
    <row r="433" spans="1:47" ht="15.75" x14ac:dyDescent="0.25">
      <c r="A433" s="479"/>
      <c r="B433" s="480"/>
      <c r="C433" s="481"/>
      <c r="D433" s="481"/>
      <c r="E433" s="481"/>
      <c r="F433" s="481"/>
      <c r="G433" s="455"/>
      <c r="H433" s="485"/>
      <c r="I433" s="513"/>
      <c r="J433" s="514"/>
      <c r="K433" s="515"/>
      <c r="L433" s="483"/>
      <c r="M433" s="483"/>
      <c r="N433" s="488"/>
      <c r="O433" s="480"/>
      <c r="P433" s="480"/>
      <c r="Q433" s="480"/>
      <c r="R433" s="480"/>
      <c r="S433" s="480"/>
      <c r="T433" s="480"/>
      <c r="U433" s="483"/>
      <c r="V433" s="483"/>
      <c r="W433" s="502"/>
      <c r="X433" s="483"/>
      <c r="Y433" s="480"/>
      <c r="Z433" s="711"/>
      <c r="AA433" s="712"/>
      <c r="AB433" s="712"/>
      <c r="AC433" s="713"/>
      <c r="AD433" s="713"/>
      <c r="AE433" s="713"/>
      <c r="AF433" s="714"/>
      <c r="AG433" s="715"/>
      <c r="AH433" s="714"/>
      <c r="AI433" s="480"/>
      <c r="AJ433" s="483"/>
      <c r="AK433" s="707"/>
      <c r="AL433" s="455"/>
      <c r="AM433" s="455"/>
      <c r="AN433" s="455"/>
      <c r="AO433" s="456"/>
      <c r="AP433" s="364"/>
      <c r="AQ433" s="811"/>
      <c r="AR433" s="363"/>
      <c r="AS433" s="363"/>
      <c r="AT433" s="363"/>
      <c r="AU433" s="710"/>
    </row>
    <row r="434" spans="1:47" ht="15.75" x14ac:dyDescent="0.25">
      <c r="A434" s="479" t="s">
        <v>392</v>
      </c>
      <c r="B434" s="480">
        <v>20.11</v>
      </c>
      <c r="C434" s="481" t="e">
        <f>+B434+B434*$G$7</f>
        <v>#VALUE!</v>
      </c>
      <c r="D434" s="481">
        <v>22.81</v>
      </c>
      <c r="E434" s="481">
        <f>+D434*$F$9</f>
        <v>0</v>
      </c>
      <c r="F434" s="481">
        <f>SUM(D434:E434)</f>
        <v>22.81</v>
      </c>
      <c r="G434" s="455">
        <v>26.001988679999997</v>
      </c>
      <c r="H434" s="485">
        <f>+D434+D434*$I$7</f>
        <v>22.81</v>
      </c>
      <c r="I434" s="513">
        <f>+H434*$I$6</f>
        <v>0</v>
      </c>
      <c r="J434" s="514">
        <f>SUM(H434:I434)</f>
        <v>22.81</v>
      </c>
      <c r="K434" s="515">
        <f>_xlfn.FLOOR.PRECISE(+H434+I434,0.1)+0.1</f>
        <v>22.900000000000002</v>
      </c>
      <c r="L434" s="480">
        <f>H434+H434*$M$7</f>
        <v>22.81</v>
      </c>
      <c r="M434" s="480">
        <f>L434*$M$6</f>
        <v>0</v>
      </c>
      <c r="N434" s="363">
        <f>L434+M434</f>
        <v>22.81</v>
      </c>
      <c r="O434" s="480">
        <f>L434+L434*$P$7</f>
        <v>26.003399999999999</v>
      </c>
      <c r="P434" s="480" t="e">
        <f>O434*$Q$7</f>
        <v>#VALUE!</v>
      </c>
      <c r="Q434" s="480" t="e">
        <f>SUM(O434:P434)</f>
        <v>#VALUE!</v>
      </c>
      <c r="R434" s="550">
        <v>28.8</v>
      </c>
      <c r="S434" s="480">
        <f>R434*S7</f>
        <v>4.0320000000000009</v>
      </c>
      <c r="T434" s="480">
        <f>R434+S434-0.03</f>
        <v>32.802</v>
      </c>
      <c r="U434" s="480">
        <f>R434+(R434*R7)</f>
        <v>30.6432</v>
      </c>
      <c r="V434" s="480">
        <f>U434*V7</f>
        <v>4.5964799999999997</v>
      </c>
      <c r="W434" s="538">
        <f>SUM(U434:V434)</f>
        <v>35.23968</v>
      </c>
      <c r="X434" s="480">
        <f>U434*$Z$9+U434</f>
        <v>33.094656000000001</v>
      </c>
      <c r="Y434" s="480">
        <f>X434*Y5</f>
        <v>4.9641983999999999</v>
      </c>
      <c r="Z434" s="711">
        <f>X434+Y434</f>
        <v>38.058854400000001</v>
      </c>
      <c r="AA434" s="712">
        <f>X434+(X434*AA$7)</f>
        <v>35.080335359999999</v>
      </c>
      <c r="AB434" s="712" t="e">
        <f>AA434*#REF!</f>
        <v>#REF!</v>
      </c>
      <c r="AC434" s="713" t="e">
        <f>AA434+AB434</f>
        <v>#REF!</v>
      </c>
      <c r="AD434" s="713">
        <f>AA434*AD7</f>
        <v>36.834352127999999</v>
      </c>
      <c r="AE434" s="713">
        <f>AD434*AF7</f>
        <v>5.5251528191999997</v>
      </c>
      <c r="AF434" s="714">
        <f>AE434+AD434</f>
        <v>42.359504947200001</v>
      </c>
      <c r="AG434" s="715"/>
      <c r="AH434" s="714">
        <f>AD434*AH7</f>
        <v>38.676069734400002</v>
      </c>
      <c r="AI434" s="480">
        <f>AH434*AJ7</f>
        <v>5.8014104601600005</v>
      </c>
      <c r="AJ434" s="481">
        <f>SUM(AH434:AI434)</f>
        <v>44.477480194560002</v>
      </c>
      <c r="AK434" s="707">
        <v>43.7</v>
      </c>
      <c r="AL434" s="455">
        <v>40.237436994048004</v>
      </c>
      <c r="AM434" s="455">
        <f>AL434*1.06</f>
        <v>42.651683213690887</v>
      </c>
      <c r="AN434" s="455" t="e">
        <f>AL434*#REF!</f>
        <v>#REF!</v>
      </c>
      <c r="AO434" s="456" t="e">
        <f>SUM(AL434:AN434)</f>
        <v>#REF!</v>
      </c>
      <c r="AP434" s="364"/>
      <c r="AQ434" s="816">
        <f>AM434*1.06</f>
        <v>45.210784206512344</v>
      </c>
      <c r="AR434" s="363">
        <f>AQ434*1.15</f>
        <v>51.99240183748919</v>
      </c>
      <c r="AS434" s="775">
        <f>AQ434*1.06</f>
        <v>47.923431258903086</v>
      </c>
      <c r="AT434" s="804">
        <f>AS434*1.15</f>
        <v>55.111945947738548</v>
      </c>
      <c r="AU434" s="722">
        <f>SUM(AS434-AQ434)/AQ434</f>
        <v>6.0000000000000053E-2</v>
      </c>
    </row>
    <row r="435" spans="1:47" ht="15.75" x14ac:dyDescent="0.25">
      <c r="A435" s="511" t="s">
        <v>721</v>
      </c>
      <c r="B435" s="480">
        <v>37.369999999999997</v>
      </c>
      <c r="C435" s="481" t="e">
        <f>+B435+B435*$G$7</f>
        <v>#VALUE!</v>
      </c>
      <c r="D435" s="481">
        <v>42.46</v>
      </c>
      <c r="E435" s="481">
        <f>+D435*$F$9</f>
        <v>0</v>
      </c>
      <c r="F435" s="481">
        <f>SUM(D435:E435)</f>
        <v>42.46</v>
      </c>
      <c r="G435" s="455"/>
      <c r="H435" s="485">
        <v>194.54</v>
      </c>
      <c r="I435" s="486">
        <v>27.24</v>
      </c>
      <c r="J435" s="514">
        <f>SUM(H436:I436)</f>
        <v>42.46</v>
      </c>
      <c r="K435" s="515">
        <f>_xlfn.FLOOR.PRECISE(+H435+I435,0.1)+0.1</f>
        <v>221.8</v>
      </c>
      <c r="L435" s="480">
        <f>H435+H435*$M$7</f>
        <v>194.54</v>
      </c>
      <c r="M435" s="480">
        <f>L435*$M$6</f>
        <v>0</v>
      </c>
      <c r="N435" s="363">
        <f>L435+M435</f>
        <v>194.54</v>
      </c>
      <c r="O435" s="480">
        <f>L435+L435*$P$7</f>
        <v>221.7756</v>
      </c>
      <c r="P435" s="480" t="e">
        <f>O435*$Q$7</f>
        <v>#VALUE!</v>
      </c>
      <c r="Q435" s="480" t="e">
        <f>SUM(O435:P435)</f>
        <v>#VALUE!</v>
      </c>
      <c r="R435" s="550">
        <v>231.7</v>
      </c>
      <c r="S435" s="480">
        <f>R435*S7</f>
        <v>32.438000000000002</v>
      </c>
      <c r="T435" s="480">
        <f>R435+S435-0.04</f>
        <v>264.09799999999996</v>
      </c>
      <c r="U435" s="480">
        <f>R435+(R435*R7)</f>
        <v>246.52879999999999</v>
      </c>
      <c r="V435" s="480">
        <f>U435*V7</f>
        <v>36.979319999999994</v>
      </c>
      <c r="W435" s="538">
        <f>SUM(U435:V435)</f>
        <v>283.50811999999996</v>
      </c>
      <c r="X435" s="480">
        <f>U435*$Z$9+U435</f>
        <v>266.251104</v>
      </c>
      <c r="Y435" s="480">
        <f>X435*Y5</f>
        <v>39.937665599999995</v>
      </c>
      <c r="Z435" s="711">
        <f>X435+Y435</f>
        <v>306.1887696</v>
      </c>
      <c r="AA435" s="712">
        <f>X435+(X435*AA$7)</f>
        <v>282.22617023999999</v>
      </c>
      <c r="AB435" s="712" t="e">
        <f>AA435*#REF!</f>
        <v>#REF!</v>
      </c>
      <c r="AC435" s="713" t="e">
        <f>AA435+AB435</f>
        <v>#REF!</v>
      </c>
      <c r="AD435" s="713">
        <f>AA435*AD7</f>
        <v>296.33747875199998</v>
      </c>
      <c r="AE435" s="713">
        <f>AD435*AF7</f>
        <v>44.450621812799994</v>
      </c>
      <c r="AF435" s="714">
        <f>AE435+AD435</f>
        <v>340.78810056479995</v>
      </c>
      <c r="AG435" s="715"/>
      <c r="AH435" s="714">
        <f>AD435*AH7</f>
        <v>311.15435268959999</v>
      </c>
      <c r="AI435" s="480">
        <f>AH435*AJ7</f>
        <v>46.673152903439998</v>
      </c>
      <c r="AJ435" s="481">
        <f>SUM(AH435:AI435)</f>
        <v>357.82750559303997</v>
      </c>
      <c r="AK435" s="707"/>
      <c r="AL435" s="455">
        <v>323.71576915003197</v>
      </c>
      <c r="AM435" s="455">
        <f>AL435*1.06</f>
        <v>343.13871529903389</v>
      </c>
      <c r="AN435" s="455" t="e">
        <f>AL435*#REF!</f>
        <v>#REF!</v>
      </c>
      <c r="AO435" s="456" t="e">
        <f>SUM(AL435:AN435)</f>
        <v>#REF!</v>
      </c>
      <c r="AP435" s="364"/>
      <c r="AQ435" s="816">
        <f>AM435*1.06</f>
        <v>363.72703821697593</v>
      </c>
      <c r="AR435" s="363">
        <f>AQ435*1.15</f>
        <v>418.2860939495223</v>
      </c>
      <c r="AS435" s="775">
        <f>AQ435*1.06</f>
        <v>385.55066050999449</v>
      </c>
      <c r="AT435" s="804">
        <f>AS435*1.15</f>
        <v>443.38325958649364</v>
      </c>
      <c r="AU435" s="722">
        <f>SUM(AS435-AQ435)/AQ435</f>
        <v>6.0000000000000012E-2</v>
      </c>
    </row>
    <row r="436" spans="1:47" ht="15.75" x14ac:dyDescent="0.25">
      <c r="A436" s="511" t="s">
        <v>394</v>
      </c>
      <c r="B436" s="480"/>
      <c r="C436" s="481"/>
      <c r="D436" s="481"/>
      <c r="E436" s="481"/>
      <c r="F436" s="481"/>
      <c r="G436" s="455">
        <f>+F435</f>
        <v>42.46</v>
      </c>
      <c r="H436" s="485">
        <f>+D435+D435*$I$7</f>
        <v>42.46</v>
      </c>
      <c r="I436" s="513">
        <f>+H436*$I$6</f>
        <v>0</v>
      </c>
      <c r="J436" s="514"/>
      <c r="K436" s="515">
        <f>_xlfn.FLOOR.PRECISE(+H436+I436,0.1)</f>
        <v>42.400000000000006</v>
      </c>
      <c r="L436" s="480">
        <f>H436+H436*$M$7</f>
        <v>42.46</v>
      </c>
      <c r="M436" s="480">
        <f>L436*$M$6</f>
        <v>0</v>
      </c>
      <c r="N436" s="363">
        <f>L436+M436</f>
        <v>42.46</v>
      </c>
      <c r="O436" s="480">
        <f>L436+L436*$P$7</f>
        <v>48.404400000000003</v>
      </c>
      <c r="P436" s="480" t="e">
        <f>O436*$Q$7</f>
        <v>#VALUE!</v>
      </c>
      <c r="Q436" s="480" t="e">
        <f>SUM(O436:P436)</f>
        <v>#VALUE!</v>
      </c>
      <c r="R436" s="548">
        <v>53.6</v>
      </c>
      <c r="S436" s="480">
        <f>R436*S7</f>
        <v>7.5040000000000013</v>
      </c>
      <c r="T436" s="480">
        <f>R436+S436-0.01</f>
        <v>61.094000000000001</v>
      </c>
      <c r="U436" s="480">
        <f>R436+(R436*R7)</f>
        <v>57.0304</v>
      </c>
      <c r="V436" s="480">
        <f>U436*V7</f>
        <v>8.5545600000000004</v>
      </c>
      <c r="W436" s="538">
        <f>SUM(U436:V436)</f>
        <v>65.584959999999995</v>
      </c>
      <c r="X436" s="480">
        <f>U436*$Z$9+U436</f>
        <v>61.592832000000001</v>
      </c>
      <c r="Y436" s="480">
        <f>X436*Y5</f>
        <v>9.2389247999999995</v>
      </c>
      <c r="Z436" s="711">
        <f>X436+Y436</f>
        <v>70.831756799999994</v>
      </c>
      <c r="AA436" s="712">
        <f>X436+(X436*AA$7)</f>
        <v>65.288401919999998</v>
      </c>
      <c r="AB436" s="712" t="e">
        <f>AA436*#REF!</f>
        <v>#REF!</v>
      </c>
      <c r="AC436" s="713" t="e">
        <f>AA436+AB436</f>
        <v>#REF!</v>
      </c>
      <c r="AD436" s="713">
        <f>AA436*AD7</f>
        <v>68.552822016000007</v>
      </c>
      <c r="AE436" s="713">
        <f>AD436*AF7</f>
        <v>10.2829233024</v>
      </c>
      <c r="AF436" s="714">
        <f>AE436+AD436</f>
        <v>78.835745318400001</v>
      </c>
      <c r="AG436" s="715"/>
      <c r="AH436" s="714">
        <f>AD436*AH7</f>
        <v>71.98046311680001</v>
      </c>
      <c r="AI436" s="480">
        <f>AH436*AJ7</f>
        <v>10.797069467520002</v>
      </c>
      <c r="AJ436" s="481">
        <f>SUM(AH436:AI436)</f>
        <v>82.777532584320014</v>
      </c>
      <c r="AK436" s="707">
        <v>81.2</v>
      </c>
      <c r="AL436" s="455">
        <v>74.886341072256016</v>
      </c>
      <c r="AM436" s="455">
        <f>AL436*1.06</f>
        <v>79.379521536591383</v>
      </c>
      <c r="AN436" s="455" t="e">
        <f>AL436*#REF!</f>
        <v>#REF!</v>
      </c>
      <c r="AO436" s="456" t="e">
        <f>SUM(AL436:AN436)</f>
        <v>#REF!</v>
      </c>
      <c r="AP436" s="364"/>
      <c r="AQ436" s="816">
        <f>AM436*1.06</f>
        <v>84.142292828786864</v>
      </c>
      <c r="AR436" s="363">
        <f>AQ436*1.15</f>
        <v>96.76363675310489</v>
      </c>
      <c r="AS436" s="775">
        <f>AQ436*1.06</f>
        <v>89.19083039851408</v>
      </c>
      <c r="AT436" s="804">
        <f>AS436*1.15</f>
        <v>102.56945495829119</v>
      </c>
      <c r="AU436" s="722">
        <f>SUM(AS436-AQ436)/AQ436</f>
        <v>6.0000000000000053E-2</v>
      </c>
    </row>
    <row r="437" spans="1:47" ht="15.75" x14ac:dyDescent="0.25">
      <c r="A437" s="511" t="s">
        <v>885</v>
      </c>
      <c r="B437" s="480"/>
      <c r="C437" s="481"/>
      <c r="D437" s="481"/>
      <c r="E437" s="481"/>
      <c r="F437" s="481"/>
      <c r="G437" s="455"/>
      <c r="H437" s="485"/>
      <c r="I437" s="513"/>
      <c r="J437" s="514"/>
      <c r="K437" s="515"/>
      <c r="L437" s="483"/>
      <c r="M437" s="483"/>
      <c r="N437" s="488"/>
      <c r="O437" s="480"/>
      <c r="P437" s="480"/>
      <c r="Q437" s="480"/>
      <c r="R437" s="480"/>
      <c r="S437" s="480"/>
      <c r="T437" s="480"/>
      <c r="U437" s="483"/>
      <c r="V437" s="483"/>
      <c r="W437" s="502"/>
      <c r="X437" s="483"/>
      <c r="Y437" s="480"/>
      <c r="Z437" s="711"/>
      <c r="AA437" s="712"/>
      <c r="AB437" s="712"/>
      <c r="AC437" s="713"/>
      <c r="AD437" s="713"/>
      <c r="AE437" s="713"/>
      <c r="AF437" s="714"/>
      <c r="AG437" s="715"/>
      <c r="AH437" s="714"/>
      <c r="AI437" s="480"/>
      <c r="AJ437" s="483"/>
      <c r="AK437" s="707"/>
      <c r="AL437" s="455"/>
      <c r="AM437" s="455"/>
      <c r="AN437" s="455"/>
      <c r="AO437" s="456"/>
      <c r="AP437" s="364"/>
      <c r="AQ437" s="811"/>
      <c r="AR437" s="363"/>
      <c r="AS437" s="363"/>
      <c r="AT437" s="363"/>
      <c r="AU437" s="710"/>
    </row>
    <row r="438" spans="1:47" ht="15.75" x14ac:dyDescent="0.25">
      <c r="A438" s="659" t="s">
        <v>910</v>
      </c>
      <c r="B438" s="542"/>
      <c r="C438" s="527"/>
      <c r="D438" s="527"/>
      <c r="E438" s="527"/>
      <c r="F438" s="527"/>
      <c r="G438" s="528"/>
      <c r="H438" s="529"/>
      <c r="I438" s="530"/>
      <c r="J438" s="531"/>
      <c r="K438" s="532"/>
      <c r="L438" s="533"/>
      <c r="M438" s="533"/>
      <c r="N438" s="534"/>
      <c r="O438" s="542"/>
      <c r="P438" s="542"/>
      <c r="Q438" s="542"/>
      <c r="R438" s="542"/>
      <c r="S438" s="542"/>
      <c r="T438" s="542"/>
      <c r="U438" s="533"/>
      <c r="V438" s="533"/>
      <c r="W438" s="554"/>
      <c r="X438" s="533"/>
      <c r="Y438" s="542"/>
      <c r="Z438" s="736"/>
      <c r="AA438" s="737"/>
      <c r="AB438" s="737"/>
      <c r="AC438" s="738"/>
      <c r="AD438" s="738"/>
      <c r="AE438" s="738"/>
      <c r="AF438" s="739"/>
      <c r="AG438" s="715"/>
      <c r="AH438" s="739">
        <v>37.96</v>
      </c>
      <c r="AI438" s="542">
        <v>5.7</v>
      </c>
      <c r="AJ438" s="527">
        <f>SUM(AH438:AI438)</f>
        <v>43.660000000000004</v>
      </c>
      <c r="AK438" s="707">
        <v>44</v>
      </c>
      <c r="AL438" s="455">
        <v>40.2376</v>
      </c>
      <c r="AM438" s="455">
        <f>AL438*1.06</f>
        <v>42.651856000000002</v>
      </c>
      <c r="AN438" s="455" t="e">
        <f>AL438*#REF!</f>
        <v>#REF!</v>
      </c>
      <c r="AO438" s="456" t="e">
        <f>SUM(AL438:AN438)</f>
        <v>#REF!</v>
      </c>
      <c r="AP438" s="364"/>
      <c r="AQ438" s="816">
        <f>AM438*1.06</f>
        <v>45.210967360000005</v>
      </c>
      <c r="AR438" s="363">
        <f>AQ438*1.15</f>
        <v>51.992612464000004</v>
      </c>
      <c r="AS438" s="775">
        <f>AQ438*1.06</f>
        <v>47.923625401600006</v>
      </c>
      <c r="AT438" s="804">
        <f>AS438*1.15</f>
        <v>55.112169211840005</v>
      </c>
      <c r="AU438" s="722">
        <f>SUM(AS438-AQ438)/AQ438</f>
        <v>6.0000000000000019E-2</v>
      </c>
    </row>
    <row r="439" spans="1:47" ht="15.75" x14ac:dyDescent="0.25">
      <c r="A439" s="479"/>
      <c r="B439" s="517"/>
      <c r="C439" s="517"/>
      <c r="D439" s="517"/>
      <c r="E439" s="517"/>
      <c r="F439" s="517"/>
      <c r="G439" s="518"/>
      <c r="H439" s="455"/>
      <c r="I439" s="518"/>
      <c r="J439" s="518"/>
      <c r="K439" s="519"/>
      <c r="L439" s="483"/>
      <c r="M439" s="483"/>
      <c r="N439" s="488"/>
      <c r="O439" s="480"/>
      <c r="P439" s="480"/>
      <c r="Q439" s="480"/>
      <c r="R439" s="480"/>
      <c r="S439" s="480"/>
      <c r="T439" s="480"/>
      <c r="U439" s="483"/>
      <c r="V439" s="483"/>
      <c r="W439" s="502"/>
      <c r="X439" s="483"/>
      <c r="Y439" s="480"/>
      <c r="Z439" s="711"/>
      <c r="AA439" s="712"/>
      <c r="AB439" s="712"/>
      <c r="AC439" s="713"/>
      <c r="AD439" s="713"/>
      <c r="AE439" s="713"/>
      <c r="AF439" s="714"/>
      <c r="AG439" s="715"/>
      <c r="AH439" s="714"/>
      <c r="AI439" s="480"/>
      <c r="AJ439" s="483"/>
      <c r="AK439" s="707"/>
      <c r="AL439" s="455"/>
      <c r="AM439" s="455"/>
      <c r="AN439" s="455"/>
      <c r="AO439" s="456"/>
      <c r="AP439" s="364"/>
      <c r="AQ439" s="811"/>
      <c r="AR439" s="363"/>
      <c r="AS439" s="363"/>
      <c r="AT439" s="363"/>
      <c r="AU439" s="710"/>
    </row>
    <row r="440" spans="1:47" ht="15.75" x14ac:dyDescent="0.25">
      <c r="A440" s="479"/>
      <c r="B440" s="517"/>
      <c r="C440" s="481"/>
      <c r="D440" s="481"/>
      <c r="E440" s="481"/>
      <c r="F440" s="481"/>
      <c r="G440" s="455"/>
      <c r="H440" s="485"/>
      <c r="I440" s="513"/>
      <c r="J440" s="514"/>
      <c r="K440" s="515"/>
      <c r="L440" s="483"/>
      <c r="M440" s="483"/>
      <c r="N440" s="488"/>
      <c r="O440" s="480"/>
      <c r="P440" s="480"/>
      <c r="Q440" s="480"/>
      <c r="R440" s="480"/>
      <c r="S440" s="480"/>
      <c r="T440" s="480"/>
      <c r="U440" s="483"/>
      <c r="V440" s="483"/>
      <c r="W440" s="502"/>
      <c r="X440" s="483"/>
      <c r="Y440" s="480"/>
      <c r="Z440" s="711"/>
      <c r="AA440" s="712"/>
      <c r="AB440" s="712"/>
      <c r="AC440" s="713"/>
      <c r="AD440" s="713"/>
      <c r="AE440" s="713"/>
      <c r="AF440" s="714"/>
      <c r="AG440" s="715"/>
      <c r="AH440" s="714"/>
      <c r="AI440" s="480"/>
      <c r="AJ440" s="483"/>
      <c r="AK440" s="707"/>
      <c r="AL440" s="455"/>
      <c r="AM440" s="455"/>
      <c r="AN440" s="455"/>
      <c r="AO440" s="456"/>
      <c r="AP440" s="364"/>
      <c r="AQ440" s="811"/>
      <c r="AR440" s="363"/>
      <c r="AS440" s="363"/>
      <c r="AT440" s="363"/>
      <c r="AU440" s="710"/>
    </row>
    <row r="441" spans="1:47" ht="15.75" x14ac:dyDescent="0.25">
      <c r="A441" s="499" t="s">
        <v>841</v>
      </c>
      <c r="B441" s="517"/>
      <c r="C441" s="481"/>
      <c r="D441" s="481"/>
      <c r="E441" s="481"/>
      <c r="F441" s="481"/>
      <c r="G441" s="455"/>
      <c r="H441" s="485"/>
      <c r="I441" s="513"/>
      <c r="J441" s="514"/>
      <c r="K441" s="515"/>
      <c r="L441" s="483"/>
      <c r="M441" s="483"/>
      <c r="N441" s="488"/>
      <c r="O441" s="480"/>
      <c r="P441" s="480"/>
      <c r="Q441" s="480"/>
      <c r="R441" s="480"/>
      <c r="S441" s="480"/>
      <c r="T441" s="480"/>
      <c r="U441" s="483"/>
      <c r="V441" s="483"/>
      <c r="W441" s="502"/>
      <c r="X441" s="483"/>
      <c r="Y441" s="480"/>
      <c r="Z441" s="711"/>
      <c r="AA441" s="712"/>
      <c r="AB441" s="712"/>
      <c r="AC441" s="713"/>
      <c r="AD441" s="713"/>
      <c r="AE441" s="713"/>
      <c r="AF441" s="714"/>
      <c r="AG441" s="715"/>
      <c r="AH441" s="714"/>
      <c r="AI441" s="480"/>
      <c r="AJ441" s="483"/>
      <c r="AK441" s="707"/>
      <c r="AL441" s="455"/>
      <c r="AM441" s="455"/>
      <c r="AN441" s="455"/>
      <c r="AO441" s="456"/>
      <c r="AP441" s="364"/>
      <c r="AQ441" s="811"/>
      <c r="AR441" s="363"/>
      <c r="AS441" s="363"/>
      <c r="AT441" s="363"/>
      <c r="AU441" s="710"/>
    </row>
    <row r="442" spans="1:47" ht="15.75" x14ac:dyDescent="0.25">
      <c r="A442" s="499" t="s">
        <v>842</v>
      </c>
      <c r="B442" s="517"/>
      <c r="C442" s="481"/>
      <c r="D442" s="481"/>
      <c r="E442" s="481"/>
      <c r="F442" s="481"/>
      <c r="G442" s="455"/>
      <c r="H442" s="485"/>
      <c r="I442" s="513"/>
      <c r="J442" s="514"/>
      <c r="K442" s="515"/>
      <c r="L442" s="483"/>
      <c r="M442" s="483"/>
      <c r="N442" s="488"/>
      <c r="O442" s="480"/>
      <c r="P442" s="480"/>
      <c r="Q442" s="480"/>
      <c r="R442" s="480"/>
      <c r="S442" s="480"/>
      <c r="T442" s="480"/>
      <c r="U442" s="483"/>
      <c r="V442" s="483"/>
      <c r="W442" s="502"/>
      <c r="X442" s="483"/>
      <c r="Y442" s="480"/>
      <c r="Z442" s="711"/>
      <c r="AA442" s="712"/>
      <c r="AB442" s="712"/>
      <c r="AC442" s="713"/>
      <c r="AD442" s="713"/>
      <c r="AE442" s="713"/>
      <c r="AF442" s="714"/>
      <c r="AG442" s="715"/>
      <c r="AH442" s="714"/>
      <c r="AI442" s="480"/>
      <c r="AJ442" s="483"/>
      <c r="AK442" s="707"/>
      <c r="AL442" s="455"/>
      <c r="AM442" s="455"/>
      <c r="AN442" s="455"/>
      <c r="AO442" s="456"/>
      <c r="AP442" s="364"/>
      <c r="AQ442" s="811"/>
      <c r="AR442" s="363"/>
      <c r="AS442" s="363"/>
      <c r="AT442" s="363"/>
      <c r="AU442" s="710"/>
    </row>
    <row r="443" spans="1:47" ht="15.75" x14ac:dyDescent="0.25">
      <c r="A443" s="479"/>
      <c r="B443" s="517"/>
      <c r="C443" s="481"/>
      <c r="D443" s="481"/>
      <c r="E443" s="481"/>
      <c r="F443" s="481"/>
      <c r="G443" s="455"/>
      <c r="H443" s="485"/>
      <c r="I443" s="513"/>
      <c r="J443" s="514"/>
      <c r="K443" s="515"/>
      <c r="L443" s="483"/>
      <c r="M443" s="483"/>
      <c r="N443" s="488"/>
      <c r="O443" s="480"/>
      <c r="P443" s="480"/>
      <c r="Q443" s="480"/>
      <c r="R443" s="480"/>
      <c r="S443" s="480"/>
      <c r="T443" s="480"/>
      <c r="U443" s="483"/>
      <c r="V443" s="483"/>
      <c r="W443" s="502"/>
      <c r="X443" s="483"/>
      <c r="Y443" s="480"/>
      <c r="Z443" s="711"/>
      <c r="AA443" s="712"/>
      <c r="AB443" s="712"/>
      <c r="AC443" s="713"/>
      <c r="AD443" s="713"/>
      <c r="AE443" s="713"/>
      <c r="AF443" s="714"/>
      <c r="AG443" s="715"/>
      <c r="AH443" s="714"/>
      <c r="AI443" s="480"/>
      <c r="AJ443" s="483"/>
      <c r="AK443" s="707"/>
      <c r="AL443" s="455"/>
      <c r="AM443" s="455"/>
      <c r="AN443" s="455"/>
      <c r="AO443" s="456"/>
      <c r="AP443" s="364"/>
      <c r="AQ443" s="811"/>
      <c r="AR443" s="363"/>
      <c r="AS443" s="363"/>
      <c r="AT443" s="363"/>
      <c r="AU443" s="710"/>
    </row>
    <row r="444" spans="1:47" ht="15.75" x14ac:dyDescent="0.25">
      <c r="A444" s="511" t="s">
        <v>396</v>
      </c>
      <c r="B444" s="480"/>
      <c r="C444" s="481"/>
      <c r="D444" s="481"/>
      <c r="E444" s="481"/>
      <c r="F444" s="481"/>
      <c r="G444" s="455"/>
      <c r="H444" s="485"/>
      <c r="I444" s="513"/>
      <c r="J444" s="514"/>
      <c r="K444" s="515"/>
      <c r="L444" s="483"/>
      <c r="M444" s="483"/>
      <c r="N444" s="488"/>
      <c r="O444" s="480"/>
      <c r="P444" s="480"/>
      <c r="Q444" s="480"/>
      <c r="R444" s="480"/>
      <c r="S444" s="480"/>
      <c r="T444" s="480"/>
      <c r="U444" s="483"/>
      <c r="V444" s="483"/>
      <c r="W444" s="502"/>
      <c r="X444" s="483"/>
      <c r="Y444" s="480"/>
      <c r="Z444" s="711"/>
      <c r="AA444" s="712"/>
      <c r="AB444" s="712"/>
      <c r="AC444" s="713"/>
      <c r="AD444" s="713"/>
      <c r="AE444" s="713"/>
      <c r="AF444" s="714"/>
      <c r="AG444" s="715"/>
      <c r="AH444" s="714"/>
      <c r="AI444" s="480"/>
      <c r="AJ444" s="483"/>
      <c r="AK444" s="707"/>
      <c r="AL444" s="455"/>
      <c r="AM444" s="455"/>
      <c r="AN444" s="455"/>
      <c r="AO444" s="456"/>
      <c r="AP444" s="364"/>
      <c r="AQ444" s="811"/>
      <c r="AR444" s="363"/>
      <c r="AS444" s="363"/>
      <c r="AT444" s="363"/>
      <c r="AU444" s="710"/>
    </row>
    <row r="445" spans="1:47" ht="15.75" x14ac:dyDescent="0.25">
      <c r="A445" s="511" t="s">
        <v>397</v>
      </c>
      <c r="B445" s="480">
        <v>22</v>
      </c>
      <c r="C445" s="481" t="e">
        <f>+B445+B445*$G$7</f>
        <v>#VALUE!</v>
      </c>
      <c r="D445" s="481">
        <v>25</v>
      </c>
      <c r="E445" s="481">
        <f>+D445*$F$9</f>
        <v>0</v>
      </c>
      <c r="F445" s="481">
        <f>SUM(D445:E445)</f>
        <v>25</v>
      </c>
      <c r="G445" s="455">
        <f>CEILING(F445,0.1)</f>
        <v>25</v>
      </c>
      <c r="H445" s="485">
        <v>5</v>
      </c>
      <c r="I445" s="513">
        <f>+H445*$I$6</f>
        <v>0</v>
      </c>
      <c r="J445" s="514">
        <f>SUM(H445:I445)</f>
        <v>5</v>
      </c>
      <c r="K445" s="515">
        <f>+H445+I445</f>
        <v>5</v>
      </c>
      <c r="L445" s="480">
        <f>H445+H445*$M$7</f>
        <v>5</v>
      </c>
      <c r="M445" s="480">
        <f>L445*$M$6</f>
        <v>0</v>
      </c>
      <c r="N445" s="363">
        <f>L445+M445</f>
        <v>5</v>
      </c>
      <c r="O445" s="480">
        <v>5</v>
      </c>
      <c r="P445" s="480" t="e">
        <f>O445*$Q$7</f>
        <v>#VALUE!</v>
      </c>
      <c r="Q445" s="480" t="e">
        <f>SUM(O445:P445)</f>
        <v>#VALUE!</v>
      </c>
      <c r="R445" s="550">
        <v>5.3</v>
      </c>
      <c r="S445" s="480">
        <f>R445*S7</f>
        <v>0.74199999999999999</v>
      </c>
      <c r="T445" s="480">
        <v>5.7</v>
      </c>
      <c r="U445" s="480">
        <f>R445+(R445*R7)</f>
        <v>5.6391999999999998</v>
      </c>
      <c r="V445" s="480">
        <f>U445*V7</f>
        <v>0.84587999999999997</v>
      </c>
      <c r="W445" s="543">
        <f>ROUNDUP(SUM(U445:V445),1)</f>
        <v>6.5</v>
      </c>
      <c r="X445" s="480">
        <f>U445*$Z$9+U445</f>
        <v>6.0903359999999997</v>
      </c>
      <c r="Y445" s="480">
        <f>X445*Y5</f>
        <v>0.91355039999999987</v>
      </c>
      <c r="Z445" s="711">
        <f>X445+Y445+0.03</f>
        <v>7.0338864000000001</v>
      </c>
      <c r="AA445" s="712">
        <f>X445+(X445*AA$7)</f>
        <v>6.45575616</v>
      </c>
      <c r="AB445" s="712" t="e">
        <f>AA445*#REF!</f>
        <v>#REF!</v>
      </c>
      <c r="AC445" s="713" t="e">
        <f>AA445+AB445</f>
        <v>#REF!</v>
      </c>
      <c r="AD445" s="713" t="s">
        <v>891</v>
      </c>
      <c r="AE445" s="713"/>
      <c r="AF445" s="714"/>
      <c r="AG445" s="715"/>
      <c r="AH445" s="714"/>
      <c r="AI445" s="480"/>
      <c r="AJ445" s="483"/>
      <c r="AK445" s="707"/>
      <c r="AL445" s="455"/>
      <c r="AM445" s="455"/>
      <c r="AN445" s="455"/>
      <c r="AO445" s="456"/>
      <c r="AP445" s="364"/>
      <c r="AQ445" s="811"/>
      <c r="AR445" s="363"/>
      <c r="AS445" s="363"/>
      <c r="AT445" s="363"/>
      <c r="AU445" s="710"/>
    </row>
    <row r="446" spans="1:47" ht="15.75" x14ac:dyDescent="0.25">
      <c r="A446" s="511" t="s">
        <v>398</v>
      </c>
      <c r="B446" s="480">
        <v>5.5</v>
      </c>
      <c r="C446" s="481" t="e">
        <f>+B446+B446*$G$7</f>
        <v>#VALUE!</v>
      </c>
      <c r="D446" s="481">
        <v>6.32</v>
      </c>
      <c r="E446" s="481">
        <f>+D446*$F$9</f>
        <v>0</v>
      </c>
      <c r="F446" s="481">
        <f>SUM(D446:E446)</f>
        <v>6.32</v>
      </c>
      <c r="G446" s="455">
        <f>+F446</f>
        <v>6.32</v>
      </c>
      <c r="H446" s="587">
        <v>0</v>
      </c>
      <c r="I446" s="513">
        <f>+H446*$I$6</f>
        <v>0</v>
      </c>
      <c r="J446" s="588" t="s">
        <v>23</v>
      </c>
      <c r="K446" s="589" t="str">
        <f>+J446</f>
        <v>-</v>
      </c>
      <c r="L446" s="483"/>
      <c r="M446" s="483"/>
      <c r="N446" s="488"/>
      <c r="O446" s="480">
        <v>2.02</v>
      </c>
      <c r="P446" s="480" t="e">
        <f>O446*$Q$7</f>
        <v>#VALUE!</v>
      </c>
      <c r="Q446" s="480" t="e">
        <f>SUM(O446:P446)</f>
        <v>#VALUE!</v>
      </c>
      <c r="R446" s="550">
        <v>2.14</v>
      </c>
      <c r="S446" s="480">
        <f>R446*S7</f>
        <v>0.29960000000000003</v>
      </c>
      <c r="T446" s="480">
        <f>R446+S446</f>
        <v>2.4396</v>
      </c>
      <c r="U446" s="480">
        <f>R446+(R446*R7)</f>
        <v>2.2769600000000003</v>
      </c>
      <c r="V446" s="480">
        <f>U446*V7</f>
        <v>0.34154400000000001</v>
      </c>
      <c r="W446" s="543">
        <f>ROUNDUP(SUM(U446:V446),1)</f>
        <v>2.7</v>
      </c>
      <c r="X446" s="480">
        <f>U446*$Z$9+U446</f>
        <v>2.4591168000000003</v>
      </c>
      <c r="Y446" s="480">
        <f>X446*Y5</f>
        <v>0.36886752000000006</v>
      </c>
      <c r="Z446" s="711">
        <f>X446+Y446+0.02</f>
        <v>2.8479843200000006</v>
      </c>
      <c r="AA446" s="712">
        <f>X446+(X446*AA$7)</f>
        <v>2.6066638080000004</v>
      </c>
      <c r="AB446" s="712" t="e">
        <f>AA446*#REF!</f>
        <v>#REF!</v>
      </c>
      <c r="AC446" s="713" t="e">
        <f>AA446+AB446</f>
        <v>#REF!</v>
      </c>
      <c r="AD446" s="713" t="s">
        <v>891</v>
      </c>
      <c r="AE446" s="713"/>
      <c r="AF446" s="714"/>
      <c r="AG446" s="715"/>
      <c r="AH446" s="714"/>
      <c r="AI446" s="480"/>
      <c r="AJ446" s="483"/>
      <c r="AK446" s="707"/>
      <c r="AL446" s="455"/>
      <c r="AM446" s="455"/>
      <c r="AN446" s="455"/>
      <c r="AO446" s="456"/>
      <c r="AP446" s="364"/>
      <c r="AQ446" s="811"/>
      <c r="AR446" s="363"/>
      <c r="AS446" s="363"/>
      <c r="AT446" s="363"/>
      <c r="AU446" s="710"/>
    </row>
    <row r="447" spans="1:47" ht="15.75" x14ac:dyDescent="0.25">
      <c r="A447" s="511"/>
      <c r="B447" s="480"/>
      <c r="C447" s="481"/>
      <c r="D447" s="481"/>
      <c r="E447" s="481"/>
      <c r="F447" s="481"/>
      <c r="G447" s="455"/>
      <c r="H447" s="485"/>
      <c r="I447" s="513"/>
      <c r="J447" s="514"/>
      <c r="K447" s="515"/>
      <c r="L447" s="483"/>
      <c r="M447" s="483"/>
      <c r="N447" s="488"/>
      <c r="O447" s="480"/>
      <c r="P447" s="480"/>
      <c r="Q447" s="480"/>
      <c r="R447" s="480"/>
      <c r="S447" s="480"/>
      <c r="T447" s="480"/>
      <c r="U447" s="483"/>
      <c r="V447" s="483"/>
      <c r="W447" s="502"/>
      <c r="X447" s="483"/>
      <c r="Y447" s="480"/>
      <c r="Z447" s="711"/>
      <c r="AA447" s="712"/>
      <c r="AB447" s="712"/>
      <c r="AC447" s="713"/>
      <c r="AD447" s="713"/>
      <c r="AE447" s="713"/>
      <c r="AF447" s="714"/>
      <c r="AG447" s="715"/>
      <c r="AH447" s="714"/>
      <c r="AI447" s="480"/>
      <c r="AJ447" s="483"/>
      <c r="AK447" s="707"/>
      <c r="AL447" s="455"/>
      <c r="AM447" s="455"/>
      <c r="AN447" s="455"/>
      <c r="AO447" s="456"/>
      <c r="AP447" s="364"/>
      <c r="AQ447" s="811"/>
      <c r="AR447" s="363"/>
      <c r="AS447" s="363"/>
      <c r="AT447" s="363"/>
      <c r="AU447" s="710"/>
    </row>
    <row r="448" spans="1:47" ht="15.75" x14ac:dyDescent="0.25">
      <c r="A448" s="511" t="s">
        <v>843</v>
      </c>
      <c r="B448" s="480"/>
      <c r="C448" s="481"/>
      <c r="D448" s="481"/>
      <c r="E448" s="481"/>
      <c r="F448" s="481"/>
      <c r="G448" s="455"/>
      <c r="H448" s="485"/>
      <c r="I448" s="513"/>
      <c r="J448" s="514"/>
      <c r="K448" s="515"/>
      <c r="L448" s="483"/>
      <c r="M448" s="483"/>
      <c r="N448" s="488"/>
      <c r="O448" s="480"/>
      <c r="P448" s="480"/>
      <c r="Q448" s="480"/>
      <c r="R448" s="480"/>
      <c r="S448" s="480"/>
      <c r="T448" s="480"/>
      <c r="U448" s="483"/>
      <c r="V448" s="483"/>
      <c r="W448" s="502"/>
      <c r="X448" s="483"/>
      <c r="Y448" s="483"/>
      <c r="Z448" s="711"/>
      <c r="AA448" s="712"/>
      <c r="AB448" s="712"/>
      <c r="AC448" s="713"/>
      <c r="AD448" s="713"/>
      <c r="AE448" s="713"/>
      <c r="AF448" s="714"/>
      <c r="AG448" s="715"/>
      <c r="AH448" s="714"/>
      <c r="AI448" s="480"/>
      <c r="AJ448" s="483"/>
      <c r="AK448" s="707"/>
      <c r="AL448" s="455"/>
      <c r="AM448" s="455"/>
      <c r="AN448" s="455"/>
      <c r="AO448" s="456"/>
      <c r="AP448" s="364"/>
      <c r="AQ448" s="811"/>
      <c r="AR448" s="363"/>
      <c r="AS448" s="363"/>
      <c r="AT448" s="363"/>
      <c r="AU448" s="710"/>
    </row>
    <row r="449" spans="1:47" ht="15.75" x14ac:dyDescent="0.25">
      <c r="A449" s="511" t="s">
        <v>844</v>
      </c>
      <c r="B449" s="480"/>
      <c r="C449" s="481"/>
      <c r="D449" s="481"/>
      <c r="E449" s="481"/>
      <c r="F449" s="481"/>
      <c r="G449" s="455"/>
      <c r="H449" s="485"/>
      <c r="I449" s="513"/>
      <c r="J449" s="514"/>
      <c r="K449" s="515"/>
      <c r="L449" s="483"/>
      <c r="M449" s="483"/>
      <c r="N449" s="488"/>
      <c r="O449" s="480"/>
      <c r="P449" s="480"/>
      <c r="Q449" s="480"/>
      <c r="R449" s="480"/>
      <c r="S449" s="480"/>
      <c r="T449" s="480"/>
      <c r="U449" s="483"/>
      <c r="V449" s="483"/>
      <c r="W449" s="502"/>
      <c r="X449" s="483">
        <v>2.61</v>
      </c>
      <c r="Y449" s="480">
        <f>X449*Y5</f>
        <v>0.39149999999999996</v>
      </c>
      <c r="Z449" s="711">
        <f>SUM(X449:Y449)</f>
        <v>3.0015000000000001</v>
      </c>
      <c r="AA449" s="712">
        <f>X449+(X449*AA$7)</f>
        <v>2.7665999999999999</v>
      </c>
      <c r="AB449" s="712" t="e">
        <f>AA449*#REF!</f>
        <v>#REF!</v>
      </c>
      <c r="AC449" s="713" t="e">
        <f>AA449+AB449</f>
        <v>#REF!</v>
      </c>
      <c r="AD449" s="713">
        <f>AA449*AD7</f>
        <v>2.9049300000000002</v>
      </c>
      <c r="AE449" s="713">
        <f>AD449*AF7</f>
        <v>0.4357395</v>
      </c>
      <c r="AF449" s="714">
        <f>AD449+AE449</f>
        <v>3.3406695000000002</v>
      </c>
      <c r="AG449" s="715">
        <v>3.3</v>
      </c>
      <c r="AH449" s="714">
        <f>AD449*AH7</f>
        <v>3.0501765000000005</v>
      </c>
      <c r="AI449" s="480">
        <f>AH449*AJ7</f>
        <v>0.45752647500000004</v>
      </c>
      <c r="AJ449" s="481">
        <f>SUM(AH449:AI449)</f>
        <v>3.5077029750000004</v>
      </c>
      <c r="AK449" s="707">
        <v>3.5</v>
      </c>
      <c r="AL449" s="455">
        <v>3.2331870900000008</v>
      </c>
      <c r="AM449" s="455">
        <f>AL449*1.06</f>
        <v>3.4271783154000008</v>
      </c>
      <c r="AN449" s="455" t="e">
        <f>AL449*#REF!</f>
        <v>#REF!</v>
      </c>
      <c r="AO449" s="456">
        <v>3.7</v>
      </c>
      <c r="AP449" s="364">
        <v>3.7</v>
      </c>
      <c r="AQ449" s="816">
        <f>AM449*1.06</f>
        <v>3.6328090143240011</v>
      </c>
      <c r="AR449" s="363">
        <f>AQ449*1.15</f>
        <v>4.1777303664726011</v>
      </c>
      <c r="AS449" s="775">
        <f>AQ449*1.06</f>
        <v>3.8507775551834413</v>
      </c>
      <c r="AT449" s="804">
        <f>AS449*1.15</f>
        <v>4.428394188460957</v>
      </c>
      <c r="AU449" s="722">
        <f>SUM(AS449-AQ449)/AQ449</f>
        <v>6.000000000000006E-2</v>
      </c>
    </row>
    <row r="450" spans="1:47" ht="15.75" x14ac:dyDescent="0.25">
      <c r="A450" s="734"/>
      <c r="B450" s="392"/>
      <c r="C450" s="386"/>
      <c r="D450" s="386"/>
      <c r="E450" s="386"/>
      <c r="F450" s="386"/>
      <c r="G450" s="387"/>
      <c r="H450" s="438"/>
      <c r="I450" s="389"/>
      <c r="J450" s="390"/>
      <c r="K450" s="390"/>
      <c r="L450" s="392"/>
      <c r="M450" s="392"/>
      <c r="N450" s="1"/>
      <c r="O450" s="448"/>
      <c r="P450" s="392"/>
      <c r="Q450" s="392"/>
      <c r="R450" s="392"/>
      <c r="U450" s="392"/>
      <c r="V450" s="392"/>
      <c r="W450" s="392"/>
      <c r="X450" s="392"/>
      <c r="Y450" s="392"/>
      <c r="Z450" s="758"/>
      <c r="AA450" s="712"/>
      <c r="AB450" s="712"/>
      <c r="AC450" s="713"/>
      <c r="AD450" s="713"/>
      <c r="AE450" s="713"/>
      <c r="AF450" s="714"/>
      <c r="AG450" s="715"/>
      <c r="AH450" s="714"/>
      <c r="AI450" s="480"/>
      <c r="AJ450" s="483"/>
      <c r="AK450" s="707"/>
      <c r="AL450" s="455"/>
      <c r="AM450" s="455"/>
      <c r="AN450" s="455"/>
      <c r="AO450" s="456"/>
      <c r="AP450" s="364"/>
      <c r="AQ450" s="811"/>
      <c r="AR450" s="363"/>
      <c r="AS450" s="363"/>
      <c r="AT450" s="363"/>
      <c r="AU450" s="710"/>
    </row>
    <row r="451" spans="1:47" ht="15.75" x14ac:dyDescent="0.25">
      <c r="A451" s="511"/>
      <c r="B451" s="480"/>
      <c r="C451" s="481"/>
      <c r="D451" s="481"/>
      <c r="E451" s="481"/>
      <c r="F451" s="481"/>
      <c r="G451" s="455"/>
      <c r="H451" s="485"/>
      <c r="I451" s="513"/>
      <c r="J451" s="514"/>
      <c r="K451" s="515" t="s">
        <v>609</v>
      </c>
      <c r="L451" s="483"/>
      <c r="M451" s="483"/>
      <c r="N451" s="488"/>
      <c r="O451" s="480"/>
      <c r="P451" s="480"/>
      <c r="Q451" s="480"/>
      <c r="R451" s="480"/>
      <c r="S451" s="480"/>
      <c r="T451" s="480"/>
      <c r="U451" s="483"/>
      <c r="V451" s="483"/>
      <c r="W451" s="502"/>
      <c r="X451" s="483"/>
      <c r="Y451" s="480"/>
      <c r="Z451" s="711"/>
      <c r="AA451" s="712"/>
      <c r="AB451" s="712"/>
      <c r="AC451" s="713"/>
      <c r="AD451" s="713"/>
      <c r="AE451" s="713"/>
      <c r="AF451" s="714"/>
      <c r="AG451" s="715"/>
      <c r="AH451" s="714"/>
      <c r="AI451" s="480"/>
      <c r="AJ451" s="483"/>
      <c r="AK451" s="707"/>
      <c r="AL451" s="455"/>
      <c r="AM451" s="455"/>
      <c r="AN451" s="455"/>
      <c r="AO451" s="456"/>
      <c r="AP451" s="364"/>
      <c r="AQ451" s="811"/>
      <c r="AR451" s="363"/>
      <c r="AS451" s="363"/>
      <c r="AT451" s="363"/>
      <c r="AU451" s="710"/>
    </row>
    <row r="452" spans="1:47" ht="15.75" x14ac:dyDescent="0.25">
      <c r="A452" s="479" t="s">
        <v>409</v>
      </c>
      <c r="B452" s="480">
        <v>207.9</v>
      </c>
      <c r="C452" s="481" t="e">
        <f>+B452+B452*$G$7</f>
        <v>#VALUE!</v>
      </c>
      <c r="D452" s="481">
        <v>235.88</v>
      </c>
      <c r="E452" s="481">
        <f>+D452*$F$9</f>
        <v>0</v>
      </c>
      <c r="F452" s="481">
        <f>SUM(D452:E452)</f>
        <v>235.88</v>
      </c>
      <c r="G452" s="455">
        <f>+F452</f>
        <v>235.88</v>
      </c>
      <c r="H452" s="485">
        <f>+D452+D452*$I$7</f>
        <v>235.88</v>
      </c>
      <c r="I452" s="513">
        <f>+H452*$I$6</f>
        <v>0</v>
      </c>
      <c r="J452" s="514">
        <f>SUM(H452:I452)</f>
        <v>235.88</v>
      </c>
      <c r="K452" s="515">
        <f>_xlfn.FLOOR.PRECISE(+H452+I452,0.1)</f>
        <v>235.8</v>
      </c>
      <c r="L452" s="480">
        <f>H452+H452*$M$7</f>
        <v>235.88</v>
      </c>
      <c r="M452" s="480">
        <f>L452*$M$6</f>
        <v>0</v>
      </c>
      <c r="N452" s="363">
        <f>L452+M452</f>
        <v>235.88</v>
      </c>
      <c r="O452" s="480">
        <f>L452+L452*$P$7</f>
        <v>268.90319999999997</v>
      </c>
      <c r="P452" s="480" t="e">
        <f>O452*$Q$7</f>
        <v>#VALUE!</v>
      </c>
      <c r="Q452" s="480" t="e">
        <f>SUM(O452:P452)</f>
        <v>#VALUE!</v>
      </c>
      <c r="R452" s="550">
        <v>297.79000000000002</v>
      </c>
      <c r="S452" s="480">
        <f>R452*S7</f>
        <v>41.690600000000003</v>
      </c>
      <c r="T452" s="480">
        <f>R452+S452+0.02</f>
        <v>339.50060000000002</v>
      </c>
      <c r="U452" s="480">
        <f>R452+(R452*R7)</f>
        <v>316.84856000000002</v>
      </c>
      <c r="V452" s="480">
        <f>U452*V7</f>
        <v>47.527284000000002</v>
      </c>
      <c r="W452" s="543">
        <f>ROUNDUP(SUM(U452:V452),1)</f>
        <v>364.40000000000003</v>
      </c>
      <c r="X452" s="480">
        <f>U452*$Z$9+U452</f>
        <v>342.19644479999999</v>
      </c>
      <c r="Y452" s="480">
        <f>X452*Y5</f>
        <v>51.329466719999999</v>
      </c>
      <c r="Z452" s="711">
        <f>X452+Y452+0.01</f>
        <v>393.53591152000001</v>
      </c>
      <c r="AA452" s="712">
        <f>X452+(X452*AA$7)</f>
        <v>362.72823148800001</v>
      </c>
      <c r="AB452" s="712" t="e">
        <f>AA452*#REF!</f>
        <v>#REF!</v>
      </c>
      <c r="AC452" s="713" t="e">
        <f>AA452+AB452</f>
        <v>#REF!</v>
      </c>
      <c r="AD452" s="713">
        <f>AA452*AD7</f>
        <v>380.86464306240003</v>
      </c>
      <c r="AE452" s="713">
        <f>AD452*AF7</f>
        <v>57.129696459360005</v>
      </c>
      <c r="AF452" s="714">
        <f>AD452+AE452</f>
        <v>437.99433952176003</v>
      </c>
      <c r="AG452" s="715">
        <v>429.9</v>
      </c>
      <c r="AH452" s="714">
        <f>AD452*AH7</f>
        <v>399.90787521552005</v>
      </c>
      <c r="AI452" s="480">
        <f>AH452*AJ7</f>
        <v>59.986181282328005</v>
      </c>
      <c r="AJ452" s="481">
        <f>SUM(AH452:AI452)</f>
        <v>459.89405649784806</v>
      </c>
      <c r="AK452" s="707">
        <v>451.4</v>
      </c>
      <c r="AL452" s="455">
        <v>416.05230425199846</v>
      </c>
      <c r="AM452" s="455">
        <f>AL452*1.06</f>
        <v>441.01544250711839</v>
      </c>
      <c r="AN452" s="455" t="e">
        <f>AL452*#REF!</f>
        <v>#REF!</v>
      </c>
      <c r="AO452" s="456">
        <v>478.5</v>
      </c>
      <c r="AP452" s="364">
        <v>478.5</v>
      </c>
      <c r="AQ452" s="816">
        <f>AM452*1.06</f>
        <v>467.47636905754553</v>
      </c>
      <c r="AR452" s="363">
        <f>AQ452*1.15</f>
        <v>537.59782441617733</v>
      </c>
      <c r="AS452" s="775">
        <f>AQ452*1.06</f>
        <v>495.52495120099826</v>
      </c>
      <c r="AT452" s="804">
        <f>AS452*1.15</f>
        <v>569.85369388114793</v>
      </c>
      <c r="AU452" s="722">
        <f>SUM(AS452-AQ452)/AQ452</f>
        <v>6.0000000000000005E-2</v>
      </c>
    </row>
    <row r="453" spans="1:47" ht="15.75" x14ac:dyDescent="0.25">
      <c r="A453" s="479"/>
      <c r="B453" s="517"/>
      <c r="C453" s="481"/>
      <c r="D453" s="481"/>
      <c r="E453" s="481"/>
      <c r="F453" s="481"/>
      <c r="G453" s="455"/>
      <c r="H453" s="485"/>
      <c r="I453" s="513"/>
      <c r="J453" s="514"/>
      <c r="K453" s="515"/>
      <c r="L453" s="483"/>
      <c r="M453" s="483"/>
      <c r="N453" s="488"/>
      <c r="O453" s="480"/>
      <c r="P453" s="480"/>
      <c r="Q453" s="480"/>
      <c r="R453" s="480"/>
      <c r="S453" s="480"/>
      <c r="T453" s="480"/>
      <c r="U453" s="483"/>
      <c r="V453" s="483"/>
      <c r="W453" s="502"/>
      <c r="X453" s="483"/>
      <c r="Y453" s="480"/>
      <c r="Z453" s="711"/>
      <c r="AA453" s="712"/>
      <c r="AB453" s="712"/>
      <c r="AC453" s="713"/>
      <c r="AD453" s="713"/>
      <c r="AE453" s="713"/>
      <c r="AF453" s="714"/>
      <c r="AG453" s="715"/>
      <c r="AH453" s="714"/>
      <c r="AI453" s="480"/>
      <c r="AJ453" s="483"/>
      <c r="AK453" s="707"/>
      <c r="AL453" s="455"/>
      <c r="AM453" s="455"/>
      <c r="AN453" s="455"/>
      <c r="AO453" s="456"/>
      <c r="AP453" s="364"/>
      <c r="AQ453" s="811"/>
      <c r="AR453" s="363"/>
      <c r="AS453" s="363"/>
      <c r="AT453" s="363"/>
      <c r="AU453" s="710"/>
    </row>
    <row r="454" spans="1:47" ht="15.75" x14ac:dyDescent="0.25">
      <c r="A454" s="479"/>
      <c r="B454" s="517"/>
      <c r="C454" s="517"/>
      <c r="D454" s="517"/>
      <c r="E454" s="517"/>
      <c r="F454" s="517"/>
      <c r="G454" s="518"/>
      <c r="H454" s="455"/>
      <c r="I454" s="518"/>
      <c r="J454" s="518"/>
      <c r="K454" s="519"/>
      <c r="L454" s="483"/>
      <c r="M454" s="483"/>
      <c r="N454" s="488"/>
      <c r="O454" s="480"/>
      <c r="P454" s="480"/>
      <c r="Q454" s="480"/>
      <c r="R454" s="480"/>
      <c r="S454" s="480"/>
      <c r="T454" s="480"/>
      <c r="U454" s="483"/>
      <c r="V454" s="483"/>
      <c r="W454" s="502"/>
      <c r="X454" s="483"/>
      <c r="Y454" s="480"/>
      <c r="Z454" s="711"/>
      <c r="AA454" s="712"/>
      <c r="AB454" s="712"/>
      <c r="AC454" s="713"/>
      <c r="AD454" s="713"/>
      <c r="AE454" s="713"/>
      <c r="AF454" s="714"/>
      <c r="AG454" s="715"/>
      <c r="AH454" s="714"/>
      <c r="AI454" s="480"/>
      <c r="AJ454" s="483"/>
      <c r="AK454" s="707"/>
      <c r="AL454" s="455"/>
      <c r="AM454" s="455"/>
      <c r="AN454" s="455"/>
      <c r="AO454" s="456"/>
      <c r="AP454" s="364"/>
      <c r="AQ454" s="811"/>
      <c r="AR454" s="363"/>
      <c r="AS454" s="363"/>
      <c r="AT454" s="363"/>
      <c r="AU454" s="710"/>
    </row>
    <row r="455" spans="1:47" ht="15.75" x14ac:dyDescent="0.25">
      <c r="A455" s="479"/>
      <c r="B455" s="517"/>
      <c r="C455" s="481"/>
      <c r="D455" s="481"/>
      <c r="E455" s="481"/>
      <c r="F455" s="481"/>
      <c r="G455" s="455"/>
      <c r="H455" s="485"/>
      <c r="I455" s="513"/>
      <c r="J455" s="514"/>
      <c r="K455" s="515"/>
      <c r="L455" s="483"/>
      <c r="M455" s="483"/>
      <c r="N455" s="488"/>
      <c r="O455" s="480"/>
      <c r="P455" s="480"/>
      <c r="Q455" s="480"/>
      <c r="R455" s="480"/>
      <c r="S455" s="480"/>
      <c r="T455" s="480"/>
      <c r="U455" s="483"/>
      <c r="V455" s="483"/>
      <c r="W455" s="502"/>
      <c r="X455" s="483"/>
      <c r="Y455" s="480"/>
      <c r="Z455" s="711"/>
      <c r="AA455" s="712"/>
      <c r="AB455" s="712"/>
      <c r="AC455" s="713"/>
      <c r="AD455" s="713"/>
      <c r="AE455" s="713"/>
      <c r="AF455" s="714"/>
      <c r="AG455" s="715"/>
      <c r="AH455" s="714"/>
      <c r="AI455" s="480"/>
      <c r="AJ455" s="483"/>
      <c r="AK455" s="707"/>
      <c r="AL455" s="455"/>
      <c r="AM455" s="455"/>
      <c r="AN455" s="455"/>
      <c r="AO455" s="456"/>
      <c r="AP455" s="364"/>
      <c r="AQ455" s="811"/>
      <c r="AR455" s="363"/>
      <c r="AS455" s="363"/>
      <c r="AT455" s="363"/>
      <c r="AU455" s="710"/>
    </row>
    <row r="456" spans="1:47" ht="15.75" x14ac:dyDescent="0.25">
      <c r="A456" s="499" t="s">
        <v>410</v>
      </c>
      <c r="B456" s="517"/>
      <c r="C456" s="481"/>
      <c r="D456" s="481"/>
      <c r="E456" s="481"/>
      <c r="F456" s="481"/>
      <c r="G456" s="455"/>
      <c r="H456" s="485"/>
      <c r="I456" s="513"/>
      <c r="J456" s="514"/>
      <c r="K456" s="515"/>
      <c r="L456" s="483"/>
      <c r="M456" s="483"/>
      <c r="N456" s="488"/>
      <c r="O456" s="480"/>
      <c r="P456" s="480"/>
      <c r="Q456" s="480"/>
      <c r="R456" s="480"/>
      <c r="S456" s="480"/>
      <c r="T456" s="480"/>
      <c r="U456" s="483"/>
      <c r="V456" s="483"/>
      <c r="W456" s="502"/>
      <c r="X456" s="483"/>
      <c r="Y456" s="480"/>
      <c r="Z456" s="711"/>
      <c r="AA456" s="712"/>
      <c r="AB456" s="712"/>
      <c r="AC456" s="713"/>
      <c r="AD456" s="713"/>
      <c r="AE456" s="713"/>
      <c r="AF456" s="714"/>
      <c r="AG456" s="715"/>
      <c r="AH456" s="714"/>
      <c r="AI456" s="480"/>
      <c r="AJ456" s="483"/>
      <c r="AK456" s="707"/>
      <c r="AL456" s="455"/>
      <c r="AM456" s="455"/>
      <c r="AN456" s="455"/>
      <c r="AO456" s="456"/>
      <c r="AP456" s="364"/>
      <c r="AQ456" s="811"/>
      <c r="AR456" s="363"/>
      <c r="AS456" s="363"/>
      <c r="AT456" s="363"/>
      <c r="AU456" s="710"/>
    </row>
    <row r="457" spans="1:47" ht="15.75" x14ac:dyDescent="0.25">
      <c r="A457" s="479"/>
      <c r="B457" s="517"/>
      <c r="C457" s="481"/>
      <c r="D457" s="481"/>
      <c r="E457" s="481"/>
      <c r="F457" s="481"/>
      <c r="G457" s="455"/>
      <c r="H457" s="485"/>
      <c r="I457" s="513"/>
      <c r="J457" s="514"/>
      <c r="K457" s="515"/>
      <c r="L457" s="483"/>
      <c r="M457" s="483"/>
      <c r="N457" s="488"/>
      <c r="O457" s="480"/>
      <c r="P457" s="480"/>
      <c r="Q457" s="480"/>
      <c r="R457" s="480"/>
      <c r="S457" s="480"/>
      <c r="T457" s="480"/>
      <c r="U457" s="483"/>
      <c r="V457" s="483"/>
      <c r="W457" s="502"/>
      <c r="X457" s="483"/>
      <c r="Y457" s="480"/>
      <c r="Z457" s="711"/>
      <c r="AA457" s="712"/>
      <c r="AB457" s="712"/>
      <c r="AC457" s="713"/>
      <c r="AD457" s="713"/>
      <c r="AE457" s="713"/>
      <c r="AF457" s="714"/>
      <c r="AG457" s="715"/>
      <c r="AH457" s="714"/>
      <c r="AI457" s="480"/>
      <c r="AJ457" s="483"/>
      <c r="AK457" s="707"/>
      <c r="AL457" s="455"/>
      <c r="AM457" s="455"/>
      <c r="AN457" s="455"/>
      <c r="AO457" s="456"/>
      <c r="AP457" s="364"/>
      <c r="AQ457" s="811"/>
      <c r="AR457" s="363"/>
      <c r="AS457" s="363"/>
      <c r="AT457" s="363"/>
      <c r="AU457" s="710"/>
    </row>
    <row r="458" spans="1:47" ht="15.75" x14ac:dyDescent="0.25">
      <c r="A458" s="511" t="s">
        <v>815</v>
      </c>
      <c r="B458" s="480">
        <v>266.64999999999998</v>
      </c>
      <c r="C458" s="481" t="e">
        <f>+B458+B458*$G$7</f>
        <v>#VALUE!</v>
      </c>
      <c r="D458" s="481">
        <v>302.45999999999998</v>
      </c>
      <c r="E458" s="481">
        <f>+D458*$F$9</f>
        <v>0</v>
      </c>
      <c r="F458" s="481">
        <f>SUM(D458:E458)</f>
        <v>302.45999999999998</v>
      </c>
      <c r="G458" s="455">
        <f>+F458</f>
        <v>302.45999999999998</v>
      </c>
      <c r="H458" s="485">
        <f>+D458+D458*$I$7</f>
        <v>302.45999999999998</v>
      </c>
      <c r="I458" s="513">
        <f>+H458*$I$6</f>
        <v>0</v>
      </c>
      <c r="J458" s="514">
        <f>SUM(H458:I458)</f>
        <v>302.45999999999998</v>
      </c>
      <c r="K458" s="515">
        <f>_xlfn.FLOOR.PRECISE(+H458+I458,0.1)+0.1</f>
        <v>302.50000000000006</v>
      </c>
      <c r="L458" s="480">
        <f>H458+H458*$M$7</f>
        <v>302.45999999999998</v>
      </c>
      <c r="M458" s="480">
        <f>L458*$M$6</f>
        <v>0</v>
      </c>
      <c r="N458" s="363">
        <f>L458+M458</f>
        <v>302.45999999999998</v>
      </c>
      <c r="O458" s="480">
        <f>L458+L458*$P$7</f>
        <v>344.80439999999999</v>
      </c>
      <c r="P458" s="480" t="e">
        <f>O458*$Q$7</f>
        <v>#VALUE!</v>
      </c>
      <c r="Q458" s="480" t="e">
        <f>SUM(O458:P458)</f>
        <v>#VALUE!</v>
      </c>
      <c r="R458" s="550">
        <v>381.85</v>
      </c>
      <c r="S458" s="480">
        <f>R458*S7</f>
        <v>53.45900000000001</v>
      </c>
      <c r="T458" s="480">
        <f>R458+S458-0.01</f>
        <v>435.29900000000004</v>
      </c>
      <c r="U458" s="480">
        <f>R458+R458*R7</f>
        <v>406.28840000000002</v>
      </c>
      <c r="V458" s="480">
        <f>U458*V7</f>
        <v>60.943260000000002</v>
      </c>
      <c r="W458" s="543">
        <f>ROUNDUP(SUM(U458:V458),1)</f>
        <v>467.3</v>
      </c>
      <c r="X458" s="480">
        <f>U458*$Z$9+U458</f>
        <v>438.791472</v>
      </c>
      <c r="Y458" s="480">
        <f>X458*Y5</f>
        <v>65.818720799999994</v>
      </c>
      <c r="Z458" s="711">
        <f>X458+Y458</f>
        <v>504.61019279999999</v>
      </c>
      <c r="AA458" s="712">
        <f>X458+(X458*AA$7)</f>
        <v>465.11896031999999</v>
      </c>
      <c r="AB458" s="712" t="e">
        <f>AA458*#REF!</f>
        <v>#REF!</v>
      </c>
      <c r="AC458" s="713" t="e">
        <f>AA458+AB458</f>
        <v>#REF!</v>
      </c>
      <c r="AD458" s="713">
        <f>AA458*AD7</f>
        <v>488.37490833600003</v>
      </c>
      <c r="AE458" s="713">
        <f>AD458*AF7</f>
        <v>73.256236250400008</v>
      </c>
      <c r="AF458" s="714">
        <f>AD458+AE458</f>
        <v>561.63114458640007</v>
      </c>
      <c r="AG458" s="715">
        <v>551.20000000000005</v>
      </c>
      <c r="AH458" s="714">
        <f>AD458*AH7</f>
        <v>512.79365375280008</v>
      </c>
      <c r="AI458" s="480">
        <f>AH458*AJ7</f>
        <v>76.919048062920012</v>
      </c>
      <c r="AJ458" s="481">
        <f>SUM(AH458:AI458)</f>
        <v>589.71270181572004</v>
      </c>
      <c r="AK458" s="707">
        <v>578.79999999999995</v>
      </c>
      <c r="AL458" s="455">
        <v>533.49532347837612</v>
      </c>
      <c r="AM458" s="455">
        <f t="shared" ref="AM458:AM477" si="160">AL458*1.06</f>
        <v>565.50504288707873</v>
      </c>
      <c r="AN458" s="455" t="e">
        <f>AL458*#REF!</f>
        <v>#REF!</v>
      </c>
      <c r="AO458" s="456">
        <v>613.5</v>
      </c>
      <c r="AP458" s="364">
        <v>613.5</v>
      </c>
      <c r="AQ458" s="816">
        <f>AM458*1.06</f>
        <v>599.43534546030344</v>
      </c>
      <c r="AR458" s="363">
        <f t="shared" ref="AR458:AR477" si="161">AQ458*1.15</f>
        <v>689.35064727934889</v>
      </c>
      <c r="AS458" s="775">
        <f>AQ458*1.06</f>
        <v>635.40146618792164</v>
      </c>
      <c r="AT458" s="804">
        <f t="shared" ref="AT458:AT477" si="162">AS458*1.15</f>
        <v>730.71168611610983</v>
      </c>
      <c r="AU458" s="722">
        <f>SUM(AS458-AQ458)/AQ458</f>
        <v>0.06</v>
      </c>
    </row>
    <row r="459" spans="1:47" ht="15.75" x14ac:dyDescent="0.25">
      <c r="A459" s="511" t="s">
        <v>814</v>
      </c>
      <c r="B459" s="480"/>
      <c r="C459" s="481"/>
      <c r="D459" s="481"/>
      <c r="E459" s="481"/>
      <c r="F459" s="481"/>
      <c r="G459" s="455"/>
      <c r="H459" s="485"/>
      <c r="I459" s="513"/>
      <c r="J459" s="514"/>
      <c r="K459" s="515"/>
      <c r="L459" s="483"/>
      <c r="M459" s="483"/>
      <c r="N459" s="488"/>
      <c r="O459" s="480"/>
      <c r="P459" s="480"/>
      <c r="Q459" s="480"/>
      <c r="R459" s="480"/>
      <c r="S459" s="480"/>
      <c r="T459" s="480"/>
      <c r="U459" s="483">
        <v>461.43</v>
      </c>
      <c r="V459" s="480">
        <f>U459*V7</f>
        <v>69.214500000000001</v>
      </c>
      <c r="W459" s="543">
        <f>ROUNDUP(SUM(U459:V459),1)</f>
        <v>530.70000000000005</v>
      </c>
      <c r="X459" s="480">
        <f>U459*$Z$9+U459</f>
        <v>498.34440000000001</v>
      </c>
      <c r="Y459" s="480">
        <f>X459*Y5</f>
        <v>74.751660000000001</v>
      </c>
      <c r="Z459" s="711">
        <f>X459+Y459</f>
        <v>573.09605999999997</v>
      </c>
      <c r="AA459" s="712">
        <f>X459+(X459*AA$7)</f>
        <v>528.24506399999996</v>
      </c>
      <c r="AB459" s="712" t="e">
        <f>AA459*#REF!</f>
        <v>#REF!</v>
      </c>
      <c r="AC459" s="713" t="e">
        <f>AA459+AB459</f>
        <v>#REF!</v>
      </c>
      <c r="AD459" s="713">
        <f>AA459*AD7</f>
        <v>554.65731719999997</v>
      </c>
      <c r="AE459" s="713">
        <f>AD459*AF7</f>
        <v>83.198597579999998</v>
      </c>
      <c r="AF459" s="714">
        <f>AD459+AE459</f>
        <v>637.85591477999992</v>
      </c>
      <c r="AG459" s="715">
        <v>626</v>
      </c>
      <c r="AH459" s="714">
        <f>AD459*AH7</f>
        <v>582.39018306000003</v>
      </c>
      <c r="AI459" s="480">
        <f>AH459*AJ7</f>
        <v>87.358527459000001</v>
      </c>
      <c r="AJ459" s="481">
        <f>SUM(AH459:AI459)</f>
        <v>669.74871051900004</v>
      </c>
      <c r="AK459" s="707">
        <v>657.4</v>
      </c>
      <c r="AL459" s="455">
        <v>605.90149045019996</v>
      </c>
      <c r="AM459" s="455">
        <f t="shared" si="160"/>
        <v>642.25557987721197</v>
      </c>
      <c r="AN459" s="455" t="e">
        <f>AL459*#REF!</f>
        <v>#REF!</v>
      </c>
      <c r="AO459" s="456">
        <v>696.8</v>
      </c>
      <c r="AP459" s="364">
        <v>696.8</v>
      </c>
      <c r="AQ459" s="816">
        <f>AM459*1.06</f>
        <v>680.79091466984471</v>
      </c>
      <c r="AR459" s="363">
        <f t="shared" si="161"/>
        <v>782.90955187032137</v>
      </c>
      <c r="AS459" s="775">
        <f>AQ459*1.06</f>
        <v>721.63836955003546</v>
      </c>
      <c r="AT459" s="804">
        <f t="shared" si="162"/>
        <v>829.8841249825407</v>
      </c>
      <c r="AU459" s="722">
        <f>SUM(AS459-AQ459)/AQ459</f>
        <v>6.0000000000000102E-2</v>
      </c>
    </row>
    <row r="460" spans="1:47" ht="15.75" x14ac:dyDescent="0.25">
      <c r="A460" s="511" t="s">
        <v>412</v>
      </c>
      <c r="B460" s="480">
        <v>5.94</v>
      </c>
      <c r="C460" s="481" t="e">
        <f>+B460+B460*$G$7</f>
        <v>#VALUE!</v>
      </c>
      <c r="D460" s="481">
        <v>6.75</v>
      </c>
      <c r="E460" s="481">
        <f>+D460*$F$9</f>
        <v>0</v>
      </c>
      <c r="F460" s="481">
        <f>SUM(D460:E460)</f>
        <v>6.75</v>
      </c>
      <c r="G460" s="455">
        <f>CEILING(F460,0.1)</f>
        <v>6.8000000000000007</v>
      </c>
      <c r="H460" s="485">
        <f>+D460+D460*$I$7</f>
        <v>6.75</v>
      </c>
      <c r="I460" s="513">
        <f>+H460*$I$6</f>
        <v>0</v>
      </c>
      <c r="J460" s="514">
        <f>SUM(H460:I460)</f>
        <v>6.75</v>
      </c>
      <c r="K460" s="515">
        <f>_xlfn.FLOOR.PRECISE(+H460+I460,0.1)+0.1</f>
        <v>6.8</v>
      </c>
      <c r="L460" s="480">
        <f>H460+H460*$M$7</f>
        <v>6.75</v>
      </c>
      <c r="M460" s="480">
        <f>L460*$M$6</f>
        <v>0</v>
      </c>
      <c r="N460" s="363">
        <f>L460+M460</f>
        <v>6.75</v>
      </c>
      <c r="O460" s="480">
        <f>L460+L460*$P$7</f>
        <v>7.6950000000000003</v>
      </c>
      <c r="P460" s="480" t="e">
        <f>O460*$Q$7</f>
        <v>#VALUE!</v>
      </c>
      <c r="Q460" s="480" t="e">
        <f>SUM(O460:P460)</f>
        <v>#VALUE!</v>
      </c>
      <c r="R460" s="550">
        <v>8.52</v>
      </c>
      <c r="S460" s="480">
        <f>R460*S7</f>
        <v>1.1928000000000001</v>
      </c>
      <c r="T460" s="480">
        <f>R460+S460-0.01</f>
        <v>9.7027999999999999</v>
      </c>
      <c r="U460" s="480">
        <f>R460+(R460*R7)</f>
        <v>9.0652799999999996</v>
      </c>
      <c r="V460" s="480">
        <f>U460*V7</f>
        <v>1.3597919999999999</v>
      </c>
      <c r="W460" s="543">
        <f>ROUNDUP(SUM(U460:V460),1)</f>
        <v>10.5</v>
      </c>
      <c r="X460" s="480">
        <f>U460*$Z$9+U460</f>
        <v>9.7905023999999994</v>
      </c>
      <c r="Y460" s="480">
        <f>X460*Y5</f>
        <v>1.4685753599999998</v>
      </c>
      <c r="Z460" s="711">
        <f>X460+Y460</f>
        <v>11.259077759999998</v>
      </c>
      <c r="AA460" s="712">
        <f>X460+(X460*AA$7)</f>
        <v>10.377932544</v>
      </c>
      <c r="AB460" s="712" t="e">
        <f>AA460*#REF!</f>
        <v>#REF!</v>
      </c>
      <c r="AC460" s="713" t="e">
        <f>AA460+AB460</f>
        <v>#REF!</v>
      </c>
      <c r="AD460" s="713">
        <f>AA460*AD7</f>
        <v>10.8968291712</v>
      </c>
      <c r="AE460" s="713">
        <f>AD460*AF7</f>
        <v>1.6345243756800001</v>
      </c>
      <c r="AF460" s="714">
        <f>AD460+AE460</f>
        <v>12.53135354688</v>
      </c>
      <c r="AG460" s="715">
        <v>12.3</v>
      </c>
      <c r="AH460" s="714">
        <f>AD460*AH7</f>
        <v>11.441670629760001</v>
      </c>
      <c r="AI460" s="480">
        <f>AH460*AJ7</f>
        <v>1.7162505944640001</v>
      </c>
      <c r="AJ460" s="481">
        <f>SUM(AH460:AI460)</f>
        <v>13.157921224224001</v>
      </c>
      <c r="AK460" s="707">
        <v>12.9</v>
      </c>
      <c r="AL460" s="455">
        <v>11.903575110739201</v>
      </c>
      <c r="AM460" s="455">
        <f t="shared" si="160"/>
        <v>12.617789617383554</v>
      </c>
      <c r="AN460" s="455" t="e">
        <f>AL460*#REF!</f>
        <v>#REF!</v>
      </c>
      <c r="AO460" s="456">
        <v>13.7</v>
      </c>
      <c r="AP460" s="364">
        <v>13.7</v>
      </c>
      <c r="AQ460" s="816">
        <f>AM460*1.06</f>
        <v>13.374856994426569</v>
      </c>
      <c r="AR460" s="363">
        <f t="shared" si="161"/>
        <v>15.381085543590553</v>
      </c>
      <c r="AS460" s="775">
        <f>AQ460*1.06</f>
        <v>14.177348414092164</v>
      </c>
      <c r="AT460" s="804">
        <f t="shared" si="162"/>
        <v>16.303950676205986</v>
      </c>
      <c r="AU460" s="722">
        <f>SUM(AS460-AQ460)/AQ460</f>
        <v>6.0000000000000032E-2</v>
      </c>
    </row>
    <row r="461" spans="1:47" ht="15.75" x14ac:dyDescent="0.25">
      <c r="A461" s="511" t="s">
        <v>816</v>
      </c>
      <c r="B461" s="480"/>
      <c r="C461" s="481"/>
      <c r="D461" s="481"/>
      <c r="E461" s="481"/>
      <c r="F461" s="481"/>
      <c r="G461" s="455"/>
      <c r="H461" s="485"/>
      <c r="I461" s="513"/>
      <c r="J461" s="514"/>
      <c r="K461" s="515"/>
      <c r="L461" s="483"/>
      <c r="M461" s="483"/>
      <c r="N461" s="488"/>
      <c r="O461" s="480"/>
      <c r="P461" s="480"/>
      <c r="Q461" s="480"/>
      <c r="R461" s="480"/>
      <c r="S461" s="480"/>
      <c r="T461" s="480"/>
      <c r="U461" s="483">
        <v>9.0299999999999994</v>
      </c>
      <c r="V461" s="480">
        <f>U461*V7</f>
        <v>1.3544999999999998</v>
      </c>
      <c r="W461" s="543">
        <f>ROUNDUP(SUM(U461:V461),1)</f>
        <v>10.4</v>
      </c>
      <c r="X461" s="480">
        <f>U461*$Z$9+U461</f>
        <v>9.7523999999999997</v>
      </c>
      <c r="Y461" s="480">
        <f>X461*Y5</f>
        <v>1.4628599999999998</v>
      </c>
      <c r="Z461" s="711">
        <f>X461+Y461</f>
        <v>11.215259999999999</v>
      </c>
      <c r="AA461" s="712">
        <f>X461+(X461*AA$7)</f>
        <v>10.337543999999999</v>
      </c>
      <c r="AB461" s="712" t="e">
        <f>AA461*#REF!</f>
        <v>#REF!</v>
      </c>
      <c r="AC461" s="713" t="e">
        <f>AA461+AB461</f>
        <v>#REF!</v>
      </c>
      <c r="AD461" s="713">
        <f>AA461*AD7</f>
        <v>10.854421199999999</v>
      </c>
      <c r="AE461" s="713">
        <f>AD461*AF7</f>
        <v>1.6281631799999998</v>
      </c>
      <c r="AF461" s="714">
        <f>AD461+AE461</f>
        <v>12.482584379999999</v>
      </c>
      <c r="AG461" s="715">
        <v>12.3</v>
      </c>
      <c r="AH461" s="714">
        <f>AD461*AH7</f>
        <v>11.397142259999999</v>
      </c>
      <c r="AI461" s="480">
        <f>AH461*AJ7</f>
        <v>1.7095713389999998</v>
      </c>
      <c r="AJ461" s="481">
        <f>SUM(AH461:AI461)</f>
        <v>13.106713598999999</v>
      </c>
      <c r="AK461" s="707">
        <v>12.9</v>
      </c>
      <c r="AL461" s="455">
        <v>11.8572491142</v>
      </c>
      <c r="AM461" s="455">
        <f t="shared" si="160"/>
        <v>12.568684061052</v>
      </c>
      <c r="AN461" s="455" t="e">
        <f>AL461*#REF!</f>
        <v>#REF!</v>
      </c>
      <c r="AO461" s="456">
        <v>13.6</v>
      </c>
      <c r="AP461" s="364">
        <v>13.6</v>
      </c>
      <c r="AQ461" s="816">
        <f>AM461*1.06</f>
        <v>13.322805104715121</v>
      </c>
      <c r="AR461" s="363">
        <f t="shared" si="161"/>
        <v>15.321225870422388</v>
      </c>
      <c r="AS461" s="775">
        <f>AQ461*1.06</f>
        <v>14.122173410998029</v>
      </c>
      <c r="AT461" s="804">
        <f t="shared" si="162"/>
        <v>16.24049942264773</v>
      </c>
      <c r="AU461" s="722">
        <f>SUM(AS461-AQ461)/AQ461</f>
        <v>6.0000000000000039E-2</v>
      </c>
    </row>
    <row r="462" spans="1:47" ht="15.75" x14ac:dyDescent="0.25">
      <c r="A462" s="511" t="s">
        <v>413</v>
      </c>
      <c r="B462" s="480">
        <v>59.43</v>
      </c>
      <c r="C462" s="481" t="e">
        <f>+B462+B462*$G$7</f>
        <v>#VALUE!</v>
      </c>
      <c r="D462" s="481">
        <v>67.459999999999994</v>
      </c>
      <c r="E462" s="481">
        <f>+D462*$F$9</f>
        <v>0</v>
      </c>
      <c r="F462" s="481">
        <f>SUM(D462:E462)</f>
        <v>67.459999999999994</v>
      </c>
      <c r="G462" s="455">
        <f>+F462</f>
        <v>67.459999999999994</v>
      </c>
      <c r="H462" s="485">
        <f>+D462+D462*$I$7</f>
        <v>67.459999999999994</v>
      </c>
      <c r="I462" s="513">
        <f>+H462*$I$6</f>
        <v>0</v>
      </c>
      <c r="J462" s="514">
        <f>SUM(H462:I462)</f>
        <v>67.459999999999994</v>
      </c>
      <c r="K462" s="515">
        <f>_xlfn.FLOOR.PRECISE(+H462+I462,0.1)</f>
        <v>67.400000000000006</v>
      </c>
      <c r="L462" s="480">
        <f>H462+H462*$M$7</f>
        <v>67.459999999999994</v>
      </c>
      <c r="M462" s="480">
        <f>L462*$M$6</f>
        <v>0</v>
      </c>
      <c r="N462" s="363">
        <f>L462+M462</f>
        <v>67.459999999999994</v>
      </c>
      <c r="O462" s="480">
        <f>L462+L462*$P$7</f>
        <v>76.904399999999995</v>
      </c>
      <c r="P462" s="480" t="e">
        <f>O462*$Q$7</f>
        <v>#VALUE!</v>
      </c>
      <c r="Q462" s="480" t="e">
        <f>SUM(O462:P462)</f>
        <v>#VALUE!</v>
      </c>
      <c r="R462" s="550">
        <v>85.17</v>
      </c>
      <c r="S462" s="480">
        <f>R462*S7</f>
        <v>11.923800000000002</v>
      </c>
      <c r="T462" s="480">
        <f>R462+S462+0.01</f>
        <v>97.103800000000007</v>
      </c>
      <c r="U462" s="480">
        <f>R462+(R462*R7)</f>
        <v>90.62088</v>
      </c>
      <c r="V462" s="480">
        <f>U462*V7</f>
        <v>13.593131999999999</v>
      </c>
      <c r="W462" s="543">
        <f>ROUNDUP(SUM(U462:V462),1)</f>
        <v>104.3</v>
      </c>
      <c r="X462" s="480">
        <f>U462*$Z$9+U462</f>
        <v>97.870550399999999</v>
      </c>
      <c r="Y462" s="480">
        <f>X462*Y5</f>
        <v>14.68058256</v>
      </c>
      <c r="Z462" s="711">
        <f>X462+Y462</f>
        <v>112.55113296</v>
      </c>
      <c r="AA462" s="712">
        <f>X462+(X462*AA$7)</f>
        <v>103.742783424</v>
      </c>
      <c r="AB462" s="712" t="e">
        <f>AA462*#REF!</f>
        <v>#REF!</v>
      </c>
      <c r="AC462" s="713" t="e">
        <f>AA462+AB462</f>
        <v>#REF!</v>
      </c>
      <c r="AD462" s="713">
        <f>AA462*AD7</f>
        <v>108.9299225952</v>
      </c>
      <c r="AE462" s="713">
        <f>AD462*AF7</f>
        <v>16.33948838928</v>
      </c>
      <c r="AF462" s="714">
        <f>AD462+AE462</f>
        <v>125.26941098448</v>
      </c>
      <c r="AG462" s="715">
        <v>123</v>
      </c>
      <c r="AH462" s="714">
        <f>AD462*AH7</f>
        <v>114.37641872496</v>
      </c>
      <c r="AI462" s="480">
        <f>AH462*AJ7</f>
        <v>17.156462808743999</v>
      </c>
      <c r="AJ462" s="481">
        <f>SUM(AH462:AI462)</f>
        <v>131.532881533704</v>
      </c>
      <c r="AK462" s="707">
        <v>129</v>
      </c>
      <c r="AL462" s="455">
        <v>118.99383711052322</v>
      </c>
      <c r="AM462" s="455">
        <f t="shared" si="160"/>
        <v>126.13346733715461</v>
      </c>
      <c r="AN462" s="455" t="e">
        <f>AL462*#REF!</f>
        <v>#REF!</v>
      </c>
      <c r="AO462" s="456">
        <v>136.80000000000001</v>
      </c>
      <c r="AP462" s="364">
        <v>136.80000000000001</v>
      </c>
      <c r="AQ462" s="816">
        <f>AM462*1.06</f>
        <v>133.7014753773839</v>
      </c>
      <c r="AR462" s="363">
        <f t="shared" si="161"/>
        <v>153.75669668399146</v>
      </c>
      <c r="AS462" s="775">
        <f>AQ462*1.06</f>
        <v>141.72356390002693</v>
      </c>
      <c r="AT462" s="804">
        <f t="shared" si="162"/>
        <v>162.98209848503095</v>
      </c>
      <c r="AU462" s="722">
        <f>SUM(AS462-AQ462)/AQ462</f>
        <v>5.9999999999999977E-2</v>
      </c>
    </row>
    <row r="463" spans="1:47" ht="15.75" x14ac:dyDescent="0.25">
      <c r="A463" s="590" t="s">
        <v>817</v>
      </c>
      <c r="B463" s="591"/>
      <c r="C463" s="591"/>
      <c r="D463" s="591"/>
      <c r="E463" s="591"/>
      <c r="F463" s="591"/>
      <c r="G463" s="592"/>
      <c r="H463" s="593"/>
      <c r="I463" s="592"/>
      <c r="J463" s="592"/>
      <c r="K463" s="519"/>
      <c r="L463" s="594"/>
      <c r="M463" s="594"/>
      <c r="N463" s="595"/>
      <c r="O463" s="596"/>
      <c r="P463" s="596"/>
      <c r="Q463" s="596"/>
      <c r="R463" s="480"/>
      <c r="S463" s="480"/>
      <c r="T463" s="480" t="s">
        <v>609</v>
      </c>
      <c r="U463" s="483"/>
      <c r="V463" s="483"/>
      <c r="W463" s="502"/>
      <c r="X463" s="483"/>
      <c r="Y463" s="480"/>
      <c r="Z463" s="711"/>
      <c r="AA463" s="712"/>
      <c r="AB463" s="712"/>
      <c r="AC463" s="713"/>
      <c r="AD463" s="713"/>
      <c r="AE463" s="713"/>
      <c r="AF463" s="714"/>
      <c r="AG463" s="715"/>
      <c r="AH463" s="714"/>
      <c r="AI463" s="480"/>
      <c r="AJ463" s="483"/>
      <c r="AK463" s="707"/>
      <c r="AL463" s="455"/>
      <c r="AM463" s="455"/>
      <c r="AN463" s="455"/>
      <c r="AO463" s="456"/>
      <c r="AP463" s="364"/>
      <c r="AQ463" s="811"/>
      <c r="AR463" s="363"/>
      <c r="AS463" s="363"/>
      <c r="AT463" s="363"/>
      <c r="AU463" s="710"/>
    </row>
    <row r="464" spans="1:47" ht="15.75" x14ac:dyDescent="0.25">
      <c r="A464" s="511" t="s">
        <v>747</v>
      </c>
      <c r="B464" s="480"/>
      <c r="C464" s="481"/>
      <c r="D464" s="481"/>
      <c r="E464" s="481"/>
      <c r="F464" s="481"/>
      <c r="G464" s="455"/>
      <c r="H464" s="485"/>
      <c r="I464" s="513"/>
      <c r="J464" s="514"/>
      <c r="K464" s="514"/>
      <c r="L464" s="480"/>
      <c r="M464" s="480"/>
      <c r="N464" s="363"/>
      <c r="O464" s="480">
        <v>70.040000000000006</v>
      </c>
      <c r="P464" s="480" t="e">
        <f>O464*$Q$7</f>
        <v>#VALUE!</v>
      </c>
      <c r="Q464" s="480" t="e">
        <f>SUM(O464:P464)</f>
        <v>#VALUE!</v>
      </c>
      <c r="R464" s="550">
        <v>74.239999999999995</v>
      </c>
      <c r="S464" s="480">
        <f>R464*S7</f>
        <v>10.393600000000001</v>
      </c>
      <c r="T464" s="480">
        <f>R464+S464-0.04</f>
        <v>84.593599999999995</v>
      </c>
      <c r="U464" s="480">
        <f>R464+(R464*R7)</f>
        <v>78.99136</v>
      </c>
      <c r="V464" s="480">
        <f>U464*V7</f>
        <v>11.848704</v>
      </c>
      <c r="W464" s="543">
        <f>ROUNDUP(SUM(U464:V464),1)</f>
        <v>90.899999999999991</v>
      </c>
      <c r="X464" s="480">
        <f>U464*$Z$9+U464</f>
        <v>85.310668800000002</v>
      </c>
      <c r="Y464" s="480">
        <f>X464*Y5</f>
        <v>12.79660032</v>
      </c>
      <c r="Z464" s="711">
        <f>X464+Y464</f>
        <v>98.107269119999998</v>
      </c>
      <c r="AA464" s="712">
        <f>X464+(X464*AA$7)</f>
        <v>90.429308927999998</v>
      </c>
      <c r="AB464" s="712" t="e">
        <f>AA464*#REF!</f>
        <v>#REF!</v>
      </c>
      <c r="AC464" s="713" t="e">
        <f>AA464+AB464</f>
        <v>#REF!</v>
      </c>
      <c r="AD464" s="713">
        <f>AA464*AD7</f>
        <v>94.950774374399998</v>
      </c>
      <c r="AE464" s="713">
        <f>AD464*AF7</f>
        <v>14.242616156159999</v>
      </c>
      <c r="AF464" s="714">
        <f>AD464+AE464</f>
        <v>109.19339053055999</v>
      </c>
      <c r="AG464" s="715">
        <v>107.2</v>
      </c>
      <c r="AH464" s="714">
        <f>AD464*AH7</f>
        <v>99.698313093120007</v>
      </c>
      <c r="AI464" s="480">
        <f>AH464*AJ7</f>
        <v>14.954746963968001</v>
      </c>
      <c r="AJ464" s="481">
        <f>SUM(AH464:AI464)</f>
        <v>114.65306005708801</v>
      </c>
      <c r="AK464" s="707">
        <v>112.5</v>
      </c>
      <c r="AL464" s="455">
        <v>103.7231709179904</v>
      </c>
      <c r="AM464" s="455">
        <f t="shared" si="160"/>
        <v>109.94656117306982</v>
      </c>
      <c r="AN464" s="455" t="e">
        <f>AL464*#REF!</f>
        <v>#REF!</v>
      </c>
      <c r="AO464" s="456">
        <v>119.3</v>
      </c>
      <c r="AP464" s="364">
        <v>119.3</v>
      </c>
      <c r="AQ464" s="816">
        <f>AM464*1.06</f>
        <v>116.54335484345403</v>
      </c>
      <c r="AR464" s="363">
        <f t="shared" si="161"/>
        <v>134.02485806997211</v>
      </c>
      <c r="AS464" s="775">
        <f t="shared" ref="AS464:AS477" si="163">AQ464*1.06</f>
        <v>123.53595613406128</v>
      </c>
      <c r="AT464" s="804">
        <f t="shared" si="162"/>
        <v>142.06634955417047</v>
      </c>
      <c r="AU464" s="722">
        <f t="shared" ref="AU464:AU477" si="164">SUM(AS464-AQ464)/AQ464</f>
        <v>6.0000000000000109E-2</v>
      </c>
    </row>
    <row r="465" spans="1:47" ht="15.75" x14ac:dyDescent="0.25">
      <c r="A465" s="511" t="s">
        <v>818</v>
      </c>
      <c r="B465" s="480"/>
      <c r="C465" s="481"/>
      <c r="D465" s="481"/>
      <c r="E465" s="481"/>
      <c r="F465" s="481"/>
      <c r="G465" s="455"/>
      <c r="H465" s="485"/>
      <c r="I465" s="513"/>
      <c r="J465" s="514"/>
      <c r="K465" s="514"/>
      <c r="L465" s="480"/>
      <c r="M465" s="480"/>
      <c r="N465" s="363"/>
      <c r="O465" s="480"/>
      <c r="P465" s="480"/>
      <c r="Q465" s="363"/>
      <c r="R465" s="480"/>
      <c r="S465" s="480"/>
      <c r="T465" s="480"/>
      <c r="U465" s="483">
        <v>76.349999999999994</v>
      </c>
      <c r="V465" s="480">
        <f>U465*V7</f>
        <v>11.452499999999999</v>
      </c>
      <c r="W465" s="543">
        <f>ROUNDUP(SUM(U465:V465),1)</f>
        <v>87.899999999999991</v>
      </c>
      <c r="X465" s="480">
        <f>U465*$Z$9+U465</f>
        <v>82.457999999999998</v>
      </c>
      <c r="Y465" s="480">
        <f>X465*Y5</f>
        <v>12.368699999999999</v>
      </c>
      <c r="Z465" s="711">
        <f>X465+Y465</f>
        <v>94.826700000000002</v>
      </c>
      <c r="AA465" s="712">
        <f>X465+(X465*AA$7)</f>
        <v>87.405479999999997</v>
      </c>
      <c r="AB465" s="712" t="e">
        <f>AA465*#REF!</f>
        <v>#REF!</v>
      </c>
      <c r="AC465" s="713" t="e">
        <f>AA465+AB465</f>
        <v>#REF!</v>
      </c>
      <c r="AD465" s="713">
        <f>AA465*AD7</f>
        <v>91.775754000000006</v>
      </c>
      <c r="AE465" s="713">
        <f>AD465*AF7</f>
        <v>13.766363100000001</v>
      </c>
      <c r="AF465" s="714">
        <f>AD465+AE465</f>
        <v>105.54211710000001</v>
      </c>
      <c r="AG465" s="715">
        <v>103.6</v>
      </c>
      <c r="AH465" s="714">
        <f>AD465*AH7</f>
        <v>96.364541700000004</v>
      </c>
      <c r="AI465" s="480">
        <f>AH465*AJ7</f>
        <v>14.454681255000001</v>
      </c>
      <c r="AJ465" s="481">
        <f>SUM(AH465:AI465)</f>
        <v>110.819222955</v>
      </c>
      <c r="AK465" s="707">
        <v>108.8</v>
      </c>
      <c r="AL465" s="455">
        <v>100.254813939</v>
      </c>
      <c r="AM465" s="455">
        <f t="shared" si="160"/>
        <v>106.27010277534001</v>
      </c>
      <c r="AN465" s="455" t="e">
        <f>AL465*#REF!</f>
        <v>#REF!</v>
      </c>
      <c r="AO465" s="456">
        <v>115.3</v>
      </c>
      <c r="AP465" s="364">
        <v>115.3</v>
      </c>
      <c r="AQ465" s="816">
        <f>AM465*1.06</f>
        <v>112.64630894186041</v>
      </c>
      <c r="AR465" s="363">
        <f t="shared" si="161"/>
        <v>129.54325528313947</v>
      </c>
      <c r="AS465" s="775">
        <f t="shared" si="163"/>
        <v>119.40508747837204</v>
      </c>
      <c r="AT465" s="804">
        <f t="shared" si="162"/>
        <v>137.31585060012785</v>
      </c>
      <c r="AU465" s="722">
        <f t="shared" si="164"/>
        <v>6.0000000000000026E-2</v>
      </c>
    </row>
    <row r="466" spans="1:47" ht="15.75" x14ac:dyDescent="0.25">
      <c r="A466" s="511" t="s">
        <v>748</v>
      </c>
      <c r="B466" s="480"/>
      <c r="C466" s="481"/>
      <c r="D466" s="481"/>
      <c r="E466" s="481"/>
      <c r="F466" s="481"/>
      <c r="G466" s="455"/>
      <c r="H466" s="485"/>
      <c r="I466" s="513"/>
      <c r="J466" s="514"/>
      <c r="K466" s="514"/>
      <c r="L466" s="480"/>
      <c r="M466" s="480"/>
      <c r="N466" s="363"/>
      <c r="O466" s="480">
        <v>41.69</v>
      </c>
      <c r="P466" s="480" t="e">
        <f>O466*$Q$7</f>
        <v>#VALUE!</v>
      </c>
      <c r="Q466" s="480" t="e">
        <f>SUM(O466:P466)</f>
        <v>#VALUE!</v>
      </c>
      <c r="R466" s="550">
        <v>44.19</v>
      </c>
      <c r="S466" s="480">
        <f>R466*S7</f>
        <v>6.1866000000000003</v>
      </c>
      <c r="T466" s="480">
        <f>R466+S466+0.02</f>
        <v>50.396599999999999</v>
      </c>
      <c r="U466" s="480">
        <f>R466+(R466*R7)</f>
        <v>47.018159999999995</v>
      </c>
      <c r="V466" s="480">
        <f>U466*V7</f>
        <v>7.0527239999999987</v>
      </c>
      <c r="W466" s="543">
        <f>ROUNDUP(SUM(U466:V466),1)</f>
        <v>54.1</v>
      </c>
      <c r="X466" s="480">
        <f>U466*$Z$9+U466</f>
        <v>50.779612799999995</v>
      </c>
      <c r="Y466" s="480">
        <f>X466*Y5</f>
        <v>7.6169419199999986</v>
      </c>
      <c r="Z466" s="711">
        <f>X466+Y466</f>
        <v>58.396554719999997</v>
      </c>
      <c r="AA466" s="712">
        <f>X466+(X466*AA$7)</f>
        <v>53.826389567999996</v>
      </c>
      <c r="AB466" s="712" t="e">
        <f>AA466*#REF!</f>
        <v>#REF!</v>
      </c>
      <c r="AC466" s="713" t="e">
        <f>AA466+AB466</f>
        <v>#REF!</v>
      </c>
      <c r="AD466" s="713">
        <f>AA466*AD7</f>
        <v>56.5177090464</v>
      </c>
      <c r="AE466" s="713">
        <f>AD466*AF7</f>
        <v>8.477656356959999</v>
      </c>
      <c r="AF466" s="714">
        <f>AD466+AE466</f>
        <v>64.995365403359997</v>
      </c>
      <c r="AG466" s="715">
        <v>63.8</v>
      </c>
      <c r="AH466" s="714">
        <f>AD466*AH7</f>
        <v>59.343594498720002</v>
      </c>
      <c r="AI466" s="480">
        <f>AH466*AJ7</f>
        <v>8.9015391748080006</v>
      </c>
      <c r="AJ466" s="481">
        <f>SUM(AH466:AI466)</f>
        <v>68.245133673528002</v>
      </c>
      <c r="AK466" s="707">
        <v>67</v>
      </c>
      <c r="AL466" s="455">
        <v>61.739317387742396</v>
      </c>
      <c r="AM466" s="455">
        <f t="shared" si="160"/>
        <v>65.443676431006949</v>
      </c>
      <c r="AN466" s="455" t="e">
        <f>AL466*#REF!</f>
        <v>#REF!</v>
      </c>
      <c r="AO466" s="456" t="e">
        <f>SUM(AL466:AN466)</f>
        <v>#REF!</v>
      </c>
      <c r="AP466" s="364"/>
      <c r="AQ466" s="816">
        <f>AM466*1.06</f>
        <v>69.370297016867369</v>
      </c>
      <c r="AR466" s="363">
        <f t="shared" si="161"/>
        <v>79.775841569397471</v>
      </c>
      <c r="AS466" s="775">
        <f t="shared" si="163"/>
        <v>73.532514837879418</v>
      </c>
      <c r="AT466" s="804">
        <f t="shared" si="162"/>
        <v>84.562392063561319</v>
      </c>
      <c r="AU466" s="722">
        <f t="shared" si="164"/>
        <v>6.0000000000000109E-2</v>
      </c>
    </row>
    <row r="467" spans="1:47" ht="15.75" x14ac:dyDescent="0.25">
      <c r="A467" s="511"/>
      <c r="B467" s="480"/>
      <c r="C467" s="481"/>
      <c r="D467" s="481"/>
      <c r="E467" s="481"/>
      <c r="F467" s="481"/>
      <c r="G467" s="455"/>
      <c r="H467" s="485"/>
      <c r="I467" s="513"/>
      <c r="J467" s="514"/>
      <c r="K467" s="514"/>
      <c r="L467" s="480"/>
      <c r="M467" s="480"/>
      <c r="N467" s="363"/>
      <c r="O467" s="480"/>
      <c r="P467" s="480"/>
      <c r="Q467" s="363"/>
      <c r="R467" s="480"/>
      <c r="S467" s="480"/>
      <c r="T467" s="480"/>
      <c r="U467" s="483"/>
      <c r="V467" s="483"/>
      <c r="W467" s="502"/>
      <c r="X467" s="483"/>
      <c r="Y467" s="480"/>
      <c r="Z467" s="711"/>
      <c r="AA467" s="712"/>
      <c r="AB467" s="712"/>
      <c r="AC467" s="713"/>
      <c r="AD467" s="713"/>
      <c r="AE467" s="713"/>
      <c r="AF467" s="714"/>
      <c r="AG467" s="715"/>
      <c r="AH467" s="714"/>
      <c r="AI467" s="480"/>
      <c r="AJ467" s="483"/>
      <c r="AK467" s="707"/>
      <c r="AL467" s="455"/>
      <c r="AM467" s="455"/>
      <c r="AN467" s="455"/>
      <c r="AO467" s="456"/>
      <c r="AP467" s="364"/>
      <c r="AQ467" s="811"/>
      <c r="AR467" s="363"/>
      <c r="AS467" s="363"/>
      <c r="AT467" s="363"/>
      <c r="AU467" s="710"/>
    </row>
    <row r="468" spans="1:47" ht="15.75" x14ac:dyDescent="0.25">
      <c r="A468" s="511" t="s">
        <v>819</v>
      </c>
      <c r="B468" s="480"/>
      <c r="C468" s="481"/>
      <c r="D468" s="481"/>
      <c r="E468" s="481"/>
      <c r="F468" s="481"/>
      <c r="G468" s="455"/>
      <c r="H468" s="485"/>
      <c r="I468" s="513"/>
      <c r="J468" s="514"/>
      <c r="K468" s="514"/>
      <c r="L468" s="480"/>
      <c r="M468" s="480"/>
      <c r="N468" s="363"/>
      <c r="O468" s="480">
        <v>59.61</v>
      </c>
      <c r="P468" s="480" t="e">
        <f>O468*$Q$7</f>
        <v>#VALUE!</v>
      </c>
      <c r="Q468" s="480" t="e">
        <f>SUM(O468:P468)</f>
        <v>#VALUE!</v>
      </c>
      <c r="R468" s="550">
        <v>63.19</v>
      </c>
      <c r="S468" s="480">
        <f>R468*S7</f>
        <v>8.8466000000000005</v>
      </c>
      <c r="T468" s="480">
        <f>R468+S468-0.03</f>
        <v>72.006599999999992</v>
      </c>
      <c r="U468" s="480">
        <f>R468+(R468*R7)</f>
        <v>67.234160000000003</v>
      </c>
      <c r="V468" s="480">
        <f>U468*V7</f>
        <v>10.085124</v>
      </c>
      <c r="W468" s="543">
        <f>ROUNDUP(SUM(U468:V468),1)</f>
        <v>77.399999999999991</v>
      </c>
      <c r="X468" s="480">
        <f>U468*$Z$9+U468</f>
        <v>72.612892799999997</v>
      </c>
      <c r="Y468" s="480">
        <f>X468*Y5</f>
        <v>10.89193392</v>
      </c>
      <c r="Z468" s="711">
        <f t="shared" ref="Z468:Z477" si="165">X468+Y468</f>
        <v>83.504826719999997</v>
      </c>
      <c r="AA468" s="712">
        <f>X468+(X468*AA$7)</f>
        <v>76.969666367999992</v>
      </c>
      <c r="AB468" s="712" t="e">
        <f>AA468*#REF!</f>
        <v>#REF!</v>
      </c>
      <c r="AC468" s="713" t="e">
        <f>AA468+AB468</f>
        <v>#REF!</v>
      </c>
      <c r="AD468" s="713">
        <f>AA468*AD7</f>
        <v>80.818149686399991</v>
      </c>
      <c r="AE468" s="713">
        <f>AD468*AF7</f>
        <v>12.122722452959998</v>
      </c>
      <c r="AF468" s="714">
        <f>AD468+AE468</f>
        <v>92.940872139359982</v>
      </c>
      <c r="AG468" s="715">
        <v>91.2</v>
      </c>
      <c r="AH468" s="714">
        <f>AD468*AH7</f>
        <v>84.859057170719993</v>
      </c>
      <c r="AI468" s="480">
        <f>AH468*AJ7</f>
        <v>12.728858575607999</v>
      </c>
      <c r="AJ468" s="481">
        <f>SUM(AH468:AI468)</f>
        <v>97.587915746327994</v>
      </c>
      <c r="AK468" s="707">
        <v>95.8</v>
      </c>
      <c r="AL468" s="455">
        <v>88.284848737982415</v>
      </c>
      <c r="AM468" s="455">
        <f t="shared" si="160"/>
        <v>93.581939662261362</v>
      </c>
      <c r="AN468" s="455" t="e">
        <f>AL468*#REF!</f>
        <v>#REF!</v>
      </c>
      <c r="AO468" s="456">
        <v>101.5</v>
      </c>
      <c r="AP468" s="364">
        <v>101.5</v>
      </c>
      <c r="AQ468" s="816">
        <f>AM468*1.06</f>
        <v>99.196856041997052</v>
      </c>
      <c r="AR468" s="363">
        <f t="shared" si="161"/>
        <v>114.07638444829659</v>
      </c>
      <c r="AS468" s="775">
        <f t="shared" si="163"/>
        <v>105.14866740451689</v>
      </c>
      <c r="AT468" s="804">
        <f t="shared" si="162"/>
        <v>120.92096751519441</v>
      </c>
      <c r="AU468" s="722">
        <f t="shared" si="164"/>
        <v>6.0000000000000109E-2</v>
      </c>
    </row>
    <row r="469" spans="1:47" ht="15.75" x14ac:dyDescent="0.25">
      <c r="A469" s="511" t="s">
        <v>821</v>
      </c>
      <c r="B469" s="480"/>
      <c r="C469" s="481"/>
      <c r="D469" s="481"/>
      <c r="E469" s="481"/>
      <c r="F469" s="481"/>
      <c r="G469" s="455"/>
      <c r="H469" s="485"/>
      <c r="I469" s="513"/>
      <c r="J469" s="514"/>
      <c r="K469" s="514"/>
      <c r="L469" s="480"/>
      <c r="M469" s="480"/>
      <c r="N469" s="363"/>
      <c r="O469" s="480"/>
      <c r="P469" s="480"/>
      <c r="Q469" s="363"/>
      <c r="R469" s="480"/>
      <c r="S469" s="480"/>
      <c r="T469" s="480"/>
      <c r="U469" s="483">
        <v>76.349999999999994</v>
      </c>
      <c r="V469" s="480">
        <f>U469*V7</f>
        <v>11.452499999999999</v>
      </c>
      <c r="W469" s="543">
        <f>ROUNDUP(SUM(U469:V469),1)</f>
        <v>87.899999999999991</v>
      </c>
      <c r="X469" s="480">
        <f>U469*$Z$9+U469</f>
        <v>82.457999999999998</v>
      </c>
      <c r="Y469" s="480">
        <f>X469*Y5</f>
        <v>12.368699999999999</v>
      </c>
      <c r="Z469" s="711">
        <f t="shared" si="165"/>
        <v>94.826700000000002</v>
      </c>
      <c r="AA469" s="712">
        <f>X469+(X469*AA$7)</f>
        <v>87.405479999999997</v>
      </c>
      <c r="AB469" s="712" t="e">
        <f>AA469*#REF!</f>
        <v>#REF!</v>
      </c>
      <c r="AC469" s="713" t="e">
        <f>AA469+AB469</f>
        <v>#REF!</v>
      </c>
      <c r="AD469" s="713">
        <f>AA469*AD7</f>
        <v>91.775754000000006</v>
      </c>
      <c r="AE469" s="713">
        <f>AD469*AF7</f>
        <v>13.766363100000001</v>
      </c>
      <c r="AF469" s="714">
        <f>AD469+AE469</f>
        <v>105.54211710000001</v>
      </c>
      <c r="AG469" s="715">
        <v>103.6</v>
      </c>
      <c r="AH469" s="714">
        <f>AD469*AH7</f>
        <v>96.364541700000004</v>
      </c>
      <c r="AI469" s="480">
        <f>AH469*AJ7</f>
        <v>14.454681255000001</v>
      </c>
      <c r="AJ469" s="481">
        <f>SUM(AH469:AI469)</f>
        <v>110.819222955</v>
      </c>
      <c r="AK469" s="707">
        <v>108.8</v>
      </c>
      <c r="AL469" s="455">
        <v>100.254813939</v>
      </c>
      <c r="AM469" s="455">
        <f t="shared" si="160"/>
        <v>106.27010277534001</v>
      </c>
      <c r="AN469" s="455" t="e">
        <f>AL469*#REF!</f>
        <v>#REF!</v>
      </c>
      <c r="AO469" s="456">
        <v>115.3</v>
      </c>
      <c r="AP469" s="364">
        <v>115.3</v>
      </c>
      <c r="AQ469" s="816">
        <f>AM469*1.06</f>
        <v>112.64630894186041</v>
      </c>
      <c r="AR469" s="363">
        <f t="shared" si="161"/>
        <v>129.54325528313947</v>
      </c>
      <c r="AS469" s="775">
        <f t="shared" si="163"/>
        <v>119.40508747837204</v>
      </c>
      <c r="AT469" s="804">
        <f t="shared" si="162"/>
        <v>137.31585060012785</v>
      </c>
      <c r="AU469" s="722">
        <f t="shared" si="164"/>
        <v>6.0000000000000026E-2</v>
      </c>
    </row>
    <row r="470" spans="1:47" ht="15.75" x14ac:dyDescent="0.25">
      <c r="A470" s="511" t="s">
        <v>820</v>
      </c>
      <c r="B470" s="480"/>
      <c r="C470" s="481"/>
      <c r="D470" s="481"/>
      <c r="E470" s="481"/>
      <c r="F470" s="481"/>
      <c r="G470" s="455"/>
      <c r="H470" s="485"/>
      <c r="I470" s="513"/>
      <c r="J470" s="514"/>
      <c r="K470" s="514"/>
      <c r="L470" s="480"/>
      <c r="M470" s="480"/>
      <c r="N470" s="363"/>
      <c r="O470" s="480"/>
      <c r="P470" s="480"/>
      <c r="Q470" s="363"/>
      <c r="R470" s="480"/>
      <c r="S470" s="480"/>
      <c r="T470" s="480"/>
      <c r="U470" s="480">
        <v>81</v>
      </c>
      <c r="V470" s="480">
        <f>U470*V7</f>
        <v>12.15</v>
      </c>
      <c r="W470" s="543">
        <f>ROUNDUP(SUM(U470:V470),1)</f>
        <v>93.199999999999989</v>
      </c>
      <c r="X470" s="480">
        <f>U470*$Z$9+U470</f>
        <v>87.48</v>
      </c>
      <c r="Y470" s="480">
        <f>X470*Y5</f>
        <v>13.122</v>
      </c>
      <c r="Z470" s="711">
        <f t="shared" si="165"/>
        <v>100.602</v>
      </c>
      <c r="AA470" s="712">
        <f>X470+(X470*AA$7)</f>
        <v>92.728800000000007</v>
      </c>
      <c r="AB470" s="712" t="e">
        <f>AA470*#REF!</f>
        <v>#REF!</v>
      </c>
      <c r="AC470" s="713" t="e">
        <f>AA470+AB470</f>
        <v>#REF!</v>
      </c>
      <c r="AD470" s="713">
        <f>AA470*AD7</f>
        <v>97.365240000000014</v>
      </c>
      <c r="AE470" s="713">
        <f>AD470*AF7</f>
        <v>14.604786000000001</v>
      </c>
      <c r="AF470" s="714">
        <f>AD470+AE470</f>
        <v>111.97002600000002</v>
      </c>
      <c r="AG470" s="715">
        <v>109.9</v>
      </c>
      <c r="AH470" s="714">
        <f>AD470*AH7</f>
        <v>102.23350200000002</v>
      </c>
      <c r="AI470" s="480">
        <f>AH470*AJ7</f>
        <v>15.335025300000002</v>
      </c>
      <c r="AJ470" s="481">
        <f>SUM(AH470:AI470)</f>
        <v>117.56852730000001</v>
      </c>
      <c r="AK470" s="707">
        <v>115.4</v>
      </c>
      <c r="AL470" s="455">
        <v>106.36070634000002</v>
      </c>
      <c r="AM470" s="455">
        <f t="shared" si="160"/>
        <v>112.74234872040003</v>
      </c>
      <c r="AN470" s="455" t="e">
        <f>AL470*#REF!</f>
        <v>#REF!</v>
      </c>
      <c r="AO470" s="456">
        <v>122.3</v>
      </c>
      <c r="AP470" s="364">
        <v>122.3</v>
      </c>
      <c r="AQ470" s="816">
        <f>AM470*1.06</f>
        <v>119.50688964362404</v>
      </c>
      <c r="AR470" s="363">
        <f t="shared" si="161"/>
        <v>137.43292309016763</v>
      </c>
      <c r="AS470" s="775">
        <f t="shared" si="163"/>
        <v>126.67730302224149</v>
      </c>
      <c r="AT470" s="804">
        <f t="shared" si="162"/>
        <v>145.67889847557771</v>
      </c>
      <c r="AU470" s="722">
        <f t="shared" si="164"/>
        <v>6.0000000000000095E-2</v>
      </c>
    </row>
    <row r="471" spans="1:47" ht="15.75" x14ac:dyDescent="0.25">
      <c r="A471" s="511" t="s">
        <v>749</v>
      </c>
      <c r="B471" s="480"/>
      <c r="C471" s="481"/>
      <c r="D471" s="481"/>
      <c r="E471" s="481"/>
      <c r="F471" s="481"/>
      <c r="G471" s="455"/>
      <c r="H471" s="485"/>
      <c r="I471" s="513"/>
      <c r="J471" s="514"/>
      <c r="K471" s="514"/>
      <c r="L471" s="480"/>
      <c r="M471" s="480"/>
      <c r="N471" s="363"/>
      <c r="O471" s="480">
        <v>59.61</v>
      </c>
      <c r="P471" s="480" t="e">
        <f>O471*$Q$7</f>
        <v>#VALUE!</v>
      </c>
      <c r="Q471" s="480" t="e">
        <f>SUM(O471:P471)</f>
        <v>#VALUE!</v>
      </c>
      <c r="R471" s="550">
        <v>63.19</v>
      </c>
      <c r="S471" s="480">
        <f>R471*S7</f>
        <v>8.8466000000000005</v>
      </c>
      <c r="T471" s="480">
        <f>R471+S471-0.03</f>
        <v>72.006599999999992</v>
      </c>
      <c r="U471" s="480">
        <f>R471+(R471*R7)</f>
        <v>67.234160000000003</v>
      </c>
      <c r="V471" s="480">
        <f>U471*V7</f>
        <v>10.085124</v>
      </c>
      <c r="W471" s="543">
        <f>ROUNDUP(SUM(U471:V471),1)</f>
        <v>77.399999999999991</v>
      </c>
      <c r="X471" s="480">
        <f>U471*$Z$9+U471</f>
        <v>72.612892799999997</v>
      </c>
      <c r="Y471" s="480">
        <f>X471*Y5</f>
        <v>10.89193392</v>
      </c>
      <c r="Z471" s="711">
        <f t="shared" si="165"/>
        <v>83.504826719999997</v>
      </c>
      <c r="AA471" s="712">
        <f>X471+(X471*AA$7)</f>
        <v>76.969666367999992</v>
      </c>
      <c r="AB471" s="712" t="e">
        <f>AA471*#REF!</f>
        <v>#REF!</v>
      </c>
      <c r="AC471" s="713" t="e">
        <f>AA471+AB471</f>
        <v>#REF!</v>
      </c>
      <c r="AD471" s="713">
        <f>AA471*AD7</f>
        <v>80.818149686399991</v>
      </c>
      <c r="AE471" s="713">
        <f>AD471*AF7</f>
        <v>12.122722452959998</v>
      </c>
      <c r="AF471" s="714">
        <f>AD471+AE471</f>
        <v>92.940872139359982</v>
      </c>
      <c r="AG471" s="715">
        <v>91.2</v>
      </c>
      <c r="AH471" s="714">
        <f>AD471*AH7</f>
        <v>84.859057170719993</v>
      </c>
      <c r="AI471" s="480">
        <f>AH471*AJ7</f>
        <v>12.728858575607999</v>
      </c>
      <c r="AJ471" s="481">
        <f>SUM(AH471:AI471)</f>
        <v>97.587915746327994</v>
      </c>
      <c r="AK471" s="707">
        <v>95.8</v>
      </c>
      <c r="AL471" s="455">
        <v>88.284848737982415</v>
      </c>
      <c r="AM471" s="455">
        <f t="shared" si="160"/>
        <v>93.581939662261362</v>
      </c>
      <c r="AN471" s="455" t="e">
        <f>AL471*#REF!</f>
        <v>#REF!</v>
      </c>
      <c r="AO471" s="456">
        <v>101.5</v>
      </c>
      <c r="AP471" s="364">
        <v>101.5</v>
      </c>
      <c r="AQ471" s="816">
        <f>AM471*1.06</f>
        <v>99.196856041997052</v>
      </c>
      <c r="AR471" s="363">
        <f t="shared" si="161"/>
        <v>114.07638444829659</v>
      </c>
      <c r="AS471" s="775">
        <f t="shared" si="163"/>
        <v>105.14866740451689</v>
      </c>
      <c r="AT471" s="804">
        <f t="shared" si="162"/>
        <v>120.92096751519441</v>
      </c>
      <c r="AU471" s="722">
        <f t="shared" si="164"/>
        <v>6.0000000000000109E-2</v>
      </c>
    </row>
    <row r="472" spans="1:47" ht="15.75" x14ac:dyDescent="0.25">
      <c r="A472" s="511"/>
      <c r="B472" s="480"/>
      <c r="C472" s="481"/>
      <c r="D472" s="481"/>
      <c r="E472" s="481"/>
      <c r="F472" s="481"/>
      <c r="G472" s="455"/>
      <c r="H472" s="485"/>
      <c r="I472" s="513"/>
      <c r="J472" s="514"/>
      <c r="K472" s="514"/>
      <c r="L472" s="480"/>
      <c r="M472" s="480"/>
      <c r="N472" s="363"/>
      <c r="O472" s="480"/>
      <c r="P472" s="480"/>
      <c r="Q472" s="363"/>
      <c r="R472" s="480"/>
      <c r="S472" s="480"/>
      <c r="T472" s="480"/>
      <c r="U472" s="483"/>
      <c r="V472" s="483"/>
      <c r="W472" s="502"/>
      <c r="X472" s="483"/>
      <c r="Y472" s="480"/>
      <c r="Z472" s="711"/>
      <c r="AA472" s="712"/>
      <c r="AB472" s="712"/>
      <c r="AC472" s="713"/>
      <c r="AD472" s="713"/>
      <c r="AE472" s="713"/>
      <c r="AF472" s="714"/>
      <c r="AG472" s="715"/>
      <c r="AH472" s="714"/>
      <c r="AI472" s="480"/>
      <c r="AJ472" s="483"/>
      <c r="AK472" s="707"/>
      <c r="AL472" s="455"/>
      <c r="AM472" s="455"/>
      <c r="AN472" s="455"/>
      <c r="AO472" s="456"/>
      <c r="AP472" s="364"/>
      <c r="AQ472" s="811"/>
      <c r="AR472" s="363"/>
      <c r="AS472" s="363"/>
      <c r="AT472" s="363"/>
      <c r="AU472" s="710"/>
    </row>
    <row r="473" spans="1:47" ht="15.75" x14ac:dyDescent="0.25">
      <c r="A473" s="511" t="s">
        <v>750</v>
      </c>
      <c r="B473" s="480"/>
      <c r="C473" s="481"/>
      <c r="D473" s="481"/>
      <c r="E473" s="481"/>
      <c r="F473" s="481"/>
      <c r="G473" s="455"/>
      <c r="H473" s="485"/>
      <c r="I473" s="513"/>
      <c r="J473" s="514"/>
      <c r="K473" s="514"/>
      <c r="L473" s="480"/>
      <c r="M473" s="480"/>
      <c r="N473" s="363"/>
      <c r="O473" s="480">
        <v>59.61</v>
      </c>
      <c r="P473" s="480" t="e">
        <f>O473*$Q$7</f>
        <v>#VALUE!</v>
      </c>
      <c r="Q473" s="480" t="e">
        <f>SUM(O473:P473)</f>
        <v>#VALUE!</v>
      </c>
      <c r="R473" s="550">
        <v>63.19</v>
      </c>
      <c r="S473" s="480">
        <f>R473*S7</f>
        <v>8.8466000000000005</v>
      </c>
      <c r="T473" s="480">
        <f>R473+S473-0.03</f>
        <v>72.006599999999992</v>
      </c>
      <c r="U473" s="480">
        <f>R473+(R473*R7)</f>
        <v>67.234160000000003</v>
      </c>
      <c r="V473" s="480">
        <f>U473*V7</f>
        <v>10.085124</v>
      </c>
      <c r="W473" s="543">
        <f>ROUNDUP(SUM(U473:V473),1)</f>
        <v>77.399999999999991</v>
      </c>
      <c r="X473" s="480">
        <f>U473*$Z$9+U473</f>
        <v>72.612892799999997</v>
      </c>
      <c r="Y473" s="480">
        <f>X473*Y5</f>
        <v>10.89193392</v>
      </c>
      <c r="Z473" s="711">
        <f t="shared" si="165"/>
        <v>83.504826719999997</v>
      </c>
      <c r="AA473" s="712">
        <f>X473+(X473*AA$7)</f>
        <v>76.969666367999992</v>
      </c>
      <c r="AB473" s="712" t="e">
        <f>AA473*#REF!</f>
        <v>#REF!</v>
      </c>
      <c r="AC473" s="713" t="e">
        <f>AA473+AB473</f>
        <v>#REF!</v>
      </c>
      <c r="AD473" s="713">
        <f>AA473*AD7</f>
        <v>80.818149686399991</v>
      </c>
      <c r="AE473" s="713">
        <f>AD473*AF7</f>
        <v>12.122722452959998</v>
      </c>
      <c r="AF473" s="714">
        <f>AD473+AE473</f>
        <v>92.940872139359982</v>
      </c>
      <c r="AG473" s="715">
        <v>91.2</v>
      </c>
      <c r="AH473" s="714">
        <f>AD473*AH7</f>
        <v>84.859057170719993</v>
      </c>
      <c r="AI473" s="480">
        <f>AH473*AJ7</f>
        <v>12.728858575607999</v>
      </c>
      <c r="AJ473" s="481">
        <f>SUM(AH473:AI473)</f>
        <v>97.587915746327994</v>
      </c>
      <c r="AK473" s="707">
        <v>95.8</v>
      </c>
      <c r="AL473" s="455">
        <v>88.284848737982415</v>
      </c>
      <c r="AM473" s="455">
        <f t="shared" si="160"/>
        <v>93.581939662261362</v>
      </c>
      <c r="AN473" s="455" t="e">
        <f>AL473*#REF!</f>
        <v>#REF!</v>
      </c>
      <c r="AO473" s="456">
        <v>101.5</v>
      </c>
      <c r="AP473" s="364">
        <v>101.5</v>
      </c>
      <c r="AQ473" s="816">
        <f>AM473*1.06</f>
        <v>99.196856041997052</v>
      </c>
      <c r="AR473" s="363">
        <f t="shared" si="161"/>
        <v>114.07638444829659</v>
      </c>
      <c r="AS473" s="775">
        <f t="shared" si="163"/>
        <v>105.14866740451689</v>
      </c>
      <c r="AT473" s="804">
        <f t="shared" si="162"/>
        <v>120.92096751519441</v>
      </c>
      <c r="AU473" s="722">
        <f t="shared" si="164"/>
        <v>6.0000000000000109E-2</v>
      </c>
    </row>
    <row r="474" spans="1:47" ht="15.75" x14ac:dyDescent="0.25">
      <c r="A474" s="511"/>
      <c r="B474" s="480"/>
      <c r="C474" s="481"/>
      <c r="D474" s="481"/>
      <c r="E474" s="481"/>
      <c r="F474" s="481"/>
      <c r="G474" s="455"/>
      <c r="H474" s="485"/>
      <c r="I474" s="513"/>
      <c r="J474" s="514"/>
      <c r="K474" s="514"/>
      <c r="L474" s="480"/>
      <c r="M474" s="480"/>
      <c r="N474" s="363"/>
      <c r="O474" s="480"/>
      <c r="P474" s="480"/>
      <c r="Q474" s="363"/>
      <c r="R474" s="480"/>
      <c r="S474" s="480"/>
      <c r="T474" s="480"/>
      <c r="U474" s="483"/>
      <c r="V474" s="483"/>
      <c r="W474" s="502"/>
      <c r="X474" s="483"/>
      <c r="Y474" s="480"/>
      <c r="Z474" s="711"/>
      <c r="AA474" s="712"/>
      <c r="AB474" s="712"/>
      <c r="AC474" s="713"/>
      <c r="AD474" s="713"/>
      <c r="AE474" s="713"/>
      <c r="AF474" s="714"/>
      <c r="AG474" s="715"/>
      <c r="AH474" s="714"/>
      <c r="AI474" s="480"/>
      <c r="AJ474" s="483"/>
      <c r="AK474" s="707"/>
      <c r="AL474" s="455"/>
      <c r="AM474" s="455"/>
      <c r="AN474" s="455"/>
      <c r="AO474" s="456"/>
      <c r="AP474" s="364"/>
      <c r="AQ474" s="811"/>
      <c r="AR474" s="363"/>
      <c r="AS474" s="363"/>
      <c r="AT474" s="363"/>
      <c r="AU474" s="710"/>
    </row>
    <row r="475" spans="1:47" ht="15.75" x14ac:dyDescent="0.25">
      <c r="A475" s="511" t="s">
        <v>751</v>
      </c>
      <c r="B475" s="480"/>
      <c r="C475" s="481"/>
      <c r="D475" s="481"/>
      <c r="E475" s="481"/>
      <c r="F475" s="481"/>
      <c r="G475" s="455"/>
      <c r="H475" s="485"/>
      <c r="I475" s="513"/>
      <c r="J475" s="514"/>
      <c r="K475" s="514"/>
      <c r="L475" s="480"/>
      <c r="M475" s="480"/>
      <c r="N475" s="363"/>
      <c r="O475" s="480">
        <v>59.61</v>
      </c>
      <c r="P475" s="480" t="e">
        <f>O475*$Q$7</f>
        <v>#VALUE!</v>
      </c>
      <c r="Q475" s="480" t="e">
        <f>SUM(O475:P475)</f>
        <v>#VALUE!</v>
      </c>
      <c r="R475" s="550">
        <v>63.19</v>
      </c>
      <c r="S475" s="480">
        <f>R475*S7</f>
        <v>8.8466000000000005</v>
      </c>
      <c r="T475" s="480">
        <f>R475+S475-0.03</f>
        <v>72.006599999999992</v>
      </c>
      <c r="U475" s="480">
        <f>R475+(R475*R7)</f>
        <v>67.234160000000003</v>
      </c>
      <c r="V475" s="480">
        <f>U475*V7</f>
        <v>10.085124</v>
      </c>
      <c r="W475" s="543">
        <f>ROUNDUP(SUM(U475:V475),1)</f>
        <v>77.399999999999991</v>
      </c>
      <c r="X475" s="480">
        <f>U475*$Z$9+U475</f>
        <v>72.612892799999997</v>
      </c>
      <c r="Y475" s="480">
        <f>X475*Y5</f>
        <v>10.89193392</v>
      </c>
      <c r="Z475" s="711">
        <f t="shared" si="165"/>
        <v>83.504826719999997</v>
      </c>
      <c r="AA475" s="712">
        <f>X475+(X475*AA$7)</f>
        <v>76.969666367999992</v>
      </c>
      <c r="AB475" s="712" t="e">
        <f>AA475*#REF!</f>
        <v>#REF!</v>
      </c>
      <c r="AC475" s="713" t="e">
        <f>AA475+AB475</f>
        <v>#REF!</v>
      </c>
      <c r="AD475" s="713">
        <f>AA475*AD7</f>
        <v>80.818149686399991</v>
      </c>
      <c r="AE475" s="713">
        <f>AD475*AF7</f>
        <v>12.122722452959998</v>
      </c>
      <c r="AF475" s="714">
        <f>AD475+AE475</f>
        <v>92.940872139359982</v>
      </c>
      <c r="AG475" s="715">
        <v>91.2</v>
      </c>
      <c r="AH475" s="714">
        <f>AD475*AH7</f>
        <v>84.859057170719993</v>
      </c>
      <c r="AI475" s="480">
        <f>AH475*AJ7</f>
        <v>12.728858575607999</v>
      </c>
      <c r="AJ475" s="481">
        <f>SUM(AH475:AI475)</f>
        <v>97.587915746327994</v>
      </c>
      <c r="AK475" s="707">
        <v>95.8</v>
      </c>
      <c r="AL475" s="455">
        <v>88.284848737982415</v>
      </c>
      <c r="AM475" s="455">
        <f t="shared" si="160"/>
        <v>93.581939662261362</v>
      </c>
      <c r="AN475" s="455" t="e">
        <f>AL475*#REF!</f>
        <v>#REF!</v>
      </c>
      <c r="AO475" s="456">
        <v>101.5</v>
      </c>
      <c r="AP475" s="364">
        <v>101.5</v>
      </c>
      <c r="AQ475" s="816">
        <f>AM475*1.06</f>
        <v>99.196856041997052</v>
      </c>
      <c r="AR475" s="363">
        <f t="shared" si="161"/>
        <v>114.07638444829659</v>
      </c>
      <c r="AS475" s="775">
        <f t="shared" si="163"/>
        <v>105.14866740451689</v>
      </c>
      <c r="AT475" s="804">
        <f t="shared" si="162"/>
        <v>120.92096751519441</v>
      </c>
      <c r="AU475" s="722">
        <f t="shared" si="164"/>
        <v>6.0000000000000109E-2</v>
      </c>
    </row>
    <row r="476" spans="1:47" ht="15.75" x14ac:dyDescent="0.25">
      <c r="A476" s="511"/>
      <c r="B476" s="480"/>
      <c r="C476" s="481"/>
      <c r="D476" s="481"/>
      <c r="E476" s="481"/>
      <c r="F476" s="481"/>
      <c r="G476" s="455"/>
      <c r="H476" s="485"/>
      <c r="I476" s="513"/>
      <c r="J476" s="514"/>
      <c r="K476" s="514"/>
      <c r="L476" s="480"/>
      <c r="M476" s="480"/>
      <c r="N476" s="363"/>
      <c r="O476" s="480"/>
      <c r="P476" s="480"/>
      <c r="Q476" s="363"/>
      <c r="R476" s="480"/>
      <c r="S476" s="480"/>
      <c r="T476" s="480"/>
      <c r="U476" s="483"/>
      <c r="V476" s="483"/>
      <c r="W476" s="502"/>
      <c r="X476" s="483"/>
      <c r="Y476" s="480"/>
      <c r="Z476" s="711"/>
      <c r="AA476" s="712"/>
      <c r="AB476" s="712"/>
      <c r="AC476" s="713"/>
      <c r="AD476" s="713"/>
      <c r="AE476" s="713"/>
      <c r="AF476" s="714"/>
      <c r="AG476" s="715"/>
      <c r="AH476" s="714"/>
      <c r="AI476" s="480"/>
      <c r="AJ476" s="483"/>
      <c r="AK476" s="707"/>
      <c r="AL476" s="455"/>
      <c r="AM476" s="455"/>
      <c r="AN476" s="455"/>
      <c r="AO476" s="456"/>
      <c r="AP476" s="364"/>
      <c r="AQ476" s="816"/>
      <c r="AR476" s="363"/>
      <c r="AS476" s="363"/>
      <c r="AT476" s="363"/>
      <c r="AU476" s="710"/>
    </row>
    <row r="477" spans="1:47" ht="15.75" x14ac:dyDescent="0.25">
      <c r="A477" s="511" t="s">
        <v>752</v>
      </c>
      <c r="B477" s="480"/>
      <c r="C477" s="481"/>
      <c r="D477" s="481"/>
      <c r="E477" s="481"/>
      <c r="F477" s="481"/>
      <c r="G477" s="455"/>
      <c r="H477" s="485"/>
      <c r="I477" s="513"/>
      <c r="J477" s="514"/>
      <c r="K477" s="514"/>
      <c r="L477" s="480"/>
      <c r="M477" s="480"/>
      <c r="N477" s="363"/>
      <c r="O477" s="480">
        <v>37.26</v>
      </c>
      <c r="P477" s="480" t="e">
        <f>O477*$Q$7</f>
        <v>#VALUE!</v>
      </c>
      <c r="Q477" s="480" t="e">
        <f>SUM(O477:P477)</f>
        <v>#VALUE!</v>
      </c>
      <c r="R477" s="550">
        <v>39.5</v>
      </c>
      <c r="S477" s="480">
        <f>R477*S7</f>
        <v>5.53</v>
      </c>
      <c r="T477" s="480">
        <f>R477+S477-0.02</f>
        <v>45.01</v>
      </c>
      <c r="U477" s="480">
        <f>R477+(R477*R7)</f>
        <v>42.027999999999999</v>
      </c>
      <c r="V477" s="480">
        <f>U477*V7</f>
        <v>6.3041999999999998</v>
      </c>
      <c r="W477" s="543">
        <f>ROUNDUP(SUM(U477:V477),1)</f>
        <v>48.4</v>
      </c>
      <c r="X477" s="480">
        <f>U477*$Z$9+U477</f>
        <v>45.390239999999999</v>
      </c>
      <c r="Y477" s="480">
        <f>X477*Y5</f>
        <v>6.8085359999999993</v>
      </c>
      <c r="Z477" s="711">
        <f t="shared" si="165"/>
        <v>52.198775999999995</v>
      </c>
      <c r="AA477" s="712">
        <f>X477+(X477*AA$7)</f>
        <v>48.113654400000001</v>
      </c>
      <c r="AB477" s="712" t="e">
        <f>AA477*#REF!</f>
        <v>#REF!</v>
      </c>
      <c r="AC477" s="713" t="e">
        <f>AA477+AB477</f>
        <v>#REF!</v>
      </c>
      <c r="AD477" s="713">
        <f>AA477*AD7</f>
        <v>50.519337120000003</v>
      </c>
      <c r="AE477" s="713">
        <f>AD477*AF7</f>
        <v>7.5779005680000004</v>
      </c>
      <c r="AF477" s="714">
        <f>AD477+AE477</f>
        <v>58.097237688000007</v>
      </c>
      <c r="AG477" s="715">
        <v>57</v>
      </c>
      <c r="AH477" s="714">
        <f>AD477*AH7</f>
        <v>53.045303976000007</v>
      </c>
      <c r="AI477" s="480">
        <f>AH477*AJ7</f>
        <v>7.956795596400001</v>
      </c>
      <c r="AJ477" s="481">
        <f>SUM(AH477:AI477)</f>
        <v>61.002099572400006</v>
      </c>
      <c r="AK477" s="707">
        <v>95.9</v>
      </c>
      <c r="AL477" s="455">
        <v>55.18676254391999</v>
      </c>
      <c r="AM477" s="455">
        <f t="shared" si="160"/>
        <v>58.497968296555193</v>
      </c>
      <c r="AN477" s="455" t="e">
        <f>AL477*#REF!</f>
        <v>#REF!</v>
      </c>
      <c r="AO477" s="456">
        <v>63.5</v>
      </c>
      <c r="AP477" s="364">
        <v>63.5</v>
      </c>
      <c r="AQ477" s="816">
        <f>AM477*1.06</f>
        <v>62.007846394348505</v>
      </c>
      <c r="AR477" s="363">
        <f t="shared" si="161"/>
        <v>71.309023353500777</v>
      </c>
      <c r="AS477" s="775">
        <f t="shared" si="163"/>
        <v>65.728317178009419</v>
      </c>
      <c r="AT477" s="804">
        <f t="shared" si="162"/>
        <v>75.587564754710826</v>
      </c>
      <c r="AU477" s="722">
        <f t="shared" si="164"/>
        <v>6.0000000000000067E-2</v>
      </c>
    </row>
    <row r="478" spans="1:47" ht="15.75" x14ac:dyDescent="0.25">
      <c r="A478" s="511"/>
      <c r="B478" s="480"/>
      <c r="C478" s="481"/>
      <c r="D478" s="481"/>
      <c r="E478" s="481"/>
      <c r="F478" s="481"/>
      <c r="G478" s="455"/>
      <c r="H478" s="485"/>
      <c r="I478" s="513"/>
      <c r="J478" s="514"/>
      <c r="K478" s="514"/>
      <c r="L478" s="480"/>
      <c r="M478" s="480"/>
      <c r="N478" s="363"/>
      <c r="O478" s="480"/>
      <c r="P478" s="480"/>
      <c r="Q478" s="480"/>
      <c r="R478" s="550"/>
      <c r="S478" s="480"/>
      <c r="T478" s="480"/>
      <c r="U478" s="480"/>
      <c r="V478" s="480"/>
      <c r="W478" s="538"/>
      <c r="X478" s="483"/>
      <c r="Y478" s="480"/>
      <c r="Z478" s="711"/>
      <c r="AA478" s="712"/>
      <c r="AB478" s="712"/>
      <c r="AC478" s="713"/>
      <c r="AD478" s="713"/>
      <c r="AE478" s="713"/>
      <c r="AF478" s="714"/>
      <c r="AG478" s="715"/>
      <c r="AH478" s="714"/>
      <c r="AI478" s="480"/>
      <c r="AJ478" s="483"/>
      <c r="AK478" s="707"/>
      <c r="AL478" s="455"/>
      <c r="AM478" s="455"/>
      <c r="AN478" s="455"/>
      <c r="AO478" s="456"/>
      <c r="AP478" s="364"/>
      <c r="AQ478" s="811"/>
      <c r="AR478" s="363"/>
      <c r="AS478" s="363"/>
      <c r="AT478" s="363"/>
      <c r="AU478" s="710"/>
    </row>
    <row r="479" spans="1:47" ht="15.75" x14ac:dyDescent="0.25">
      <c r="A479" s="551" t="s">
        <v>822</v>
      </c>
      <c r="B479" s="363"/>
      <c r="C479" s="455"/>
      <c r="D479" s="455"/>
      <c r="E479" s="455"/>
      <c r="F479" s="455"/>
      <c r="G479" s="455"/>
      <c r="H479" s="514"/>
      <c r="I479" s="602"/>
      <c r="J479" s="514"/>
      <c r="K479" s="514"/>
      <c r="L479" s="363"/>
      <c r="M479" s="363"/>
      <c r="N479" s="363"/>
      <c r="O479" s="363"/>
      <c r="P479" s="363"/>
      <c r="Q479" s="363"/>
      <c r="R479" s="597"/>
      <c r="S479" s="363"/>
      <c r="T479" s="363"/>
      <c r="U479" s="363"/>
      <c r="V479" s="363"/>
      <c r="W479" s="598"/>
      <c r="X479" s="488"/>
      <c r="Y479" s="363"/>
      <c r="Z479" s="781"/>
      <c r="AA479" s="712"/>
      <c r="AB479" s="712"/>
      <c r="AC479" s="713"/>
      <c r="AD479" s="713"/>
      <c r="AE479" s="713"/>
      <c r="AF479" s="714"/>
      <c r="AG479" s="715"/>
      <c r="AH479" s="714"/>
      <c r="AI479" s="363"/>
      <c r="AJ479" s="488"/>
      <c r="AK479" s="469"/>
      <c r="AL479" s="455"/>
      <c r="AM479" s="455"/>
      <c r="AN479" s="455"/>
      <c r="AO479" s="456"/>
      <c r="AP479" s="364"/>
      <c r="AQ479" s="811"/>
      <c r="AR479" s="363"/>
      <c r="AS479" s="363"/>
      <c r="AT479" s="363"/>
      <c r="AU479" s="488"/>
    </row>
    <row r="480" spans="1:47" ht="15.75" x14ac:dyDescent="0.25">
      <c r="A480" s="511" t="s">
        <v>823</v>
      </c>
      <c r="B480" s="480"/>
      <c r="C480" s="481"/>
      <c r="D480" s="481"/>
      <c r="E480" s="481"/>
      <c r="F480" s="481"/>
      <c r="G480" s="455"/>
      <c r="H480" s="485"/>
      <c r="I480" s="513"/>
      <c r="J480" s="514"/>
      <c r="K480" s="514"/>
      <c r="L480" s="480"/>
      <c r="M480" s="480"/>
      <c r="N480" s="363"/>
      <c r="O480" s="480"/>
      <c r="P480" s="480"/>
      <c r="Q480" s="480"/>
      <c r="R480" s="550"/>
      <c r="S480" s="480"/>
      <c r="T480" s="480"/>
      <c r="U480" s="480"/>
      <c r="V480" s="480"/>
      <c r="W480" s="538"/>
      <c r="X480" s="483"/>
      <c r="Y480" s="480"/>
      <c r="Z480" s="711"/>
      <c r="AA480" s="712"/>
      <c r="AB480" s="712"/>
      <c r="AC480" s="713"/>
      <c r="AD480" s="713"/>
      <c r="AE480" s="713"/>
      <c r="AF480" s="714"/>
      <c r="AG480" s="715"/>
      <c r="AH480" s="714"/>
      <c r="AI480" s="480"/>
      <c r="AJ480" s="483"/>
      <c r="AK480" s="707"/>
      <c r="AL480" s="455"/>
      <c r="AM480" s="455"/>
      <c r="AN480" s="455"/>
      <c r="AO480" s="456"/>
      <c r="AP480" s="364"/>
      <c r="AQ480" s="811"/>
      <c r="AR480" s="363"/>
      <c r="AS480" s="363"/>
      <c r="AT480" s="363"/>
      <c r="AU480" s="710"/>
    </row>
    <row r="481" spans="1:47" ht="15.75" x14ac:dyDescent="0.25">
      <c r="A481" s="511" t="s">
        <v>824</v>
      </c>
      <c r="B481" s="480"/>
      <c r="C481" s="481"/>
      <c r="D481" s="481"/>
      <c r="E481" s="481"/>
      <c r="F481" s="481"/>
      <c r="G481" s="455"/>
      <c r="H481" s="485"/>
      <c r="I481" s="513"/>
      <c r="J481" s="514"/>
      <c r="K481" s="514"/>
      <c r="L481" s="480"/>
      <c r="M481" s="480"/>
      <c r="N481" s="363"/>
      <c r="O481" s="480"/>
      <c r="P481" s="480"/>
      <c r="Q481" s="480"/>
      <c r="R481" s="550"/>
      <c r="S481" s="480"/>
      <c r="T481" s="480"/>
      <c r="U481" s="480"/>
      <c r="V481" s="480"/>
      <c r="W481" s="538"/>
      <c r="X481" s="483"/>
      <c r="Y481" s="480"/>
      <c r="Z481" s="711"/>
      <c r="AA481" s="712"/>
      <c r="AB481" s="712"/>
      <c r="AC481" s="713"/>
      <c r="AD481" s="713"/>
      <c r="AE481" s="713"/>
      <c r="AF481" s="714"/>
      <c r="AG481" s="715"/>
      <c r="AH481" s="714"/>
      <c r="AI481" s="480"/>
      <c r="AJ481" s="483"/>
      <c r="AK481" s="707"/>
      <c r="AL481" s="455"/>
      <c r="AM481" s="455"/>
      <c r="AN481" s="455"/>
      <c r="AO481" s="456"/>
      <c r="AP481" s="364"/>
      <c r="AQ481" s="811"/>
      <c r="AR481" s="363"/>
      <c r="AS481" s="363"/>
      <c r="AT481" s="363"/>
      <c r="AU481" s="710"/>
    </row>
    <row r="482" spans="1:47" ht="15.75" x14ac:dyDescent="0.25">
      <c r="A482" s="511" t="s">
        <v>825</v>
      </c>
      <c r="B482" s="480"/>
      <c r="C482" s="481"/>
      <c r="D482" s="481"/>
      <c r="E482" s="481"/>
      <c r="F482" s="481"/>
      <c r="G482" s="455"/>
      <c r="H482" s="485"/>
      <c r="I482" s="513"/>
      <c r="J482" s="514"/>
      <c r="K482" s="514"/>
      <c r="L482" s="480"/>
      <c r="M482" s="480"/>
      <c r="N482" s="363"/>
      <c r="O482" s="483"/>
      <c r="P482" s="480"/>
      <c r="Q482" s="480"/>
      <c r="R482" s="480"/>
      <c r="S482" s="480"/>
      <c r="T482" s="480"/>
      <c r="U482" s="483"/>
      <c r="V482" s="483"/>
      <c r="W482" s="502"/>
      <c r="X482" s="483"/>
      <c r="Y482" s="480"/>
      <c r="Z482" s="711"/>
      <c r="AA482" s="712"/>
      <c r="AB482" s="712"/>
      <c r="AC482" s="713"/>
      <c r="AD482" s="713"/>
      <c r="AE482" s="713"/>
      <c r="AF482" s="714"/>
      <c r="AG482" s="715"/>
      <c r="AH482" s="714"/>
      <c r="AI482" s="480"/>
      <c r="AJ482" s="483"/>
      <c r="AK482" s="707"/>
      <c r="AL482" s="455"/>
      <c r="AM482" s="455"/>
      <c r="AN482" s="455"/>
      <c r="AO482" s="456"/>
      <c r="AP482" s="364"/>
      <c r="AQ482" s="811"/>
      <c r="AR482" s="363"/>
      <c r="AS482" s="363"/>
      <c r="AT482" s="363"/>
      <c r="AU482" s="710"/>
    </row>
    <row r="483" spans="1:47" ht="15.75" x14ac:dyDescent="0.25">
      <c r="A483" s="511"/>
      <c r="B483" s="480"/>
      <c r="C483" s="481"/>
      <c r="D483" s="481"/>
      <c r="E483" s="481"/>
      <c r="F483" s="481"/>
      <c r="G483" s="455"/>
      <c r="H483" s="485"/>
      <c r="I483" s="513"/>
      <c r="J483" s="514"/>
      <c r="K483" s="514"/>
      <c r="L483" s="480"/>
      <c r="M483" s="480"/>
      <c r="N483" s="363"/>
      <c r="O483" s="483"/>
      <c r="P483" s="480"/>
      <c r="Q483" s="480"/>
      <c r="R483" s="480"/>
      <c r="S483" s="480"/>
      <c r="T483" s="480"/>
      <c r="U483" s="483"/>
      <c r="V483" s="483"/>
      <c r="W483" s="502"/>
      <c r="X483" s="483"/>
      <c r="Y483" s="480"/>
      <c r="Z483" s="711"/>
      <c r="AA483" s="712"/>
      <c r="AB483" s="712"/>
      <c r="AC483" s="713"/>
      <c r="AD483" s="713"/>
      <c r="AE483" s="713"/>
      <c r="AF483" s="714"/>
      <c r="AG483" s="715"/>
      <c r="AH483" s="714"/>
      <c r="AI483" s="480"/>
      <c r="AJ483" s="483"/>
      <c r="AK483" s="707"/>
      <c r="AL483" s="455"/>
      <c r="AM483" s="455"/>
      <c r="AN483" s="455"/>
      <c r="AO483" s="456"/>
      <c r="AP483" s="364"/>
      <c r="AQ483" s="811"/>
      <c r="AR483" s="363"/>
      <c r="AS483" s="363"/>
      <c r="AT483" s="363"/>
      <c r="AU483" s="710"/>
    </row>
    <row r="484" spans="1:47" ht="15.75" x14ac:dyDescent="0.25">
      <c r="A484" s="599" t="s">
        <v>753</v>
      </c>
      <c r="B484" s="517"/>
      <c r="C484" s="481"/>
      <c r="D484" s="481"/>
      <c r="E484" s="481"/>
      <c r="F484" s="481"/>
      <c r="G484" s="455"/>
      <c r="H484" s="485"/>
      <c r="I484" s="513"/>
      <c r="J484" s="514"/>
      <c r="K484" s="514"/>
      <c r="L484" s="483"/>
      <c r="M484" s="483"/>
      <c r="N484" s="488"/>
      <c r="O484" s="480"/>
      <c r="P484" s="480"/>
      <c r="Q484" s="480"/>
      <c r="R484" s="480"/>
      <c r="S484" s="480"/>
      <c r="T484" s="480"/>
      <c r="U484" s="483"/>
      <c r="V484" s="483"/>
      <c r="W484" s="502"/>
      <c r="X484" s="483"/>
      <c r="Y484" s="480"/>
      <c r="Z484" s="711"/>
      <c r="AA484" s="712"/>
      <c r="AB484" s="712"/>
      <c r="AC484" s="713"/>
      <c r="AD484" s="713"/>
      <c r="AE484" s="713"/>
      <c r="AF484" s="714"/>
      <c r="AG484" s="715"/>
      <c r="AH484" s="714"/>
      <c r="AI484" s="480"/>
      <c r="AJ484" s="483"/>
      <c r="AK484" s="707"/>
      <c r="AL484" s="455"/>
      <c r="AM484" s="455"/>
      <c r="AN484" s="455"/>
      <c r="AO484" s="456"/>
      <c r="AP484" s="364"/>
      <c r="AQ484" s="816"/>
      <c r="AR484" s="363"/>
      <c r="AS484" s="363"/>
      <c r="AT484" s="363"/>
      <c r="AU484" s="710"/>
    </row>
    <row r="485" spans="1:47" ht="15.75" x14ac:dyDescent="0.25">
      <c r="A485" s="511" t="s">
        <v>754</v>
      </c>
      <c r="B485" s="517"/>
      <c r="C485" s="481"/>
      <c r="D485" s="481"/>
      <c r="E485" s="481"/>
      <c r="F485" s="481"/>
      <c r="G485" s="455"/>
      <c r="H485" s="485"/>
      <c r="I485" s="513"/>
      <c r="J485" s="514"/>
      <c r="K485" s="514"/>
      <c r="L485" s="483"/>
      <c r="M485" s="483"/>
      <c r="N485" s="488"/>
      <c r="O485" s="480">
        <v>300</v>
      </c>
      <c r="P485" s="480" t="e">
        <f t="shared" ref="P485:P503" si="166">O485*$Q$7</f>
        <v>#VALUE!</v>
      </c>
      <c r="Q485" s="480" t="e">
        <f t="shared" ref="Q485:Q493" si="167">SUM(O485:P485)</f>
        <v>#VALUE!</v>
      </c>
      <c r="R485" s="550">
        <v>318</v>
      </c>
      <c r="S485" s="480">
        <f>R485*S7</f>
        <v>44.52</v>
      </c>
      <c r="T485" s="480">
        <f>R485+S485-0.02</f>
        <v>362.5</v>
      </c>
      <c r="U485" s="480">
        <f>R485+(R485*R7)</f>
        <v>338.35199999999998</v>
      </c>
      <c r="V485" s="480">
        <f>U485*V7</f>
        <v>50.752799999999993</v>
      </c>
      <c r="W485" s="543">
        <f t="shared" ref="W485:W493" si="168">ROUNDUP(SUM(U485:V485),1)</f>
        <v>389.20000000000005</v>
      </c>
      <c r="X485" s="480">
        <f t="shared" ref="X485:X493" si="169">U485*$Z$9+U485</f>
        <v>365.42015999999995</v>
      </c>
      <c r="Y485" s="480">
        <f>X485*Y5</f>
        <v>54.813023999999992</v>
      </c>
      <c r="Z485" s="711">
        <f t="shared" ref="Z485:Z493" si="170">X485+Y485</f>
        <v>420.23318399999994</v>
      </c>
      <c r="AA485" s="712">
        <f t="shared" ref="AA485:AA493" si="171">X485+(X485*AA$7)</f>
        <v>387.34536959999997</v>
      </c>
      <c r="AB485" s="712" t="e">
        <f>AA485*#REF!</f>
        <v>#REF!</v>
      </c>
      <c r="AC485" s="713" t="e">
        <f t="shared" ref="AC485:AC493" si="172">AA485+AB485</f>
        <v>#REF!</v>
      </c>
      <c r="AD485" s="713">
        <f>AA485*AD7</f>
        <v>406.71263807999998</v>
      </c>
      <c r="AE485" s="713">
        <f>AD485*AF7</f>
        <v>61.006895711999995</v>
      </c>
      <c r="AF485" s="714">
        <f t="shared" ref="AF485:AF493" si="173">AD485+AE485</f>
        <v>467.71953379199999</v>
      </c>
      <c r="AG485" s="715">
        <v>459.1</v>
      </c>
      <c r="AH485" s="714">
        <f>AD485*AH7</f>
        <v>427.048269984</v>
      </c>
      <c r="AI485" s="480">
        <f>AH485*AJ7</f>
        <v>64.057240497599992</v>
      </c>
      <c r="AJ485" s="481">
        <f t="shared" ref="AJ485:AJ493" si="174">SUM(AH485:AI485)</f>
        <v>491.10551048159999</v>
      </c>
      <c r="AK485" s="707">
        <v>482</v>
      </c>
      <c r="AL485" s="455">
        <v>444.28836680927998</v>
      </c>
      <c r="AM485" s="455">
        <f t="shared" ref="AM485:AM503" si="175">AL485*1.06</f>
        <v>470.9456688178368</v>
      </c>
      <c r="AN485" s="455" t="e">
        <f>AL485*#REF!</f>
        <v>#REF!</v>
      </c>
      <c r="AO485" s="456">
        <v>510.9</v>
      </c>
      <c r="AP485" s="364">
        <v>510.9</v>
      </c>
      <c r="AQ485" s="816">
        <f t="shared" ref="AQ485:AQ493" si="176">AM485*1.06</f>
        <v>499.20240894690704</v>
      </c>
      <c r="AR485" s="363">
        <f t="shared" ref="AR485:AR503" si="177">AQ485*1.15</f>
        <v>574.08277028894304</v>
      </c>
      <c r="AS485" s="775">
        <f t="shared" ref="AS485:AS503" si="178">AQ485*1.06</f>
        <v>529.15455348372154</v>
      </c>
      <c r="AT485" s="804">
        <f t="shared" ref="AT485:AT503" si="179">AS485*1.15</f>
        <v>608.52773650627978</v>
      </c>
      <c r="AU485" s="722">
        <f t="shared" ref="AU485:AU503" si="180">SUM(AS485-AQ485)/AQ485</f>
        <v>6.0000000000000157E-2</v>
      </c>
    </row>
    <row r="486" spans="1:47" ht="15.75" x14ac:dyDescent="0.25">
      <c r="A486" s="511" t="s">
        <v>755</v>
      </c>
      <c r="B486" s="517"/>
      <c r="C486" s="481"/>
      <c r="D486" s="481"/>
      <c r="E486" s="481"/>
      <c r="F486" s="481"/>
      <c r="G486" s="455"/>
      <c r="H486" s="485"/>
      <c r="I486" s="513"/>
      <c r="J486" s="514"/>
      <c r="K486" s="514"/>
      <c r="L486" s="483"/>
      <c r="M486" s="483"/>
      <c r="N486" s="488"/>
      <c r="O486" s="480">
        <v>350</v>
      </c>
      <c r="P486" s="480" t="e">
        <f t="shared" si="166"/>
        <v>#VALUE!</v>
      </c>
      <c r="Q486" s="480" t="e">
        <f t="shared" si="167"/>
        <v>#VALUE!</v>
      </c>
      <c r="R486" s="550">
        <v>371</v>
      </c>
      <c r="S486" s="480">
        <f>R486*S7</f>
        <v>51.940000000000005</v>
      </c>
      <c r="T486" s="480">
        <f>R486+S486-0.04</f>
        <v>422.9</v>
      </c>
      <c r="U486" s="480">
        <f>R486+(R486*R7)</f>
        <v>394.74400000000003</v>
      </c>
      <c r="V486" s="480">
        <f>U486*V7</f>
        <v>59.211600000000004</v>
      </c>
      <c r="W486" s="543">
        <f t="shared" si="168"/>
        <v>454</v>
      </c>
      <c r="X486" s="480">
        <f t="shared" si="169"/>
        <v>426.32352000000003</v>
      </c>
      <c r="Y486" s="480">
        <f>X486*Y5</f>
        <v>63.948528000000003</v>
      </c>
      <c r="Z486" s="711">
        <f t="shared" si="170"/>
        <v>490.27204800000004</v>
      </c>
      <c r="AA486" s="712">
        <f t="shared" si="171"/>
        <v>451.90293120000001</v>
      </c>
      <c r="AB486" s="712" t="e">
        <f>AA486*#REF!</f>
        <v>#REF!</v>
      </c>
      <c r="AC486" s="713" t="e">
        <f t="shared" si="172"/>
        <v>#REF!</v>
      </c>
      <c r="AD486" s="713">
        <f>AA486*AD7</f>
        <v>474.49807776000006</v>
      </c>
      <c r="AE486" s="713">
        <f>AD486*AF7</f>
        <v>71.174711664</v>
      </c>
      <c r="AF486" s="714">
        <f t="shared" si="173"/>
        <v>545.67278942400003</v>
      </c>
      <c r="AG486" s="715">
        <v>535.6</v>
      </c>
      <c r="AH486" s="714">
        <f>AD486*AH7</f>
        <v>498.22298164800009</v>
      </c>
      <c r="AI486" s="480">
        <f>AH486*AJ7</f>
        <v>74.733447247200004</v>
      </c>
      <c r="AJ486" s="481">
        <f t="shared" si="174"/>
        <v>572.95642889520013</v>
      </c>
      <c r="AK486" s="707">
        <v>562.4</v>
      </c>
      <c r="AL486" s="455">
        <v>518.33642794416016</v>
      </c>
      <c r="AM486" s="455">
        <f t="shared" si="175"/>
        <v>549.43661362080979</v>
      </c>
      <c r="AN486" s="455" t="e">
        <f>AL486*#REF!</f>
        <v>#REF!</v>
      </c>
      <c r="AO486" s="456">
        <v>596.1</v>
      </c>
      <c r="AP486" s="364">
        <v>596.1</v>
      </c>
      <c r="AQ486" s="816">
        <f t="shared" si="176"/>
        <v>582.4028104380584</v>
      </c>
      <c r="AR486" s="363">
        <f t="shared" si="177"/>
        <v>669.76323200376714</v>
      </c>
      <c r="AS486" s="775">
        <f t="shared" si="178"/>
        <v>617.34697906434189</v>
      </c>
      <c r="AT486" s="804">
        <f t="shared" si="179"/>
        <v>709.94902592399308</v>
      </c>
      <c r="AU486" s="722">
        <f t="shared" si="180"/>
        <v>5.9999999999999991E-2</v>
      </c>
    </row>
    <row r="487" spans="1:47" ht="15.75" x14ac:dyDescent="0.25">
      <c r="A487" s="511" t="s">
        <v>756</v>
      </c>
      <c r="B487" s="517"/>
      <c r="C487" s="481"/>
      <c r="D487" s="481"/>
      <c r="E487" s="481"/>
      <c r="F487" s="481"/>
      <c r="G487" s="455"/>
      <c r="H487" s="485"/>
      <c r="I487" s="513"/>
      <c r="J487" s="514"/>
      <c r="K487" s="514"/>
      <c r="L487" s="483"/>
      <c r="M487" s="483"/>
      <c r="N487" s="488"/>
      <c r="O487" s="480">
        <v>400</v>
      </c>
      <c r="P487" s="480" t="e">
        <f t="shared" si="166"/>
        <v>#VALUE!</v>
      </c>
      <c r="Q487" s="480" t="e">
        <f t="shared" si="167"/>
        <v>#VALUE!</v>
      </c>
      <c r="R487" s="550">
        <v>424</v>
      </c>
      <c r="S487" s="480">
        <f>R487*S7</f>
        <v>59.360000000000007</v>
      </c>
      <c r="T487" s="480">
        <f>R487+S487+0.04</f>
        <v>483.40000000000003</v>
      </c>
      <c r="U487" s="480">
        <f>R487+(R487*R7)</f>
        <v>451.13600000000002</v>
      </c>
      <c r="V487" s="480">
        <f>U487*V7</f>
        <v>67.670400000000001</v>
      </c>
      <c r="W487" s="543">
        <f t="shared" si="168"/>
        <v>518.9</v>
      </c>
      <c r="X487" s="480">
        <f t="shared" si="169"/>
        <v>487.22688000000005</v>
      </c>
      <c r="Y487" s="480">
        <f>X487*Y5</f>
        <v>73.084032000000008</v>
      </c>
      <c r="Z487" s="711">
        <f t="shared" si="170"/>
        <v>560.31091200000003</v>
      </c>
      <c r="AA487" s="712">
        <f t="shared" si="171"/>
        <v>516.46049280000011</v>
      </c>
      <c r="AB487" s="712" t="e">
        <f>AA487*#REF!</f>
        <v>#REF!</v>
      </c>
      <c r="AC487" s="713" t="e">
        <f t="shared" si="172"/>
        <v>#REF!</v>
      </c>
      <c r="AD487" s="713">
        <f>AA487*AD7</f>
        <v>542.2835174400002</v>
      </c>
      <c r="AE487" s="713">
        <f>AD487*AF7</f>
        <v>81.342527616000027</v>
      </c>
      <c r="AF487" s="714">
        <f t="shared" si="173"/>
        <v>623.62604505600018</v>
      </c>
      <c r="AG487" s="715">
        <v>612.1</v>
      </c>
      <c r="AH487" s="714">
        <f>AD487*AH7</f>
        <v>569.39769331200023</v>
      </c>
      <c r="AI487" s="480">
        <f>AH487*AJ7</f>
        <v>85.409653996800031</v>
      </c>
      <c r="AJ487" s="481">
        <f t="shared" si="174"/>
        <v>654.80734730880022</v>
      </c>
      <c r="AK487" s="707">
        <v>642.70000000000005</v>
      </c>
      <c r="AL487" s="455">
        <v>592.38448907904012</v>
      </c>
      <c r="AM487" s="455">
        <f t="shared" si="175"/>
        <v>627.92755842378256</v>
      </c>
      <c r="AN487" s="455" t="e">
        <f>AL487*#REF!</f>
        <v>#REF!</v>
      </c>
      <c r="AO487" s="456">
        <v>681.2</v>
      </c>
      <c r="AP487" s="364">
        <v>681.2</v>
      </c>
      <c r="AQ487" s="816">
        <f t="shared" si="176"/>
        <v>665.60321192920958</v>
      </c>
      <c r="AR487" s="363">
        <f t="shared" si="177"/>
        <v>765.44369371859091</v>
      </c>
      <c r="AS487" s="775">
        <f t="shared" si="178"/>
        <v>705.53940464496213</v>
      </c>
      <c r="AT487" s="804">
        <f t="shared" si="179"/>
        <v>811.37031534170637</v>
      </c>
      <c r="AU487" s="722">
        <f t="shared" si="180"/>
        <v>5.999999999999997E-2</v>
      </c>
    </row>
    <row r="488" spans="1:47" ht="15.75" x14ac:dyDescent="0.25">
      <c r="A488" s="511" t="s">
        <v>757</v>
      </c>
      <c r="B488" s="517"/>
      <c r="C488" s="481"/>
      <c r="D488" s="481"/>
      <c r="E488" s="481"/>
      <c r="F488" s="481"/>
      <c r="G488" s="455"/>
      <c r="H488" s="485"/>
      <c r="I488" s="513"/>
      <c r="J488" s="514"/>
      <c r="K488" s="514"/>
      <c r="L488" s="483"/>
      <c r="M488" s="483"/>
      <c r="N488" s="488"/>
      <c r="O488" s="480">
        <v>100</v>
      </c>
      <c r="P488" s="480" t="e">
        <f t="shared" si="166"/>
        <v>#VALUE!</v>
      </c>
      <c r="Q488" s="480" t="e">
        <f t="shared" si="167"/>
        <v>#VALUE!</v>
      </c>
      <c r="R488" s="550">
        <v>106</v>
      </c>
      <c r="S488" s="480">
        <f>R488*S7</f>
        <v>14.840000000000002</v>
      </c>
      <c r="T488" s="480">
        <f>R488+S488-0.04</f>
        <v>120.8</v>
      </c>
      <c r="U488" s="480">
        <f>R488+(R488*R7)</f>
        <v>112.78400000000001</v>
      </c>
      <c r="V488" s="480">
        <f>U488*V7</f>
        <v>16.9176</v>
      </c>
      <c r="W488" s="543">
        <f t="shared" si="168"/>
        <v>129.79999999999998</v>
      </c>
      <c r="X488" s="480">
        <f t="shared" si="169"/>
        <v>121.80672000000001</v>
      </c>
      <c r="Y488" s="480">
        <f>X488*Y5</f>
        <v>18.271008000000002</v>
      </c>
      <c r="Z488" s="711">
        <f t="shared" si="170"/>
        <v>140.07772800000001</v>
      </c>
      <c r="AA488" s="712">
        <f t="shared" si="171"/>
        <v>129.11512320000003</v>
      </c>
      <c r="AB488" s="712" t="e">
        <f>AA488*#REF!</f>
        <v>#REF!</v>
      </c>
      <c r="AC488" s="713" t="e">
        <f t="shared" si="172"/>
        <v>#REF!</v>
      </c>
      <c r="AD488" s="713">
        <f>AA488*AD7</f>
        <v>135.57087936000005</v>
      </c>
      <c r="AE488" s="713">
        <f>AD488*AF7</f>
        <v>20.335631904000007</v>
      </c>
      <c r="AF488" s="714">
        <f t="shared" si="173"/>
        <v>155.90651126400005</v>
      </c>
      <c r="AG488" s="715">
        <v>153</v>
      </c>
      <c r="AH488" s="714">
        <f>AD488*AH7</f>
        <v>142.34942332800006</v>
      </c>
      <c r="AI488" s="480">
        <f>AH488*AJ7</f>
        <v>21.352413499200008</v>
      </c>
      <c r="AJ488" s="481">
        <f t="shared" si="174"/>
        <v>163.70183682720005</v>
      </c>
      <c r="AK488" s="707">
        <v>160.69999999999999</v>
      </c>
      <c r="AL488" s="455">
        <v>148.09612226976003</v>
      </c>
      <c r="AM488" s="455">
        <f t="shared" si="175"/>
        <v>156.98188960594564</v>
      </c>
      <c r="AN488" s="455" t="e">
        <f>AL488*#REF!</f>
        <v>#REF!</v>
      </c>
      <c r="AO488" s="456">
        <v>170.3</v>
      </c>
      <c r="AP488" s="364">
        <v>170.3</v>
      </c>
      <c r="AQ488" s="816">
        <f t="shared" si="176"/>
        <v>166.40080298230239</v>
      </c>
      <c r="AR488" s="363">
        <f t="shared" si="177"/>
        <v>191.36092342964773</v>
      </c>
      <c r="AS488" s="775">
        <f t="shared" si="178"/>
        <v>176.38485116124053</v>
      </c>
      <c r="AT488" s="804">
        <f t="shared" si="179"/>
        <v>202.84257883542659</v>
      </c>
      <c r="AU488" s="722">
        <f t="shared" si="180"/>
        <v>5.999999999999997E-2</v>
      </c>
    </row>
    <row r="489" spans="1:47" ht="15.75" x14ac:dyDescent="0.25">
      <c r="A489" s="511" t="s">
        <v>758</v>
      </c>
      <c r="B489" s="517"/>
      <c r="C489" s="481"/>
      <c r="D489" s="481"/>
      <c r="E489" s="481"/>
      <c r="F489" s="481"/>
      <c r="G489" s="455"/>
      <c r="H489" s="485"/>
      <c r="I489" s="513"/>
      <c r="J489" s="514"/>
      <c r="K489" s="514"/>
      <c r="L489" s="483"/>
      <c r="M489" s="483"/>
      <c r="N489" s="488"/>
      <c r="O489" s="480">
        <v>600</v>
      </c>
      <c r="P489" s="480" t="e">
        <f t="shared" si="166"/>
        <v>#VALUE!</v>
      </c>
      <c r="Q489" s="480" t="e">
        <f t="shared" si="167"/>
        <v>#VALUE!</v>
      </c>
      <c r="R489" s="550">
        <v>636</v>
      </c>
      <c r="S489" s="480">
        <f>R489*S7</f>
        <v>89.04</v>
      </c>
      <c r="T489" s="480">
        <f>R489+S489-0.04</f>
        <v>725</v>
      </c>
      <c r="U489" s="480">
        <f>R489+(R489*R7)</f>
        <v>676.70399999999995</v>
      </c>
      <c r="V489" s="480">
        <f>U489*V7</f>
        <v>101.50559999999999</v>
      </c>
      <c r="W489" s="543">
        <f t="shared" si="168"/>
        <v>778.30000000000007</v>
      </c>
      <c r="X489" s="480">
        <f t="shared" si="169"/>
        <v>730.84031999999991</v>
      </c>
      <c r="Y489" s="480">
        <f>X489*Y5</f>
        <v>109.62604799999998</v>
      </c>
      <c r="Z489" s="711">
        <f t="shared" si="170"/>
        <v>840.46636799999987</v>
      </c>
      <c r="AA489" s="712">
        <f t="shared" si="171"/>
        <v>774.69073919999994</v>
      </c>
      <c r="AB489" s="712" t="e">
        <f>AA489*#REF!</f>
        <v>#REF!</v>
      </c>
      <c r="AC489" s="713" t="e">
        <f t="shared" si="172"/>
        <v>#REF!</v>
      </c>
      <c r="AD489" s="713">
        <f>AA489*AD7</f>
        <v>813.42527615999995</v>
      </c>
      <c r="AE489" s="713">
        <f>AD489*AF7</f>
        <v>122.01379142399999</v>
      </c>
      <c r="AF489" s="714">
        <f t="shared" si="173"/>
        <v>935.43906758399999</v>
      </c>
      <c r="AG489" s="715">
        <v>918.1</v>
      </c>
      <c r="AH489" s="714">
        <f>AD489*AH7</f>
        <v>854.096539968</v>
      </c>
      <c r="AI489" s="480">
        <f>AH489*AJ7</f>
        <v>128.11448099519998</v>
      </c>
      <c r="AJ489" s="481">
        <f t="shared" si="174"/>
        <v>982.21102096319999</v>
      </c>
      <c r="AK489" s="707">
        <v>964</v>
      </c>
      <c r="AL489" s="455">
        <v>888.57673361855996</v>
      </c>
      <c r="AM489" s="455">
        <f t="shared" si="175"/>
        <v>941.89133763567361</v>
      </c>
      <c r="AN489" s="455" t="e">
        <f>AL489*#REF!</f>
        <v>#REF!</v>
      </c>
      <c r="AO489" s="456">
        <v>1021.9</v>
      </c>
      <c r="AP489" s="364">
        <v>1021.9</v>
      </c>
      <c r="AQ489" s="816">
        <f t="shared" si="176"/>
        <v>998.40481789381408</v>
      </c>
      <c r="AR489" s="363">
        <f t="shared" si="177"/>
        <v>1148.1655405778861</v>
      </c>
      <c r="AS489" s="775">
        <f t="shared" si="178"/>
        <v>1058.3091069674431</v>
      </c>
      <c r="AT489" s="804">
        <f t="shared" si="179"/>
        <v>1217.0554730125596</v>
      </c>
      <c r="AU489" s="722">
        <f t="shared" si="180"/>
        <v>6.0000000000000157E-2</v>
      </c>
    </row>
    <row r="490" spans="1:47" ht="15.75" x14ac:dyDescent="0.25">
      <c r="A490" s="511" t="s">
        <v>759</v>
      </c>
      <c r="B490" s="517"/>
      <c r="C490" s="481"/>
      <c r="D490" s="481"/>
      <c r="E490" s="481"/>
      <c r="F490" s="481"/>
      <c r="G490" s="455"/>
      <c r="H490" s="485"/>
      <c r="I490" s="513"/>
      <c r="J490" s="514"/>
      <c r="K490" s="514"/>
      <c r="L490" s="483"/>
      <c r="M490" s="483"/>
      <c r="N490" s="488"/>
      <c r="O490" s="480">
        <v>800</v>
      </c>
      <c r="P490" s="480" t="e">
        <f t="shared" si="166"/>
        <v>#VALUE!</v>
      </c>
      <c r="Q490" s="480" t="e">
        <f t="shared" si="167"/>
        <v>#VALUE!</v>
      </c>
      <c r="R490" s="550">
        <v>848</v>
      </c>
      <c r="S490" s="480">
        <f>R490*S7</f>
        <v>118.72000000000001</v>
      </c>
      <c r="T490" s="480">
        <f>R490+S490-0.02</f>
        <v>966.7</v>
      </c>
      <c r="U490" s="480">
        <f>R490+(R490*R7)</f>
        <v>902.27200000000005</v>
      </c>
      <c r="V490" s="480">
        <f>U490*V7</f>
        <v>135.3408</v>
      </c>
      <c r="W490" s="543">
        <f t="shared" si="168"/>
        <v>1037.6999999999998</v>
      </c>
      <c r="X490" s="480">
        <f t="shared" si="169"/>
        <v>974.4537600000001</v>
      </c>
      <c r="Y490" s="480">
        <f>X490*Y5</f>
        <v>146.16806400000002</v>
      </c>
      <c r="Z490" s="711">
        <f t="shared" si="170"/>
        <v>1120.6218240000001</v>
      </c>
      <c r="AA490" s="712">
        <f t="shared" si="171"/>
        <v>1032.9209856000002</v>
      </c>
      <c r="AB490" s="712" t="e">
        <f>AA490*#REF!</f>
        <v>#REF!</v>
      </c>
      <c r="AC490" s="713" t="e">
        <f t="shared" si="172"/>
        <v>#REF!</v>
      </c>
      <c r="AD490" s="713">
        <f>AA490*AD7</f>
        <v>1084.5670348800004</v>
      </c>
      <c r="AE490" s="713">
        <f>AD490*AF7</f>
        <v>162.68505523200005</v>
      </c>
      <c r="AF490" s="714">
        <f t="shared" si="173"/>
        <v>1247.2520901120004</v>
      </c>
      <c r="AG490" s="715">
        <v>1224.2</v>
      </c>
      <c r="AH490" s="714">
        <f>AD490*AH7</f>
        <v>1138.7953866240005</v>
      </c>
      <c r="AI490" s="480">
        <f>AH490*AJ7</f>
        <v>170.81930799360006</v>
      </c>
      <c r="AJ490" s="481">
        <f t="shared" si="174"/>
        <v>1309.6146946176004</v>
      </c>
      <c r="AK490" s="707">
        <v>1285.4000000000001</v>
      </c>
      <c r="AL490" s="455">
        <v>1184.7689781580802</v>
      </c>
      <c r="AM490" s="455">
        <f t="shared" si="175"/>
        <v>1255.8551168475651</v>
      </c>
      <c r="AN490" s="455" t="e">
        <f>AL490*#REF!</f>
        <v>#REF!</v>
      </c>
      <c r="AO490" s="456">
        <v>1362.5</v>
      </c>
      <c r="AP490" s="364">
        <v>1362.5</v>
      </c>
      <c r="AQ490" s="816">
        <f t="shared" si="176"/>
        <v>1331.2064238584192</v>
      </c>
      <c r="AR490" s="363">
        <f t="shared" si="177"/>
        <v>1530.8873874371818</v>
      </c>
      <c r="AS490" s="775">
        <f t="shared" si="178"/>
        <v>1411.0788092899243</v>
      </c>
      <c r="AT490" s="804">
        <f t="shared" si="179"/>
        <v>1622.7406306834127</v>
      </c>
      <c r="AU490" s="722">
        <f t="shared" si="180"/>
        <v>5.999999999999997E-2</v>
      </c>
    </row>
    <row r="491" spans="1:47" ht="15.75" x14ac:dyDescent="0.25">
      <c r="A491" s="511" t="s">
        <v>760</v>
      </c>
      <c r="B491" s="517"/>
      <c r="C491" s="481"/>
      <c r="D491" s="481"/>
      <c r="E491" s="481"/>
      <c r="F491" s="481"/>
      <c r="G491" s="455"/>
      <c r="H491" s="485"/>
      <c r="I491" s="513"/>
      <c r="J491" s="514"/>
      <c r="K491" s="514"/>
      <c r="L491" s="483"/>
      <c r="M491" s="483"/>
      <c r="N491" s="488"/>
      <c r="O491" s="480">
        <v>1000</v>
      </c>
      <c r="P491" s="480" t="e">
        <f t="shared" si="166"/>
        <v>#VALUE!</v>
      </c>
      <c r="Q491" s="480" t="e">
        <f t="shared" si="167"/>
        <v>#VALUE!</v>
      </c>
      <c r="R491" s="550">
        <v>1060</v>
      </c>
      <c r="S491" s="480">
        <f>R491*S7</f>
        <v>148.4</v>
      </c>
      <c r="T491" s="480">
        <f>R491+S491</f>
        <v>1208.4000000000001</v>
      </c>
      <c r="U491" s="480">
        <f>R491+(R491*R7)</f>
        <v>1127.8399999999999</v>
      </c>
      <c r="V491" s="480">
        <f>U491*V7</f>
        <v>169.17599999999999</v>
      </c>
      <c r="W491" s="543">
        <f t="shared" si="168"/>
        <v>1297.0999999999999</v>
      </c>
      <c r="X491" s="480">
        <f t="shared" si="169"/>
        <v>1218.0672</v>
      </c>
      <c r="Y491" s="480">
        <f>X491*Y5</f>
        <v>182.71007999999998</v>
      </c>
      <c r="Z491" s="711">
        <f t="shared" si="170"/>
        <v>1400.77728</v>
      </c>
      <c r="AA491" s="712">
        <f t="shared" si="171"/>
        <v>1291.1512319999999</v>
      </c>
      <c r="AB491" s="712" t="e">
        <f>AA491*#REF!</f>
        <v>#REF!</v>
      </c>
      <c r="AC491" s="713" t="e">
        <f t="shared" si="172"/>
        <v>#REF!</v>
      </c>
      <c r="AD491" s="713">
        <f>AA491*AD7</f>
        <v>1355.7087936</v>
      </c>
      <c r="AE491" s="713">
        <f>AD491*AF7</f>
        <v>203.35631903999999</v>
      </c>
      <c r="AF491" s="714">
        <f t="shared" si="173"/>
        <v>1559.0651126400001</v>
      </c>
      <c r="AG491" s="715">
        <v>1530.2</v>
      </c>
      <c r="AH491" s="714">
        <f>AD491*AH7</f>
        <v>1423.4942332800001</v>
      </c>
      <c r="AI491" s="480">
        <f>AH491*AJ7</f>
        <v>213.524134992</v>
      </c>
      <c r="AJ491" s="481">
        <f t="shared" si="174"/>
        <v>1637.0183682720001</v>
      </c>
      <c r="AK491" s="707"/>
      <c r="AL491" s="455">
        <v>1480.9612226976001</v>
      </c>
      <c r="AM491" s="455">
        <f t="shared" si="175"/>
        <v>1569.8188960594562</v>
      </c>
      <c r="AN491" s="455" t="e">
        <f>AL491*#REF!</f>
        <v>#REF!</v>
      </c>
      <c r="AO491" s="456">
        <v>1703.1</v>
      </c>
      <c r="AP491" s="364">
        <v>1703.1</v>
      </c>
      <c r="AQ491" s="816">
        <f t="shared" si="176"/>
        <v>1664.0080298230237</v>
      </c>
      <c r="AR491" s="363">
        <f t="shared" si="177"/>
        <v>1913.6092342964771</v>
      </c>
      <c r="AS491" s="775">
        <f t="shared" si="178"/>
        <v>1763.8485116124052</v>
      </c>
      <c r="AT491" s="804">
        <f t="shared" si="179"/>
        <v>2028.4257883542659</v>
      </c>
      <c r="AU491" s="722">
        <f t="shared" si="180"/>
        <v>6.0000000000000081E-2</v>
      </c>
    </row>
    <row r="492" spans="1:47" ht="15.75" x14ac:dyDescent="0.25">
      <c r="A492" s="511" t="s">
        <v>761</v>
      </c>
      <c r="B492" s="517"/>
      <c r="C492" s="481"/>
      <c r="D492" s="481"/>
      <c r="E492" s="481"/>
      <c r="F492" s="481"/>
      <c r="G492" s="455"/>
      <c r="H492" s="485"/>
      <c r="I492" s="513"/>
      <c r="J492" s="514"/>
      <c r="K492" s="514"/>
      <c r="L492" s="483"/>
      <c r="M492" s="483"/>
      <c r="N492" s="488"/>
      <c r="O492" s="480">
        <v>1000</v>
      </c>
      <c r="P492" s="480" t="e">
        <f t="shared" si="166"/>
        <v>#VALUE!</v>
      </c>
      <c r="Q492" s="480" t="e">
        <f t="shared" si="167"/>
        <v>#VALUE!</v>
      </c>
      <c r="R492" s="550">
        <v>1060</v>
      </c>
      <c r="S492" s="480">
        <f>R492*S7</f>
        <v>148.4</v>
      </c>
      <c r="T492" s="480">
        <f>R492+S492</f>
        <v>1208.4000000000001</v>
      </c>
      <c r="U492" s="480">
        <f>R492+(R492*R7)</f>
        <v>1127.8399999999999</v>
      </c>
      <c r="V492" s="480">
        <f>U492*V7</f>
        <v>169.17599999999999</v>
      </c>
      <c r="W492" s="543">
        <f t="shared" si="168"/>
        <v>1297.0999999999999</v>
      </c>
      <c r="X492" s="480">
        <f t="shared" si="169"/>
        <v>1218.0672</v>
      </c>
      <c r="Y492" s="480">
        <f>X492*Y5</f>
        <v>182.71007999999998</v>
      </c>
      <c r="Z492" s="711">
        <f t="shared" si="170"/>
        <v>1400.77728</v>
      </c>
      <c r="AA492" s="712">
        <f t="shared" si="171"/>
        <v>1291.1512319999999</v>
      </c>
      <c r="AB492" s="712" t="e">
        <f>AA492*#REF!</f>
        <v>#REF!</v>
      </c>
      <c r="AC492" s="713" t="e">
        <f t="shared" si="172"/>
        <v>#REF!</v>
      </c>
      <c r="AD492" s="713">
        <f>AA492*AD7</f>
        <v>1355.7087936</v>
      </c>
      <c r="AE492" s="713">
        <f>AD492*AF7</f>
        <v>203.35631903999999</v>
      </c>
      <c r="AF492" s="714">
        <f t="shared" si="173"/>
        <v>1559.0651126400001</v>
      </c>
      <c r="AG492" s="715">
        <v>1530.2</v>
      </c>
      <c r="AH492" s="714">
        <f>AD492*AH7</f>
        <v>1423.4942332800001</v>
      </c>
      <c r="AI492" s="480">
        <f>AH492*AJ7</f>
        <v>213.524134992</v>
      </c>
      <c r="AJ492" s="481">
        <f t="shared" si="174"/>
        <v>1637.0183682720001</v>
      </c>
      <c r="AK492" s="707"/>
      <c r="AL492" s="455">
        <v>1480.9612226976001</v>
      </c>
      <c r="AM492" s="455">
        <f t="shared" si="175"/>
        <v>1569.8188960594562</v>
      </c>
      <c r="AN492" s="455" t="e">
        <f>AL492*#REF!</f>
        <v>#REF!</v>
      </c>
      <c r="AO492" s="456">
        <v>1703.1</v>
      </c>
      <c r="AP492" s="364">
        <v>1703.1</v>
      </c>
      <c r="AQ492" s="816">
        <f t="shared" si="176"/>
        <v>1664.0080298230237</v>
      </c>
      <c r="AR492" s="363">
        <f t="shared" si="177"/>
        <v>1913.6092342964771</v>
      </c>
      <c r="AS492" s="775">
        <f t="shared" si="178"/>
        <v>1763.8485116124052</v>
      </c>
      <c r="AT492" s="804">
        <f t="shared" si="179"/>
        <v>2028.4257883542659</v>
      </c>
      <c r="AU492" s="722">
        <f t="shared" si="180"/>
        <v>6.0000000000000081E-2</v>
      </c>
    </row>
    <row r="493" spans="1:47" ht="15.75" x14ac:dyDescent="0.25">
      <c r="A493" s="511" t="s">
        <v>762</v>
      </c>
      <c r="B493" s="517"/>
      <c r="C493" s="481"/>
      <c r="D493" s="481"/>
      <c r="E493" s="481"/>
      <c r="F493" s="481"/>
      <c r="G493" s="455"/>
      <c r="H493" s="485"/>
      <c r="I493" s="513"/>
      <c r="J493" s="514"/>
      <c r="K493" s="514"/>
      <c r="L493" s="483"/>
      <c r="M493" s="483"/>
      <c r="N493" s="488"/>
      <c r="O493" s="480">
        <v>800</v>
      </c>
      <c r="P493" s="480" t="e">
        <f t="shared" si="166"/>
        <v>#VALUE!</v>
      </c>
      <c r="Q493" s="480" t="e">
        <f t="shared" si="167"/>
        <v>#VALUE!</v>
      </c>
      <c r="R493" s="550">
        <v>848</v>
      </c>
      <c r="S493" s="480">
        <f>R493*S7</f>
        <v>118.72000000000001</v>
      </c>
      <c r="T493" s="480">
        <f>R493+S493-0.02</f>
        <v>966.7</v>
      </c>
      <c r="U493" s="480">
        <f>R493+(R493*R7)</f>
        <v>902.27200000000005</v>
      </c>
      <c r="V493" s="480">
        <f>U493*V7</f>
        <v>135.3408</v>
      </c>
      <c r="W493" s="543">
        <f t="shared" si="168"/>
        <v>1037.6999999999998</v>
      </c>
      <c r="X493" s="480">
        <f t="shared" si="169"/>
        <v>974.4537600000001</v>
      </c>
      <c r="Y493" s="480">
        <f>X493*Y5</f>
        <v>146.16806400000002</v>
      </c>
      <c r="Z493" s="711">
        <f t="shared" si="170"/>
        <v>1120.6218240000001</v>
      </c>
      <c r="AA493" s="712">
        <f t="shared" si="171"/>
        <v>1032.9209856000002</v>
      </c>
      <c r="AB493" s="712" t="e">
        <f>AA493*#REF!</f>
        <v>#REF!</v>
      </c>
      <c r="AC493" s="713" t="e">
        <f t="shared" si="172"/>
        <v>#REF!</v>
      </c>
      <c r="AD493" s="713">
        <f>AA493*AD7</f>
        <v>1084.5670348800004</v>
      </c>
      <c r="AE493" s="713">
        <f>AD493*AF7</f>
        <v>162.68505523200005</v>
      </c>
      <c r="AF493" s="714">
        <f t="shared" si="173"/>
        <v>1247.2520901120004</v>
      </c>
      <c r="AG493" s="715">
        <v>1224.2</v>
      </c>
      <c r="AH493" s="714">
        <f>AD493*AH7</f>
        <v>1138.7953866240005</v>
      </c>
      <c r="AI493" s="480">
        <f>AH493*AJ7</f>
        <v>170.81930799360006</v>
      </c>
      <c r="AJ493" s="481">
        <f t="shared" si="174"/>
        <v>1309.6146946176004</v>
      </c>
      <c r="AK493" s="707">
        <v>1285.4000000000001</v>
      </c>
      <c r="AL493" s="455">
        <v>1184.7689781580802</v>
      </c>
      <c r="AM493" s="455">
        <f t="shared" si="175"/>
        <v>1255.8551168475651</v>
      </c>
      <c r="AN493" s="455" t="e">
        <f>AL493*#REF!</f>
        <v>#REF!</v>
      </c>
      <c r="AO493" s="456">
        <v>1362.5</v>
      </c>
      <c r="AP493" s="364">
        <v>1362.5</v>
      </c>
      <c r="AQ493" s="816">
        <f t="shared" si="176"/>
        <v>1331.2064238584192</v>
      </c>
      <c r="AR493" s="363">
        <f t="shared" si="177"/>
        <v>1530.8873874371818</v>
      </c>
      <c r="AS493" s="775">
        <f t="shared" si="178"/>
        <v>1411.0788092899243</v>
      </c>
      <c r="AT493" s="804">
        <f t="shared" si="179"/>
        <v>1622.7406306834127</v>
      </c>
      <c r="AU493" s="722">
        <f t="shared" si="180"/>
        <v>5.999999999999997E-2</v>
      </c>
    </row>
    <row r="494" spans="1:47" ht="15.75" x14ac:dyDescent="0.25">
      <c r="A494" s="511"/>
      <c r="B494" s="517"/>
      <c r="C494" s="481"/>
      <c r="D494" s="481"/>
      <c r="E494" s="481"/>
      <c r="F494" s="481"/>
      <c r="G494" s="455"/>
      <c r="H494" s="485"/>
      <c r="I494" s="513"/>
      <c r="J494" s="514"/>
      <c r="K494" s="514"/>
      <c r="L494" s="483"/>
      <c r="M494" s="483"/>
      <c r="N494" s="488"/>
      <c r="O494" s="480"/>
      <c r="P494" s="480"/>
      <c r="Q494" s="363"/>
      <c r="R494" s="480"/>
      <c r="S494" s="480"/>
      <c r="T494" s="480"/>
      <c r="U494" s="483"/>
      <c r="V494" s="483"/>
      <c r="W494" s="502"/>
      <c r="X494" s="483"/>
      <c r="Y494" s="480"/>
      <c r="Z494" s="711"/>
      <c r="AA494" s="712"/>
      <c r="AB494" s="712"/>
      <c r="AC494" s="713"/>
      <c r="AD494" s="713"/>
      <c r="AE494" s="713"/>
      <c r="AF494" s="714"/>
      <c r="AG494" s="715"/>
      <c r="AH494" s="714"/>
      <c r="AI494" s="480" t="s">
        <v>609</v>
      </c>
      <c r="AJ494" s="483"/>
      <c r="AK494" s="707"/>
      <c r="AL494" s="455"/>
      <c r="AM494" s="455"/>
      <c r="AN494" s="455"/>
      <c r="AO494" s="456"/>
      <c r="AP494" s="364"/>
      <c r="AQ494" s="811"/>
      <c r="AR494" s="363"/>
      <c r="AS494" s="363"/>
      <c r="AT494" s="363"/>
      <c r="AU494" s="710"/>
    </row>
    <row r="495" spans="1:47" ht="15.75" x14ac:dyDescent="0.25">
      <c r="A495" s="551" t="s">
        <v>886</v>
      </c>
      <c r="B495" s="517"/>
      <c r="C495" s="481"/>
      <c r="D495" s="481"/>
      <c r="E495" s="481"/>
      <c r="F495" s="481"/>
      <c r="G495" s="455"/>
      <c r="H495" s="485"/>
      <c r="I495" s="513"/>
      <c r="J495" s="514"/>
      <c r="K495" s="514"/>
      <c r="L495" s="483"/>
      <c r="M495" s="483"/>
      <c r="N495" s="488"/>
      <c r="O495" s="480">
        <v>67.06</v>
      </c>
      <c r="P495" s="480" t="e">
        <f t="shared" si="166"/>
        <v>#VALUE!</v>
      </c>
      <c r="Q495" s="480" t="e">
        <f>SUM(O495:P495)</f>
        <v>#VALUE!</v>
      </c>
      <c r="R495" s="550">
        <v>71.08</v>
      </c>
      <c r="S495" s="480">
        <f>R495*S7</f>
        <v>9.9512</v>
      </c>
      <c r="T495" s="480">
        <f>R495+S495-0.04</f>
        <v>80.991199999999992</v>
      </c>
      <c r="U495" s="480">
        <f>R495+(R495*R7)</f>
        <v>75.62912</v>
      </c>
      <c r="V495" s="480">
        <f>U495*V7</f>
        <v>11.344367999999999</v>
      </c>
      <c r="W495" s="543">
        <f>ROUNDUP(SUM(U495:V495),1)</f>
        <v>87</v>
      </c>
      <c r="X495" s="480">
        <f>U495*$Z$9+U495</f>
        <v>81.679449599999998</v>
      </c>
      <c r="Y495" s="480">
        <f>X495*Y5</f>
        <v>12.25191744</v>
      </c>
      <c r="Z495" s="711">
        <f>X495+Y495</f>
        <v>93.931367039999998</v>
      </c>
      <c r="AA495" s="712">
        <f>X495+(X495*AA$7)</f>
        <v>86.580216575999998</v>
      </c>
      <c r="AB495" s="712" t="e">
        <f>AA495*#REF!</f>
        <v>#REF!</v>
      </c>
      <c r="AC495" s="713" t="e">
        <f>AA495+AB495</f>
        <v>#REF!</v>
      </c>
      <c r="AD495" s="713">
        <f>AA495*AD7</f>
        <v>90.909227404800006</v>
      </c>
      <c r="AE495" s="713">
        <f>AD495*AF7</f>
        <v>13.63638411072</v>
      </c>
      <c r="AF495" s="714">
        <f>AD495+AE495</f>
        <v>104.54561151552001</v>
      </c>
      <c r="AG495" s="715">
        <v>102.6</v>
      </c>
      <c r="AH495" s="714">
        <f>AD495*AH7</f>
        <v>95.454688775040012</v>
      </c>
      <c r="AI495" s="480">
        <f>AH495*AJ7</f>
        <v>14.318203316256001</v>
      </c>
      <c r="AJ495" s="481">
        <f>SUM(AH495:AI495)</f>
        <v>109.77289209129601</v>
      </c>
      <c r="AK495" s="707">
        <v>107.7</v>
      </c>
      <c r="AL495" s="455">
        <v>99.308229914476811</v>
      </c>
      <c r="AM495" s="455">
        <f t="shared" si="175"/>
        <v>105.26672370934543</v>
      </c>
      <c r="AN495" s="455" t="e">
        <f>AL495*#REF!</f>
        <v>#REF!</v>
      </c>
      <c r="AO495" s="456" t="e">
        <f>SUM(AL495:AN495)</f>
        <v>#REF!</v>
      </c>
      <c r="AP495" s="364"/>
      <c r="AQ495" s="816">
        <f>AM495*1.06</f>
        <v>111.58272713190615</v>
      </c>
      <c r="AR495" s="363">
        <f t="shared" si="177"/>
        <v>128.32013620169207</v>
      </c>
      <c r="AS495" s="775">
        <f t="shared" si="178"/>
        <v>118.27769075982053</v>
      </c>
      <c r="AT495" s="804">
        <f t="shared" si="179"/>
        <v>136.01934437379359</v>
      </c>
      <c r="AU495" s="722">
        <f t="shared" si="180"/>
        <v>6.000000000000006E-2</v>
      </c>
    </row>
    <row r="496" spans="1:47" ht="15.75" x14ac:dyDescent="0.25">
      <c r="A496" s="511" t="s">
        <v>763</v>
      </c>
      <c r="B496" s="517"/>
      <c r="C496" s="481"/>
      <c r="D496" s="481"/>
      <c r="E496" s="481"/>
      <c r="F496" s="481"/>
      <c r="G496" s="455"/>
      <c r="H496" s="485"/>
      <c r="I496" s="513"/>
      <c r="J496" s="514"/>
      <c r="K496" s="514"/>
      <c r="L496" s="483"/>
      <c r="M496" s="483"/>
      <c r="N496" s="488"/>
      <c r="O496" s="480">
        <v>67.06</v>
      </c>
      <c r="P496" s="480" t="e">
        <f t="shared" si="166"/>
        <v>#VALUE!</v>
      </c>
      <c r="Q496" s="480" t="e">
        <f>SUM(O496:P496)</f>
        <v>#VALUE!</v>
      </c>
      <c r="R496" s="550">
        <v>71.08</v>
      </c>
      <c r="S496" s="480">
        <f>R496*S7</f>
        <v>9.9512</v>
      </c>
      <c r="T496" s="480">
        <f>R496+S496-0.04</f>
        <v>80.991199999999992</v>
      </c>
      <c r="U496" s="480">
        <f>R496+(R496*R7)</f>
        <v>75.62912</v>
      </c>
      <c r="V496" s="480">
        <f>U496*V7</f>
        <v>11.344367999999999</v>
      </c>
      <c r="W496" s="543">
        <f>ROUNDUP(SUM(U496:V496),1)</f>
        <v>87</v>
      </c>
      <c r="X496" s="480">
        <f>U496*$Z$9+U496</f>
        <v>81.679449599999998</v>
      </c>
      <c r="Y496" s="480">
        <f>X496*Y5</f>
        <v>12.25191744</v>
      </c>
      <c r="Z496" s="711">
        <f>X496+Y496</f>
        <v>93.931367039999998</v>
      </c>
      <c r="AA496" s="712">
        <f>X496+(X496*AA$7)</f>
        <v>86.580216575999998</v>
      </c>
      <c r="AB496" s="712" t="e">
        <f>AA496*#REF!</f>
        <v>#REF!</v>
      </c>
      <c r="AC496" s="713" t="e">
        <f>AA496+AB496</f>
        <v>#REF!</v>
      </c>
      <c r="AD496" s="713">
        <f>AA496*AD7</f>
        <v>90.909227404800006</v>
      </c>
      <c r="AE496" s="713">
        <f>AD496*AF7</f>
        <v>13.63638411072</v>
      </c>
      <c r="AF496" s="714">
        <f>AD496+AE496</f>
        <v>104.54561151552001</v>
      </c>
      <c r="AG496" s="715">
        <v>102.6</v>
      </c>
      <c r="AH496" s="714">
        <f>AD496*AH7</f>
        <v>95.454688775040012</v>
      </c>
      <c r="AI496" s="480">
        <f>AH496*AJ7</f>
        <v>14.318203316256001</v>
      </c>
      <c r="AJ496" s="481">
        <f>SUM(AH496:AI496)</f>
        <v>109.77289209129601</v>
      </c>
      <c r="AK496" s="707">
        <v>107.7</v>
      </c>
      <c r="AL496" s="455">
        <v>99.308229914476811</v>
      </c>
      <c r="AM496" s="455">
        <f t="shared" si="175"/>
        <v>105.26672370934543</v>
      </c>
      <c r="AN496" s="455" t="e">
        <f>AL496*#REF!</f>
        <v>#REF!</v>
      </c>
      <c r="AO496" s="456" t="e">
        <f>SUM(AL496:AN496)</f>
        <v>#REF!</v>
      </c>
      <c r="AP496" s="364"/>
      <c r="AQ496" s="816">
        <f>AM496*1.06</f>
        <v>111.58272713190615</v>
      </c>
      <c r="AR496" s="363">
        <f t="shared" si="177"/>
        <v>128.32013620169207</v>
      </c>
      <c r="AS496" s="775">
        <f t="shared" si="178"/>
        <v>118.27769075982053</v>
      </c>
      <c r="AT496" s="804">
        <f t="shared" si="179"/>
        <v>136.01934437379359</v>
      </c>
      <c r="AU496" s="722">
        <f t="shared" si="180"/>
        <v>6.000000000000006E-2</v>
      </c>
    </row>
    <row r="497" spans="1:47" ht="15.75" x14ac:dyDescent="0.25">
      <c r="A497" s="511" t="s">
        <v>764</v>
      </c>
      <c r="B497" s="517"/>
      <c r="C497" s="481"/>
      <c r="D497" s="481"/>
      <c r="E497" s="481"/>
      <c r="F497" s="481"/>
      <c r="G497" s="455"/>
      <c r="H497" s="485"/>
      <c r="I497" s="513"/>
      <c r="J497" s="514"/>
      <c r="K497" s="514"/>
      <c r="L497" s="483"/>
      <c r="M497" s="483"/>
      <c r="N497" s="488"/>
      <c r="O497" s="480">
        <v>67.06</v>
      </c>
      <c r="P497" s="480" t="e">
        <f t="shared" si="166"/>
        <v>#VALUE!</v>
      </c>
      <c r="Q497" s="480" t="e">
        <f>SUM(O497:P497)</f>
        <v>#VALUE!</v>
      </c>
      <c r="R497" s="550">
        <v>71.08</v>
      </c>
      <c r="S497" s="480">
        <f>R497*S7</f>
        <v>9.9512</v>
      </c>
      <c r="T497" s="480">
        <f>R497+S497-0.04</f>
        <v>80.991199999999992</v>
      </c>
      <c r="U497" s="480">
        <f>R497+(R497*R7)</f>
        <v>75.62912</v>
      </c>
      <c r="V497" s="480">
        <f>U497*V7</f>
        <v>11.344367999999999</v>
      </c>
      <c r="W497" s="543">
        <f>ROUNDUP(SUM(U497:V497),1)</f>
        <v>87</v>
      </c>
      <c r="X497" s="480">
        <f>U497*$Z$9+U497</f>
        <v>81.679449599999998</v>
      </c>
      <c r="Y497" s="480">
        <f>X497*Y5</f>
        <v>12.25191744</v>
      </c>
      <c r="Z497" s="711">
        <f>X497+Y497</f>
        <v>93.931367039999998</v>
      </c>
      <c r="AA497" s="712">
        <f>X497+(X497*AA$7)</f>
        <v>86.580216575999998</v>
      </c>
      <c r="AB497" s="712" t="e">
        <f>AA497*#REF!</f>
        <v>#REF!</v>
      </c>
      <c r="AC497" s="713" t="e">
        <f>AA497+AB497</f>
        <v>#REF!</v>
      </c>
      <c r="AD497" s="713">
        <f>AA497*AD7</f>
        <v>90.909227404800006</v>
      </c>
      <c r="AE497" s="713">
        <f>AD497*AF7</f>
        <v>13.63638411072</v>
      </c>
      <c r="AF497" s="714">
        <f>AD497+AE497</f>
        <v>104.54561151552001</v>
      </c>
      <c r="AG497" s="715">
        <v>102.6</v>
      </c>
      <c r="AH497" s="714">
        <f>AD497*AH7</f>
        <v>95.454688775040012</v>
      </c>
      <c r="AI497" s="480">
        <f>AH497*AJ7</f>
        <v>14.318203316256001</v>
      </c>
      <c r="AJ497" s="481">
        <f>SUM(AH497:AI497)</f>
        <v>109.77289209129601</v>
      </c>
      <c r="AK497" s="707">
        <v>107.7</v>
      </c>
      <c r="AL497" s="455">
        <v>99.308229914476811</v>
      </c>
      <c r="AM497" s="455">
        <f t="shared" si="175"/>
        <v>105.26672370934543</v>
      </c>
      <c r="AN497" s="455" t="e">
        <f>AL497*#REF!</f>
        <v>#REF!</v>
      </c>
      <c r="AO497" s="456" t="e">
        <f>SUM(AL497:AN497)</f>
        <v>#REF!</v>
      </c>
      <c r="AP497" s="364"/>
      <c r="AQ497" s="816">
        <f>AM497*1.06</f>
        <v>111.58272713190615</v>
      </c>
      <c r="AR497" s="363">
        <f t="shared" si="177"/>
        <v>128.32013620169207</v>
      </c>
      <c r="AS497" s="775">
        <f t="shared" si="178"/>
        <v>118.27769075982053</v>
      </c>
      <c r="AT497" s="804">
        <f t="shared" si="179"/>
        <v>136.01934437379359</v>
      </c>
      <c r="AU497" s="722">
        <f t="shared" si="180"/>
        <v>6.000000000000006E-2</v>
      </c>
    </row>
    <row r="498" spans="1:47" ht="15.75" x14ac:dyDescent="0.25">
      <c r="A498" s="511" t="s">
        <v>765</v>
      </c>
      <c r="B498" s="517"/>
      <c r="C498" s="481"/>
      <c r="D498" s="481"/>
      <c r="E498" s="481"/>
      <c r="F498" s="481"/>
      <c r="G498" s="455"/>
      <c r="H498" s="485"/>
      <c r="I498" s="513"/>
      <c r="J498" s="514"/>
      <c r="K498" s="514"/>
      <c r="L498" s="483"/>
      <c r="M498" s="483"/>
      <c r="N498" s="488"/>
      <c r="O498" s="480">
        <v>59.61</v>
      </c>
      <c r="P498" s="480" t="e">
        <f t="shared" si="166"/>
        <v>#VALUE!</v>
      </c>
      <c r="Q498" s="480" t="e">
        <f>SUM(O498:P498)</f>
        <v>#VALUE!</v>
      </c>
      <c r="R498" s="550">
        <v>63.19</v>
      </c>
      <c r="S498" s="480">
        <f>R498*S7</f>
        <v>8.8466000000000005</v>
      </c>
      <c r="T498" s="480">
        <f>R498+S498-0.03</f>
        <v>72.006599999999992</v>
      </c>
      <c r="U498" s="480">
        <f>R498+(R498*R7)</f>
        <v>67.234160000000003</v>
      </c>
      <c r="V498" s="480">
        <f>U498*V7</f>
        <v>10.085124</v>
      </c>
      <c r="W498" s="543">
        <f>ROUNDUP(SUM(U498:V498),1)</f>
        <v>77.399999999999991</v>
      </c>
      <c r="X498" s="480">
        <f>U498*$Z$9+U498</f>
        <v>72.612892799999997</v>
      </c>
      <c r="Y498" s="480">
        <f>X498*Y5</f>
        <v>10.89193392</v>
      </c>
      <c r="Z498" s="711">
        <f>X498+Y498</f>
        <v>83.504826719999997</v>
      </c>
      <c r="AA498" s="712">
        <f>X498+(X498*AA$7)</f>
        <v>76.969666367999992</v>
      </c>
      <c r="AB498" s="712" t="e">
        <f>AA498*#REF!</f>
        <v>#REF!</v>
      </c>
      <c r="AC498" s="713" t="e">
        <f>AA498+AB498</f>
        <v>#REF!</v>
      </c>
      <c r="AD498" s="713">
        <f>AA498*AD7</f>
        <v>80.818149686399991</v>
      </c>
      <c r="AE498" s="713">
        <f>AD498*AF7</f>
        <v>12.122722452959998</v>
      </c>
      <c r="AF498" s="714">
        <f>AD498+AE498</f>
        <v>92.940872139359982</v>
      </c>
      <c r="AG498" s="715">
        <v>91.2</v>
      </c>
      <c r="AH498" s="714">
        <f>AD498*AH7</f>
        <v>84.859057170719993</v>
      </c>
      <c r="AI498" s="480">
        <f>AH498*AJ7</f>
        <v>12.728858575607999</v>
      </c>
      <c r="AJ498" s="481">
        <f>SUM(AH498:AI498)</f>
        <v>97.587915746327994</v>
      </c>
      <c r="AK498" s="707">
        <v>95.8</v>
      </c>
      <c r="AL498" s="455">
        <v>88.284848737982415</v>
      </c>
      <c r="AM498" s="455">
        <f t="shared" si="175"/>
        <v>93.581939662261362</v>
      </c>
      <c r="AN498" s="455" t="e">
        <f>AL498*#REF!</f>
        <v>#REF!</v>
      </c>
      <c r="AO498" s="456">
        <v>101.5</v>
      </c>
      <c r="AP498" s="364">
        <v>101.5</v>
      </c>
      <c r="AQ498" s="816">
        <f>AM498*1.06</f>
        <v>99.196856041997052</v>
      </c>
      <c r="AR498" s="363">
        <f t="shared" si="177"/>
        <v>114.07638444829659</v>
      </c>
      <c r="AS498" s="775">
        <f t="shared" si="178"/>
        <v>105.14866740451689</v>
      </c>
      <c r="AT498" s="804">
        <f t="shared" si="179"/>
        <v>120.92096751519441</v>
      </c>
      <c r="AU498" s="722">
        <f t="shared" si="180"/>
        <v>6.0000000000000109E-2</v>
      </c>
    </row>
    <row r="499" spans="1:47" ht="15.75" x14ac:dyDescent="0.25">
      <c r="A499" s="511"/>
      <c r="B499" s="517"/>
      <c r="C499" s="481"/>
      <c r="D499" s="481"/>
      <c r="E499" s="481"/>
      <c r="F499" s="481"/>
      <c r="G499" s="455"/>
      <c r="H499" s="485"/>
      <c r="I499" s="513"/>
      <c r="J499" s="514"/>
      <c r="K499" s="514"/>
      <c r="L499" s="483"/>
      <c r="M499" s="483"/>
      <c r="N499" s="488"/>
      <c r="O499" s="480"/>
      <c r="P499" s="480"/>
      <c r="Q499" s="363"/>
      <c r="R499" s="480"/>
      <c r="S499" s="480"/>
      <c r="T499" s="480"/>
      <c r="U499" s="483"/>
      <c r="V499" s="483"/>
      <c r="W499" s="502"/>
      <c r="X499" s="483"/>
      <c r="Y499" s="480"/>
      <c r="Z499" s="711"/>
      <c r="AA499" s="712"/>
      <c r="AB499" s="712"/>
      <c r="AC499" s="713"/>
      <c r="AD499" s="713"/>
      <c r="AE499" s="713"/>
      <c r="AF499" s="714"/>
      <c r="AG499" s="715"/>
      <c r="AH499" s="714"/>
      <c r="AI499" s="480"/>
      <c r="AJ499" s="483"/>
      <c r="AK499" s="707"/>
      <c r="AL499" s="455"/>
      <c r="AM499" s="455"/>
      <c r="AN499" s="455"/>
      <c r="AO499" s="456"/>
      <c r="AP499" s="364"/>
      <c r="AQ499" s="811"/>
      <c r="AR499" s="363"/>
      <c r="AS499" s="363"/>
      <c r="AT499" s="363"/>
      <c r="AU499" s="710"/>
    </row>
    <row r="500" spans="1:47" ht="15.75" x14ac:dyDescent="0.25">
      <c r="A500" s="551" t="s">
        <v>887</v>
      </c>
      <c r="B500" s="517"/>
      <c r="C500" s="481"/>
      <c r="D500" s="481"/>
      <c r="E500" s="481"/>
      <c r="F500" s="481"/>
      <c r="G500" s="455"/>
      <c r="H500" s="485"/>
      <c r="I500" s="513"/>
      <c r="J500" s="514"/>
      <c r="K500" s="514"/>
      <c r="L500" s="483"/>
      <c r="M500" s="483"/>
      <c r="N500" s="488"/>
      <c r="O500" s="480">
        <v>67.06</v>
      </c>
      <c r="P500" s="480" t="e">
        <f t="shared" si="166"/>
        <v>#VALUE!</v>
      </c>
      <c r="Q500" s="480" t="e">
        <f>SUM(O500:P500)</f>
        <v>#VALUE!</v>
      </c>
      <c r="R500" s="550">
        <v>71.08</v>
      </c>
      <c r="S500" s="480">
        <f>R500*S7</f>
        <v>9.9512</v>
      </c>
      <c r="T500" s="480">
        <f>R500+S500-0.04</f>
        <v>80.991199999999992</v>
      </c>
      <c r="U500" s="480">
        <f>R500+(R500*R7)</f>
        <v>75.62912</v>
      </c>
      <c r="V500" s="480">
        <f>U500*V7</f>
        <v>11.344367999999999</v>
      </c>
      <c r="W500" s="543">
        <f>ROUNDUP(SUM(U500:V500),1)</f>
        <v>87</v>
      </c>
      <c r="X500" s="480">
        <f>U500*$Z$9+U500</f>
        <v>81.679449599999998</v>
      </c>
      <c r="Y500" s="480">
        <f>X500*Y5</f>
        <v>12.25191744</v>
      </c>
      <c r="Z500" s="711">
        <f>X500+Y500</f>
        <v>93.931367039999998</v>
      </c>
      <c r="AA500" s="712">
        <f>X500+(X500*AA$7)</f>
        <v>86.580216575999998</v>
      </c>
      <c r="AB500" s="712" t="e">
        <f>AA500*#REF!</f>
        <v>#REF!</v>
      </c>
      <c r="AC500" s="713" t="e">
        <f>AA500+AB500</f>
        <v>#REF!</v>
      </c>
      <c r="AD500" s="713">
        <f>AA500*AD7</f>
        <v>90.909227404800006</v>
      </c>
      <c r="AE500" s="713">
        <f>AD500*AF7</f>
        <v>13.63638411072</v>
      </c>
      <c r="AF500" s="714">
        <f>AD500+AE500</f>
        <v>104.54561151552001</v>
      </c>
      <c r="AG500" s="715">
        <v>102.6</v>
      </c>
      <c r="AH500" s="714">
        <f>AD500*AH7</f>
        <v>95.454688775040012</v>
      </c>
      <c r="AI500" s="480">
        <f>AH500*AJ7</f>
        <v>14.318203316256001</v>
      </c>
      <c r="AJ500" s="481">
        <f>SUM(AH500:AI500)</f>
        <v>109.77289209129601</v>
      </c>
      <c r="AK500" s="707">
        <v>107.7</v>
      </c>
      <c r="AL500" s="455">
        <v>99.308229914476811</v>
      </c>
      <c r="AM500" s="455">
        <f t="shared" si="175"/>
        <v>105.26672370934543</v>
      </c>
      <c r="AN500" s="455" t="e">
        <f>AL500*#REF!</f>
        <v>#REF!</v>
      </c>
      <c r="AO500" s="456" t="e">
        <f>SUM(AL500:AN500)</f>
        <v>#REF!</v>
      </c>
      <c r="AP500" s="364"/>
      <c r="AQ500" s="816">
        <f>AM500*1.06</f>
        <v>111.58272713190615</v>
      </c>
      <c r="AR500" s="363">
        <f t="shared" si="177"/>
        <v>128.32013620169207</v>
      </c>
      <c r="AS500" s="775">
        <f t="shared" si="178"/>
        <v>118.27769075982053</v>
      </c>
      <c r="AT500" s="804">
        <f t="shared" si="179"/>
        <v>136.01934437379359</v>
      </c>
      <c r="AU500" s="722">
        <f t="shared" si="180"/>
        <v>6.000000000000006E-2</v>
      </c>
    </row>
    <row r="501" spans="1:47" ht="15.75" x14ac:dyDescent="0.25">
      <c r="A501" s="511" t="s">
        <v>766</v>
      </c>
      <c r="B501" s="517"/>
      <c r="C501" s="481"/>
      <c r="D501" s="481"/>
      <c r="E501" s="481"/>
      <c r="F501" s="481"/>
      <c r="G501" s="455"/>
      <c r="H501" s="485"/>
      <c r="I501" s="513"/>
      <c r="J501" s="514"/>
      <c r="K501" s="514"/>
      <c r="L501" s="483"/>
      <c r="M501" s="483"/>
      <c r="N501" s="488"/>
      <c r="O501" s="480">
        <v>67.06</v>
      </c>
      <c r="P501" s="480" t="e">
        <f t="shared" si="166"/>
        <v>#VALUE!</v>
      </c>
      <c r="Q501" s="480" t="e">
        <f>SUM(O501:P501)</f>
        <v>#VALUE!</v>
      </c>
      <c r="R501" s="550">
        <v>71.08</v>
      </c>
      <c r="S501" s="480">
        <f>R501*S7</f>
        <v>9.9512</v>
      </c>
      <c r="T501" s="480">
        <f>R501+S501-0.04</f>
        <v>80.991199999999992</v>
      </c>
      <c r="U501" s="480">
        <f>R501+(R501*R7)</f>
        <v>75.62912</v>
      </c>
      <c r="V501" s="480">
        <f>U501*V7</f>
        <v>11.344367999999999</v>
      </c>
      <c r="W501" s="543">
        <f>ROUNDUP(SUM(U501:V501),1)</f>
        <v>87</v>
      </c>
      <c r="X501" s="480">
        <f>U501*$Z$9+U501</f>
        <v>81.679449599999998</v>
      </c>
      <c r="Y501" s="480">
        <f>X501*Y5</f>
        <v>12.25191744</v>
      </c>
      <c r="Z501" s="711">
        <f>X501+Y501</f>
        <v>93.931367039999998</v>
      </c>
      <c r="AA501" s="712">
        <f>X501+(X501*AA$7)</f>
        <v>86.580216575999998</v>
      </c>
      <c r="AB501" s="712" t="e">
        <f>AA501*#REF!</f>
        <v>#REF!</v>
      </c>
      <c r="AC501" s="713" t="e">
        <f>AA501+AB501</f>
        <v>#REF!</v>
      </c>
      <c r="AD501" s="713">
        <f>AA501*AD7</f>
        <v>90.909227404800006</v>
      </c>
      <c r="AE501" s="713">
        <f>AD501*AF7</f>
        <v>13.63638411072</v>
      </c>
      <c r="AF501" s="714">
        <f>AD501+AE501</f>
        <v>104.54561151552001</v>
      </c>
      <c r="AG501" s="715">
        <v>102.6</v>
      </c>
      <c r="AH501" s="714">
        <f>AD501*AH7</f>
        <v>95.454688775040012</v>
      </c>
      <c r="AI501" s="480">
        <f>AH501*AJ7</f>
        <v>14.318203316256001</v>
      </c>
      <c r="AJ501" s="481">
        <f>SUM(AH501:AI501)</f>
        <v>109.77289209129601</v>
      </c>
      <c r="AK501" s="707">
        <v>107.7</v>
      </c>
      <c r="AL501" s="455">
        <v>99.308229914476811</v>
      </c>
      <c r="AM501" s="455">
        <f t="shared" si="175"/>
        <v>105.26672370934543</v>
      </c>
      <c r="AN501" s="455" t="e">
        <f>AL501*#REF!</f>
        <v>#REF!</v>
      </c>
      <c r="AO501" s="456" t="e">
        <f>SUM(AL501:AN501)</f>
        <v>#REF!</v>
      </c>
      <c r="AP501" s="364"/>
      <c r="AQ501" s="816">
        <f>AM501*1.06</f>
        <v>111.58272713190615</v>
      </c>
      <c r="AR501" s="363">
        <f t="shared" si="177"/>
        <v>128.32013620169207</v>
      </c>
      <c r="AS501" s="775">
        <f t="shared" si="178"/>
        <v>118.27769075982053</v>
      </c>
      <c r="AT501" s="804">
        <f t="shared" si="179"/>
        <v>136.01934437379359</v>
      </c>
      <c r="AU501" s="722">
        <f t="shared" si="180"/>
        <v>6.000000000000006E-2</v>
      </c>
    </row>
    <row r="502" spans="1:47" ht="15.75" x14ac:dyDescent="0.25">
      <c r="A502" s="511" t="s">
        <v>767</v>
      </c>
      <c r="B502" s="517"/>
      <c r="C502" s="481"/>
      <c r="D502" s="481"/>
      <c r="E502" s="481"/>
      <c r="F502" s="481"/>
      <c r="G502" s="455"/>
      <c r="H502" s="485"/>
      <c r="I502" s="513"/>
      <c r="J502" s="514"/>
      <c r="K502" s="514"/>
      <c r="L502" s="483"/>
      <c r="M502" s="483"/>
      <c r="N502" s="488"/>
      <c r="O502" s="480">
        <v>67.06</v>
      </c>
      <c r="P502" s="480" t="e">
        <f t="shared" si="166"/>
        <v>#VALUE!</v>
      </c>
      <c r="Q502" s="480" t="e">
        <f>SUM(O502:P502)</f>
        <v>#VALUE!</v>
      </c>
      <c r="R502" s="550">
        <v>71.08</v>
      </c>
      <c r="S502" s="480">
        <f>R502*S7</f>
        <v>9.9512</v>
      </c>
      <c r="T502" s="480">
        <f>R502+S502-0.04</f>
        <v>80.991199999999992</v>
      </c>
      <c r="U502" s="480">
        <f>R502+(R502*R7)</f>
        <v>75.62912</v>
      </c>
      <c r="V502" s="480">
        <f>U502*V7</f>
        <v>11.344367999999999</v>
      </c>
      <c r="W502" s="543">
        <f>ROUNDUP(SUM(U502:V502),1)</f>
        <v>87</v>
      </c>
      <c r="X502" s="480">
        <f>U502*$Z$9+U502</f>
        <v>81.679449599999998</v>
      </c>
      <c r="Y502" s="480">
        <f>X502*Y5</f>
        <v>12.25191744</v>
      </c>
      <c r="Z502" s="711">
        <f>X502+Y502</f>
        <v>93.931367039999998</v>
      </c>
      <c r="AA502" s="712">
        <f>X502+(X502*AA$7)</f>
        <v>86.580216575999998</v>
      </c>
      <c r="AB502" s="712" t="e">
        <f>AA502*#REF!</f>
        <v>#REF!</v>
      </c>
      <c r="AC502" s="713" t="e">
        <f>AA502+AB502</f>
        <v>#REF!</v>
      </c>
      <c r="AD502" s="713">
        <f>AA502*AD7</f>
        <v>90.909227404800006</v>
      </c>
      <c r="AE502" s="713">
        <f>AD502*AF7</f>
        <v>13.63638411072</v>
      </c>
      <c r="AF502" s="714">
        <f>AD502+AE502</f>
        <v>104.54561151552001</v>
      </c>
      <c r="AG502" s="715">
        <v>102.6</v>
      </c>
      <c r="AH502" s="714">
        <f>AD502*AH7</f>
        <v>95.454688775040012</v>
      </c>
      <c r="AI502" s="480">
        <f>AH502*AJ7</f>
        <v>14.318203316256001</v>
      </c>
      <c r="AJ502" s="481">
        <f>SUM(AH502:AI502)</f>
        <v>109.77289209129601</v>
      </c>
      <c r="AK502" s="707">
        <v>107.7</v>
      </c>
      <c r="AL502" s="455">
        <v>99.308229914476811</v>
      </c>
      <c r="AM502" s="455">
        <f t="shared" si="175"/>
        <v>105.26672370934543</v>
      </c>
      <c r="AN502" s="455" t="e">
        <f>AL502*#REF!</f>
        <v>#REF!</v>
      </c>
      <c r="AO502" s="456" t="e">
        <f>SUM(AL502:AN502)</f>
        <v>#REF!</v>
      </c>
      <c r="AP502" s="364"/>
      <c r="AQ502" s="816">
        <f>AM502*1.06</f>
        <v>111.58272713190615</v>
      </c>
      <c r="AR502" s="363">
        <f t="shared" si="177"/>
        <v>128.32013620169207</v>
      </c>
      <c r="AS502" s="775">
        <f t="shared" si="178"/>
        <v>118.27769075982053</v>
      </c>
      <c r="AT502" s="804">
        <f t="shared" si="179"/>
        <v>136.01934437379359</v>
      </c>
      <c r="AU502" s="722">
        <f t="shared" si="180"/>
        <v>6.000000000000006E-2</v>
      </c>
    </row>
    <row r="503" spans="1:47" ht="15.75" x14ac:dyDescent="0.25">
      <c r="A503" s="511" t="s">
        <v>768</v>
      </c>
      <c r="B503" s="517"/>
      <c r="C503" s="481"/>
      <c r="D503" s="481"/>
      <c r="E503" s="481"/>
      <c r="F503" s="481"/>
      <c r="G503" s="455"/>
      <c r="H503" s="485"/>
      <c r="I503" s="513"/>
      <c r="J503" s="514"/>
      <c r="K503" s="514"/>
      <c r="L503" s="483"/>
      <c r="M503" s="483"/>
      <c r="N503" s="488"/>
      <c r="O503" s="480">
        <v>26.83</v>
      </c>
      <c r="P503" s="480" t="e">
        <f t="shared" si="166"/>
        <v>#VALUE!</v>
      </c>
      <c r="Q503" s="480" t="e">
        <f>SUM(O503:P503)</f>
        <v>#VALUE!</v>
      </c>
      <c r="R503" s="550">
        <v>28.44</v>
      </c>
      <c r="S503" s="480">
        <f>R503*S7</f>
        <v>3.9816000000000007</v>
      </c>
      <c r="T503" s="480">
        <f>R503+S503-0.02</f>
        <v>32.401600000000002</v>
      </c>
      <c r="U503" s="480">
        <f>R503+(R503*R7)</f>
        <v>30.260160000000003</v>
      </c>
      <c r="V503" s="480">
        <f>U503*V7</f>
        <v>4.5390240000000004</v>
      </c>
      <c r="W503" s="543">
        <f>ROUNDUP(SUM(U503:V503),1)</f>
        <v>34.800000000000004</v>
      </c>
      <c r="X503" s="480">
        <f>U503*$Z$9+U503</f>
        <v>32.680972800000006</v>
      </c>
      <c r="Y503" s="480">
        <f>X503*Y5</f>
        <v>4.9021459200000006</v>
      </c>
      <c r="Z503" s="711">
        <f>X503+Y503</f>
        <v>37.583118720000009</v>
      </c>
      <c r="AA503" s="712">
        <f>X503+(X503*AA$7)</f>
        <v>34.64183116800001</v>
      </c>
      <c r="AB503" s="712" t="e">
        <f>AA503*#REF!</f>
        <v>#REF!</v>
      </c>
      <c r="AC503" s="713" t="e">
        <f>AA503+AB503</f>
        <v>#REF!</v>
      </c>
      <c r="AD503" s="713">
        <f>AA503*AD7</f>
        <v>36.373922726400011</v>
      </c>
      <c r="AE503" s="713">
        <f>AD503*AF7</f>
        <v>5.4560884089600012</v>
      </c>
      <c r="AF503" s="714">
        <f>AD503+AE503</f>
        <v>41.83001113536001</v>
      </c>
      <c r="AG503" s="715">
        <v>41.1</v>
      </c>
      <c r="AH503" s="714">
        <f>AD503*AH7</f>
        <v>38.19261886272001</v>
      </c>
      <c r="AI503" s="480">
        <f>AH503*AJ7</f>
        <v>5.728892829408001</v>
      </c>
      <c r="AJ503" s="481">
        <f>SUM(AH503:AI503)</f>
        <v>43.921511692128014</v>
      </c>
      <c r="AK503" s="707">
        <v>43.1</v>
      </c>
      <c r="AL503" s="455">
        <v>39.73446903162241</v>
      </c>
      <c r="AM503" s="455">
        <f t="shared" si="175"/>
        <v>42.118537173519755</v>
      </c>
      <c r="AN503" s="455" t="e">
        <f>AL503*#REF!</f>
        <v>#REF!</v>
      </c>
      <c r="AO503" s="456">
        <v>45.7</v>
      </c>
      <c r="AP503" s="364">
        <v>45.7</v>
      </c>
      <c r="AQ503" s="816">
        <f>AM503*1.06</f>
        <v>44.645649403930939</v>
      </c>
      <c r="AR503" s="363">
        <f t="shared" si="177"/>
        <v>51.342496814520572</v>
      </c>
      <c r="AS503" s="775">
        <f t="shared" si="178"/>
        <v>47.324388368166801</v>
      </c>
      <c r="AT503" s="804">
        <f t="shared" si="179"/>
        <v>54.423046623391819</v>
      </c>
      <c r="AU503" s="722">
        <f t="shared" si="180"/>
        <v>6.0000000000000123E-2</v>
      </c>
    </row>
    <row r="504" spans="1:47" ht="15.75" x14ac:dyDescent="0.25">
      <c r="A504" s="734"/>
      <c r="B504" s="566"/>
      <c r="C504" s="471"/>
      <c r="D504" s="471"/>
      <c r="E504" s="471"/>
      <c r="F504" s="471"/>
      <c r="G504" s="472"/>
      <c r="H504" s="473"/>
      <c r="I504" s="567"/>
      <c r="J504" s="568"/>
      <c r="K504" s="515"/>
      <c r="L504" s="476"/>
      <c r="M504" s="476"/>
      <c r="N504" s="477"/>
      <c r="O504" s="470"/>
      <c r="P504" s="470"/>
      <c r="Q504" s="470"/>
      <c r="R504" s="480"/>
      <c r="S504" s="480"/>
      <c r="T504" s="480"/>
      <c r="U504" s="483"/>
      <c r="V504" s="483"/>
      <c r="W504" s="502"/>
      <c r="X504" s="483"/>
      <c r="Y504" s="480"/>
      <c r="Z504" s="711"/>
      <c r="AA504" s="712"/>
      <c r="AB504" s="712"/>
      <c r="AC504" s="713"/>
      <c r="AD504" s="713"/>
      <c r="AE504" s="713"/>
      <c r="AF504" s="714"/>
      <c r="AG504" s="715"/>
      <c r="AH504" s="714"/>
      <c r="AI504" s="480"/>
      <c r="AJ504" s="483"/>
      <c r="AK504" s="707"/>
      <c r="AL504" s="455"/>
      <c r="AM504" s="455"/>
      <c r="AN504" s="455"/>
      <c r="AO504" s="456"/>
      <c r="AP504" s="364"/>
      <c r="AQ504" s="811"/>
      <c r="AR504" s="363"/>
      <c r="AS504" s="363"/>
      <c r="AT504" s="363"/>
      <c r="AU504" s="710"/>
    </row>
    <row r="505" spans="1:47" ht="15.75" x14ac:dyDescent="0.25">
      <c r="A505" s="734"/>
      <c r="B505" s="566"/>
      <c r="C505" s="471"/>
      <c r="D505" s="471"/>
      <c r="E505" s="471"/>
      <c r="F505" s="471"/>
      <c r="G505" s="472"/>
      <c r="H505" s="473"/>
      <c r="I505" s="567"/>
      <c r="J505" s="568"/>
      <c r="K505" s="515"/>
      <c r="L505" s="476"/>
      <c r="M505" s="476"/>
      <c r="N505" s="477"/>
      <c r="O505" s="470"/>
      <c r="P505" s="470"/>
      <c r="Q505" s="470"/>
      <c r="R505" s="480"/>
      <c r="S505" s="480"/>
      <c r="T505" s="480"/>
      <c r="U505" s="483"/>
      <c r="V505" s="483"/>
      <c r="W505" s="502"/>
      <c r="X505" s="483"/>
      <c r="Y505" s="480"/>
      <c r="Z505" s="711"/>
      <c r="AA505" s="712"/>
      <c r="AB505" s="712"/>
      <c r="AC505" s="713"/>
      <c r="AD505" s="713"/>
      <c r="AE505" s="713"/>
      <c r="AF505" s="714"/>
      <c r="AG505" s="715"/>
      <c r="AH505" s="714"/>
      <c r="AI505" s="480"/>
      <c r="AJ505" s="483"/>
      <c r="AK505" s="707"/>
      <c r="AL505" s="455"/>
      <c r="AM505" s="455"/>
      <c r="AN505" s="455"/>
      <c r="AO505" s="456"/>
      <c r="AP505" s="364"/>
      <c r="AQ505" s="811"/>
      <c r="AR505" s="363"/>
      <c r="AS505" s="363"/>
      <c r="AT505" s="363"/>
      <c r="AU505" s="710"/>
    </row>
    <row r="506" spans="1:47" ht="15.75" x14ac:dyDescent="0.25">
      <c r="A506" s="499" t="s">
        <v>414</v>
      </c>
      <c r="B506" s="517"/>
      <c r="C506" s="481"/>
      <c r="D506" s="481"/>
      <c r="E506" s="481"/>
      <c r="F506" s="481"/>
      <c r="G506" s="455"/>
      <c r="H506" s="485"/>
      <c r="I506" s="513"/>
      <c r="J506" s="514"/>
      <c r="K506" s="515"/>
      <c r="L506" s="483"/>
      <c r="M506" s="483"/>
      <c r="N506" s="488"/>
      <c r="O506" s="480"/>
      <c r="P506" s="480"/>
      <c r="Q506" s="480"/>
      <c r="R506" s="480"/>
      <c r="S506" s="480"/>
      <c r="T506" s="480"/>
      <c r="U506" s="483"/>
      <c r="V506" s="483"/>
      <c r="W506" s="502"/>
      <c r="X506" s="483"/>
      <c r="Y506" s="480"/>
      <c r="Z506" s="711"/>
      <c r="AA506" s="712"/>
      <c r="AB506" s="712"/>
      <c r="AC506" s="713"/>
      <c r="AD506" s="713"/>
      <c r="AE506" s="713"/>
      <c r="AF506" s="714"/>
      <c r="AG506" s="715"/>
      <c r="AH506" s="714"/>
      <c r="AI506" s="480"/>
      <c r="AJ506" s="483"/>
      <c r="AK506" s="707"/>
      <c r="AL506" s="455"/>
      <c r="AM506" s="455"/>
      <c r="AN506" s="455"/>
      <c r="AO506" s="456"/>
      <c r="AP506" s="364"/>
      <c r="AQ506" s="811"/>
      <c r="AR506" s="363"/>
      <c r="AS506" s="363"/>
      <c r="AT506" s="363"/>
      <c r="AU506" s="710"/>
    </row>
    <row r="507" spans="1:47" ht="15.75" x14ac:dyDescent="0.25">
      <c r="A507" s="479" t="s">
        <v>769</v>
      </c>
      <c r="B507" s="517"/>
      <c r="C507" s="481"/>
      <c r="D507" s="481"/>
      <c r="E507" s="481"/>
      <c r="F507" s="481"/>
      <c r="G507" s="455"/>
      <c r="H507" s="485"/>
      <c r="I507" s="513"/>
      <c r="J507" s="514"/>
      <c r="K507" s="515"/>
      <c r="L507" s="483"/>
      <c r="M507" s="483"/>
      <c r="N507" s="488"/>
      <c r="O507" s="480"/>
      <c r="P507" s="480"/>
      <c r="Q507" s="480"/>
      <c r="R507" s="480"/>
      <c r="S507" s="480"/>
      <c r="T507" s="480"/>
      <c r="U507" s="483"/>
      <c r="V507" s="483"/>
      <c r="W507" s="502"/>
      <c r="X507" s="483"/>
      <c r="Y507" s="480"/>
      <c r="Z507" s="711"/>
      <c r="AA507" s="712"/>
      <c r="AB507" s="712"/>
      <c r="AC507" s="713"/>
      <c r="AD507" s="713"/>
      <c r="AE507" s="713"/>
      <c r="AF507" s="714"/>
      <c r="AG507" s="715"/>
      <c r="AH507" s="714"/>
      <c r="AI507" s="480"/>
      <c r="AJ507" s="483"/>
      <c r="AK507" s="707"/>
      <c r="AL507" s="455"/>
      <c r="AM507" s="455"/>
      <c r="AN507" s="455"/>
      <c r="AO507" s="456"/>
      <c r="AP507" s="364"/>
      <c r="AQ507" s="811"/>
      <c r="AR507" s="363"/>
      <c r="AS507" s="363"/>
      <c r="AT507" s="363"/>
      <c r="AU507" s="710"/>
    </row>
    <row r="508" spans="1:47" ht="15.75" x14ac:dyDescent="0.25">
      <c r="A508" s="505" t="s">
        <v>415</v>
      </c>
      <c r="B508" s="517"/>
      <c r="C508" s="481"/>
      <c r="D508" s="481"/>
      <c r="E508" s="481"/>
      <c r="F508" s="481"/>
      <c r="G508" s="455"/>
      <c r="H508" s="485"/>
      <c r="I508" s="513"/>
      <c r="J508" s="514"/>
      <c r="K508" s="515"/>
      <c r="L508" s="483"/>
      <c r="M508" s="483"/>
      <c r="N508" s="488"/>
      <c r="O508" s="480"/>
      <c r="P508" s="480"/>
      <c r="Q508" s="480"/>
      <c r="R508" s="480"/>
      <c r="S508" s="480"/>
      <c r="T508" s="480"/>
      <c r="U508" s="483"/>
      <c r="V508" s="483"/>
      <c r="W508" s="502"/>
      <c r="X508" s="483"/>
      <c r="Y508" s="480"/>
      <c r="Z508" s="711"/>
      <c r="AA508" s="712"/>
      <c r="AB508" s="712"/>
      <c r="AC508" s="713"/>
      <c r="AD508" s="713"/>
      <c r="AE508" s="713"/>
      <c r="AF508" s="714"/>
      <c r="AG508" s="715"/>
      <c r="AH508" s="714"/>
      <c r="AI508" s="480"/>
      <c r="AJ508" s="483"/>
      <c r="AK508" s="707"/>
      <c r="AL508" s="455"/>
      <c r="AM508" s="455"/>
      <c r="AN508" s="455"/>
      <c r="AO508" s="456"/>
      <c r="AP508" s="364"/>
      <c r="AQ508" s="811"/>
      <c r="AR508" s="363"/>
      <c r="AS508" s="363"/>
      <c r="AT508" s="363"/>
      <c r="AU508" s="710"/>
    </row>
    <row r="509" spans="1:47" ht="15.75" x14ac:dyDescent="0.25">
      <c r="A509" s="551" t="s">
        <v>416</v>
      </c>
      <c r="B509" s="517"/>
      <c r="C509" s="481"/>
      <c r="D509" s="481"/>
      <c r="E509" s="481"/>
      <c r="F509" s="481"/>
      <c r="G509" s="455"/>
      <c r="H509" s="485"/>
      <c r="I509" s="513"/>
      <c r="J509" s="514"/>
      <c r="K509" s="515"/>
      <c r="L509" s="483"/>
      <c r="M509" s="483"/>
      <c r="N509" s="488"/>
      <c r="O509" s="480"/>
      <c r="P509" s="480"/>
      <c r="Q509" s="480"/>
      <c r="R509" s="480"/>
      <c r="S509" s="480"/>
      <c r="T509" s="480"/>
      <c r="U509" s="483"/>
      <c r="V509" s="483"/>
      <c r="W509" s="502"/>
      <c r="X509" s="483"/>
      <c r="Y509" s="480"/>
      <c r="Z509" s="711"/>
      <c r="AA509" s="712"/>
      <c r="AB509" s="712"/>
      <c r="AC509" s="713"/>
      <c r="AD509" s="713"/>
      <c r="AE509" s="713"/>
      <c r="AF509" s="714"/>
      <c r="AG509" s="715"/>
      <c r="AH509" s="714"/>
      <c r="AI509" s="480"/>
      <c r="AJ509" s="483"/>
      <c r="AK509" s="707"/>
      <c r="AL509" s="455"/>
      <c r="AM509" s="455"/>
      <c r="AN509" s="455"/>
      <c r="AO509" s="456"/>
      <c r="AP509" s="364"/>
      <c r="AQ509" s="811"/>
      <c r="AR509" s="363"/>
      <c r="AS509" s="363"/>
      <c r="AT509" s="363"/>
      <c r="AU509" s="710"/>
    </row>
    <row r="510" spans="1:47" ht="15.75" x14ac:dyDescent="0.25">
      <c r="A510" s="511" t="s">
        <v>417</v>
      </c>
      <c r="B510" s="480">
        <v>4.57</v>
      </c>
      <c r="C510" s="481" t="e">
        <f>+B510+B510*$G$7</f>
        <v>#VALUE!</v>
      </c>
      <c r="D510" s="481">
        <v>5.26</v>
      </c>
      <c r="E510" s="481">
        <f>+D510*$F$9</f>
        <v>0</v>
      </c>
      <c r="F510" s="481">
        <f>SUM(D510:E510)</f>
        <v>5.26</v>
      </c>
      <c r="G510" s="455">
        <f>CEILING(F510,0.1)</f>
        <v>5.3000000000000007</v>
      </c>
      <c r="H510" s="485">
        <f>+D510+D510*$I$7</f>
        <v>5.26</v>
      </c>
      <c r="I510" s="513">
        <f>+H510*$I$6</f>
        <v>0</v>
      </c>
      <c r="J510" s="514">
        <f>SUM(H510:I510)</f>
        <v>5.26</v>
      </c>
      <c r="K510" s="515">
        <f>_xlfn.FLOOR.PRECISE(+H510+I510,0.1)+0.1</f>
        <v>5.3</v>
      </c>
      <c r="L510" s="480">
        <f>H510+H510*$M$7</f>
        <v>5.26</v>
      </c>
      <c r="M510" s="480">
        <f>L510*$M$6</f>
        <v>0</v>
      </c>
      <c r="N510" s="363">
        <f>L510+M510</f>
        <v>5.26</v>
      </c>
      <c r="O510" s="480">
        <v>8.77</v>
      </c>
      <c r="P510" s="480" t="e">
        <f>O510*$Q$7</f>
        <v>#VALUE!</v>
      </c>
      <c r="Q510" s="480" t="e">
        <f>SUM(O510:P510)</f>
        <v>#VALUE!</v>
      </c>
      <c r="R510" s="550">
        <v>9.3000000000000007</v>
      </c>
      <c r="S510" s="480">
        <f>R510*S7</f>
        <v>1.3020000000000003</v>
      </c>
      <c r="T510" s="480">
        <f>R510+S510</f>
        <v>10.602</v>
      </c>
      <c r="U510" s="480">
        <f>R510+(R510*R7)</f>
        <v>9.8952000000000009</v>
      </c>
      <c r="V510" s="480">
        <f>U510*V7</f>
        <v>1.48428</v>
      </c>
      <c r="W510" s="543">
        <f>ROUNDUP(SUM(U510:V510),1)</f>
        <v>11.4</v>
      </c>
      <c r="X510" s="480">
        <f>U510*$Z$9+U510</f>
        <v>10.686816</v>
      </c>
      <c r="Y510" s="480">
        <f>X510*Y5</f>
        <v>1.6030224</v>
      </c>
      <c r="Z510" s="711">
        <f>X510+Y510+0.04</f>
        <v>12.3298384</v>
      </c>
      <c r="AA510" s="712">
        <f>X510+(X510*AA$7)</f>
        <v>11.32802496</v>
      </c>
      <c r="AB510" s="712" t="e">
        <f>AA510*#REF!</f>
        <v>#REF!</v>
      </c>
      <c r="AC510" s="713" t="e">
        <f>AA510+AB510</f>
        <v>#REF!</v>
      </c>
      <c r="AD510" s="713">
        <f>AA510*AD7</f>
        <v>11.894426208</v>
      </c>
      <c r="AE510" s="713">
        <f>AD510*AF7</f>
        <v>1.7841639311999999</v>
      </c>
      <c r="AF510" s="714">
        <f>AD510+AE510</f>
        <v>13.678590139200001</v>
      </c>
      <c r="AG510" s="715">
        <v>13.4</v>
      </c>
      <c r="AH510" s="714">
        <f>AD510*AH7</f>
        <v>12.489147518400001</v>
      </c>
      <c r="AI510" s="480">
        <f>AH510*AJ7</f>
        <v>1.8733721277600002</v>
      </c>
      <c r="AJ510" s="481">
        <f>SUM(AH510:AI510)</f>
        <v>14.362519646160001</v>
      </c>
      <c r="AK510" s="707"/>
      <c r="AL510" s="455">
        <v>12.993339029328002</v>
      </c>
      <c r="AM510" s="455">
        <f>AL510*1.06</f>
        <v>13.772939371087682</v>
      </c>
      <c r="AN510" s="455" t="e">
        <f>AL510*#REF!</f>
        <v>#REF!</v>
      </c>
      <c r="AO510" s="456">
        <v>14.9</v>
      </c>
      <c r="AP510" s="364">
        <v>14.9</v>
      </c>
      <c r="AQ510" s="816">
        <f>AM510*1.06</f>
        <v>14.599315733352944</v>
      </c>
      <c r="AR510" s="363">
        <f>AQ510*1.15</f>
        <v>16.789213093355883</v>
      </c>
      <c r="AS510" s="775">
        <f>AQ510*1.06</f>
        <v>15.47527467735412</v>
      </c>
      <c r="AT510" s="804">
        <f>AS510*1.15</f>
        <v>17.796565878957235</v>
      </c>
      <c r="AU510" s="722">
        <f>SUM(AS510-AQ510)/AQ510</f>
        <v>0.06</v>
      </c>
    </row>
    <row r="511" spans="1:47" ht="15.75" x14ac:dyDescent="0.25">
      <c r="A511" s="479" t="s">
        <v>418</v>
      </c>
      <c r="B511" s="480">
        <v>3.05</v>
      </c>
      <c r="C511" s="481" t="e">
        <f>+B511+B511*$G$7</f>
        <v>#VALUE!</v>
      </c>
      <c r="D511" s="481">
        <v>3.51</v>
      </c>
      <c r="E511" s="481">
        <f>+D511*$F$9</f>
        <v>0</v>
      </c>
      <c r="F511" s="481">
        <f>SUM(D511:E511)</f>
        <v>3.51</v>
      </c>
      <c r="G511" s="455">
        <f>+F511</f>
        <v>3.51</v>
      </c>
      <c r="H511" s="485">
        <f>+D511+D511*$I$7</f>
        <v>3.51</v>
      </c>
      <c r="I511" s="513">
        <f>+H511*$I$6</f>
        <v>0</v>
      </c>
      <c r="J511" s="514">
        <f>SUM(H511:I511)</f>
        <v>3.51</v>
      </c>
      <c r="K511" s="515">
        <f>_xlfn.FLOOR.PRECISE(+H511+I511,0.1)</f>
        <v>3.5</v>
      </c>
      <c r="L511" s="480">
        <f>H511+H511*$M$7</f>
        <v>3.51</v>
      </c>
      <c r="M511" s="480">
        <f>L511*$M$6</f>
        <v>0</v>
      </c>
      <c r="N511" s="363">
        <f>L511+M511</f>
        <v>3.51</v>
      </c>
      <c r="O511" s="480">
        <v>4.3899999999999997</v>
      </c>
      <c r="P511" s="480" t="e">
        <f>O511*$Q$7</f>
        <v>#VALUE!</v>
      </c>
      <c r="Q511" s="480" t="e">
        <f>SUM(O511:P511)</f>
        <v>#VALUE!</v>
      </c>
      <c r="R511" s="550">
        <v>4.6500000000000004</v>
      </c>
      <c r="S511" s="480">
        <f>R511*S7</f>
        <v>0.65100000000000013</v>
      </c>
      <c r="T511" s="480">
        <f>R511+S511</f>
        <v>5.3010000000000002</v>
      </c>
      <c r="U511" s="480">
        <f>R511+(R511*R7)</f>
        <v>4.9476000000000004</v>
      </c>
      <c r="V511" s="480">
        <f>U511*V7</f>
        <v>0.74214000000000002</v>
      </c>
      <c r="W511" s="543">
        <f>ROUNDUP(SUM(U511:V511),1)</f>
        <v>5.6999999999999993</v>
      </c>
      <c r="X511" s="480">
        <f>U511*$Z$9+U511</f>
        <v>5.3434080000000002</v>
      </c>
      <c r="Y511" s="480">
        <f>X511*Y5</f>
        <v>0.80151119999999998</v>
      </c>
      <c r="Z511" s="711">
        <f>X511+Y511-0.03</f>
        <v>6.1149192000000001</v>
      </c>
      <c r="AA511" s="712">
        <f>X511+(X511*AA$7)</f>
        <v>5.6640124800000002</v>
      </c>
      <c r="AB511" s="712" t="e">
        <f>AA511*#REF!</f>
        <v>#REF!</v>
      </c>
      <c r="AC511" s="713" t="e">
        <f>AA511+AB511</f>
        <v>#REF!</v>
      </c>
      <c r="AD511" s="713">
        <f>AA511*AD7</f>
        <v>5.9472131040000002</v>
      </c>
      <c r="AE511" s="713">
        <f>AD511*AF7</f>
        <v>0.89208196559999997</v>
      </c>
      <c r="AF511" s="714">
        <f>AD511+AE511</f>
        <v>6.8392950696000003</v>
      </c>
      <c r="AG511" s="715">
        <v>6.7</v>
      </c>
      <c r="AH511" s="714">
        <f>AD511*AH7</f>
        <v>6.2445737592000006</v>
      </c>
      <c r="AI511" s="480">
        <f>AH511*AJ7</f>
        <v>0.93668606388000009</v>
      </c>
      <c r="AJ511" s="481">
        <f>SUM(AH511:AI511)</f>
        <v>7.1812598230800004</v>
      </c>
      <c r="AK511" s="707">
        <v>7.1</v>
      </c>
      <c r="AL511" s="455">
        <v>6.496669514664001</v>
      </c>
      <c r="AM511" s="455">
        <f>AL511*1.06</f>
        <v>6.8864696855438412</v>
      </c>
      <c r="AN511" s="455" t="e">
        <f>AL511*#REF!</f>
        <v>#REF!</v>
      </c>
      <c r="AO511" s="456">
        <v>7.5</v>
      </c>
      <c r="AP511" s="364">
        <v>7.5</v>
      </c>
      <c r="AQ511" s="816">
        <f>AM511*1.06</f>
        <v>7.2996578666764718</v>
      </c>
      <c r="AR511" s="363">
        <f>AQ511*1.15</f>
        <v>8.3946065466779416</v>
      </c>
      <c r="AS511" s="775">
        <f>AQ511*1.06</f>
        <v>7.7376373386770601</v>
      </c>
      <c r="AT511" s="804">
        <f>AS511*1.15</f>
        <v>8.8982829394786176</v>
      </c>
      <c r="AU511" s="722">
        <f>SUM(AS511-AQ511)/AQ511</f>
        <v>0.06</v>
      </c>
    </row>
    <row r="512" spans="1:47" ht="15.75" x14ac:dyDescent="0.25">
      <c r="A512" s="479"/>
      <c r="B512" s="480"/>
      <c r="C512" s="481"/>
      <c r="D512" s="481"/>
      <c r="E512" s="481"/>
      <c r="F512" s="481"/>
      <c r="G512" s="455"/>
      <c r="H512" s="485"/>
      <c r="I512" s="513"/>
      <c r="J512" s="514"/>
      <c r="K512" s="515"/>
      <c r="L512" s="483"/>
      <c r="M512" s="483"/>
      <c r="N512" s="488"/>
      <c r="O512" s="480"/>
      <c r="P512" s="480"/>
      <c r="Q512" s="480"/>
      <c r="R512" s="480"/>
      <c r="S512" s="480"/>
      <c r="T512" s="480"/>
      <c r="U512" s="483"/>
      <c r="V512" s="483"/>
      <c r="W512" s="502"/>
      <c r="X512" s="483"/>
      <c r="Y512" s="480"/>
      <c r="Z512" s="711"/>
      <c r="AA512" s="712"/>
      <c r="AB512" s="712"/>
      <c r="AC512" s="713"/>
      <c r="AD512" s="713"/>
      <c r="AE512" s="713"/>
      <c r="AF512" s="714"/>
      <c r="AG512" s="715"/>
      <c r="AH512" s="714"/>
      <c r="AI512" s="480"/>
      <c r="AJ512" s="483"/>
      <c r="AK512" s="707"/>
      <c r="AL512" s="455"/>
      <c r="AM512" s="455"/>
      <c r="AN512" s="455"/>
      <c r="AO512" s="456"/>
      <c r="AP512" s="364"/>
      <c r="AQ512" s="816"/>
      <c r="AR512" s="363"/>
      <c r="AS512" s="363"/>
      <c r="AT512" s="363"/>
      <c r="AU512" s="710"/>
    </row>
    <row r="513" spans="1:47" ht="15.75" x14ac:dyDescent="0.25">
      <c r="A513" s="505" t="s">
        <v>419</v>
      </c>
      <c r="B513" s="480"/>
      <c r="C513" s="481"/>
      <c r="D513" s="481"/>
      <c r="E513" s="481"/>
      <c r="F513" s="481"/>
      <c r="G513" s="455"/>
      <c r="H513" s="485"/>
      <c r="I513" s="513"/>
      <c r="J513" s="514"/>
      <c r="K513" s="515"/>
      <c r="L513" s="483"/>
      <c r="M513" s="483"/>
      <c r="N513" s="488"/>
      <c r="O513" s="480"/>
      <c r="P513" s="480"/>
      <c r="Q513" s="480"/>
      <c r="R513" s="480"/>
      <c r="S513" s="480"/>
      <c r="T513" s="480"/>
      <c r="U513" s="483"/>
      <c r="V513" s="483"/>
      <c r="W513" s="502"/>
      <c r="X513" s="483"/>
      <c r="Y513" s="480"/>
      <c r="Z513" s="711"/>
      <c r="AA513" s="712"/>
      <c r="AB513" s="712"/>
      <c r="AC513" s="713"/>
      <c r="AD513" s="713"/>
      <c r="AE513" s="713"/>
      <c r="AF513" s="714"/>
      <c r="AG513" s="715"/>
      <c r="AH513" s="714"/>
      <c r="AI513" s="480"/>
      <c r="AJ513" s="483"/>
      <c r="AK513" s="707"/>
      <c r="AL513" s="455"/>
      <c r="AM513" s="455"/>
      <c r="AN513" s="455"/>
      <c r="AO513" s="456"/>
      <c r="AP513" s="364"/>
      <c r="AQ513" s="816"/>
      <c r="AR513" s="363"/>
      <c r="AS513" s="363"/>
      <c r="AT513" s="363"/>
      <c r="AU513" s="710"/>
    </row>
    <row r="514" spans="1:47" ht="15.75" x14ac:dyDescent="0.25">
      <c r="A514" s="511" t="s">
        <v>420</v>
      </c>
      <c r="B514" s="480">
        <v>83.8</v>
      </c>
      <c r="C514" s="481" t="e">
        <f>+B514+B514*$G$7</f>
        <v>#VALUE!</v>
      </c>
      <c r="D514" s="481">
        <v>95.09</v>
      </c>
      <c r="E514" s="481">
        <f>+D514*$F$9</f>
        <v>0</v>
      </c>
      <c r="F514" s="481">
        <f>SUM(D514:E514)</f>
        <v>95.09</v>
      </c>
      <c r="G514" s="455">
        <f>+F514</f>
        <v>95.09</v>
      </c>
      <c r="H514" s="485">
        <f>+D514+D514*$I$7</f>
        <v>95.09</v>
      </c>
      <c r="I514" s="513">
        <f>+H514*$I$6</f>
        <v>0</v>
      </c>
      <c r="J514" s="514">
        <f>SUM(H514:I514)</f>
        <v>95.09</v>
      </c>
      <c r="K514" s="515">
        <f>_xlfn.FLOOR.PRECISE(+H514+I514,0.1)</f>
        <v>95</v>
      </c>
      <c r="L514" s="480">
        <f>H514+H514*$M$7</f>
        <v>95.09</v>
      </c>
      <c r="M514" s="480">
        <f>L514*$M$6</f>
        <v>0</v>
      </c>
      <c r="N514" s="363">
        <f>L514+M514</f>
        <v>95.09</v>
      </c>
      <c r="O514" s="480">
        <f>L514+L514*$P$7</f>
        <v>108.40260000000001</v>
      </c>
      <c r="P514" s="480" t="e">
        <f>O514*$Q$7</f>
        <v>#VALUE!</v>
      </c>
      <c r="Q514" s="480" t="e">
        <f>SUM(O514:P514)</f>
        <v>#VALUE!</v>
      </c>
      <c r="R514" s="550">
        <v>120.05</v>
      </c>
      <c r="S514" s="480">
        <f>R514*S7</f>
        <v>16.807000000000002</v>
      </c>
      <c r="T514" s="480">
        <f>R514+S514+0.04</f>
        <v>136.89699999999999</v>
      </c>
      <c r="U514" s="480">
        <f>R514+(R514*R7)</f>
        <v>127.7332</v>
      </c>
      <c r="V514" s="480">
        <f>U514*V7</f>
        <v>19.159979999999997</v>
      </c>
      <c r="W514" s="543">
        <f>ROUNDUP(SUM(U514:V514),1)</f>
        <v>146.9</v>
      </c>
      <c r="X514" s="480">
        <f>U514*$Z$9+U514</f>
        <v>137.95185599999999</v>
      </c>
      <c r="Y514" s="480">
        <f>X514*Y5</f>
        <v>20.692778399999998</v>
      </c>
      <c r="Z514" s="711">
        <f>X514+Y514-0.01</f>
        <v>158.63463440000001</v>
      </c>
      <c r="AA514" s="712">
        <f>X514+(X514*AA$7)</f>
        <v>146.22896735999998</v>
      </c>
      <c r="AB514" s="712" t="e">
        <f>AA514*#REF!</f>
        <v>#REF!</v>
      </c>
      <c r="AC514" s="713" t="e">
        <f>AA514+AB514</f>
        <v>#REF!</v>
      </c>
      <c r="AD514" s="713">
        <f>AA514*AD7</f>
        <v>153.540415728</v>
      </c>
      <c r="AE514" s="713">
        <f>AD514*AF7</f>
        <v>23.0310623592</v>
      </c>
      <c r="AF514" s="714">
        <f>AD514+AE514</f>
        <v>176.57147808720001</v>
      </c>
      <c r="AG514" s="715">
        <v>173.3</v>
      </c>
      <c r="AH514" s="714">
        <f>AD514*AH7</f>
        <v>161.21743651439999</v>
      </c>
      <c r="AI514" s="480">
        <f>AH514*AJ7</f>
        <v>24.182615477159999</v>
      </c>
      <c r="AJ514" s="480">
        <f>SUM(AH514:AI514)</f>
        <v>185.40005199155999</v>
      </c>
      <c r="AK514" s="707">
        <v>182</v>
      </c>
      <c r="AL514" s="455">
        <v>167.72584413664802</v>
      </c>
      <c r="AM514" s="455">
        <f>AL514*1.06</f>
        <v>177.78939478484691</v>
      </c>
      <c r="AN514" s="455" t="e">
        <f>AL514*#REF!</f>
        <v>#REF!</v>
      </c>
      <c r="AO514" s="456">
        <v>192.9</v>
      </c>
      <c r="AP514" s="364">
        <v>192.9</v>
      </c>
      <c r="AQ514" s="816">
        <f>AM514*1.06</f>
        <v>188.45675847193772</v>
      </c>
      <c r="AR514" s="363">
        <f>AQ514*1.15</f>
        <v>216.72527224272835</v>
      </c>
      <c r="AS514" s="775">
        <f>AQ514*1.06</f>
        <v>199.76416398025398</v>
      </c>
      <c r="AT514" s="804">
        <f>AS514*1.15</f>
        <v>229.72878857729205</v>
      </c>
      <c r="AU514" s="722">
        <f>SUM(AS514-AQ514)/AQ514</f>
        <v>6.0000000000000012E-2</v>
      </c>
    </row>
    <row r="515" spans="1:47" ht="15.75" x14ac:dyDescent="0.25">
      <c r="A515" s="479" t="s">
        <v>421</v>
      </c>
      <c r="B515" s="480">
        <v>67.040000000000006</v>
      </c>
      <c r="C515" s="481" t="e">
        <f>+B515+B515*$G$7</f>
        <v>#VALUE!</v>
      </c>
      <c r="D515" s="481">
        <v>76.05</v>
      </c>
      <c r="E515" s="481">
        <f>+D515*$F$9</f>
        <v>0</v>
      </c>
      <c r="F515" s="481">
        <f>SUM(D515:E515)</f>
        <v>76.05</v>
      </c>
      <c r="G515" s="455">
        <f>CEILING(F515,0.1)</f>
        <v>76.100000000000009</v>
      </c>
      <c r="H515" s="485">
        <f>+D515+D515*$I$7</f>
        <v>76.05</v>
      </c>
      <c r="I515" s="513">
        <f>+H515*$I$6</f>
        <v>0</v>
      </c>
      <c r="J515" s="514">
        <f>SUM(H515:I515)</f>
        <v>76.05</v>
      </c>
      <c r="K515" s="515">
        <f>_xlfn.FLOOR.PRECISE(+H515+I515,0.1)+0.1</f>
        <v>76.099999999999994</v>
      </c>
      <c r="L515" s="480">
        <f>H515+H515*$M$7</f>
        <v>76.05</v>
      </c>
      <c r="M515" s="480">
        <f>L515*$M$6</f>
        <v>0</v>
      </c>
      <c r="N515" s="363">
        <f>L515+M515</f>
        <v>76.05</v>
      </c>
      <c r="O515" s="480">
        <f>L515+L515*$P$7</f>
        <v>86.697000000000003</v>
      </c>
      <c r="P515" s="480" t="e">
        <f>O515*$Q$7</f>
        <v>#VALUE!</v>
      </c>
      <c r="Q515" s="480" t="e">
        <f>SUM(O515:P515)</f>
        <v>#VALUE!</v>
      </c>
      <c r="R515" s="550">
        <v>96.01</v>
      </c>
      <c r="S515" s="480">
        <f>R515*S7</f>
        <v>13.441400000000002</v>
      </c>
      <c r="T515" s="480">
        <f>R515+S515-0.05</f>
        <v>109.40140000000001</v>
      </c>
      <c r="U515" s="480">
        <f>R515+(R515*R7)</f>
        <v>102.15464</v>
      </c>
      <c r="V515" s="480">
        <f>U515*V7</f>
        <v>15.323195999999999</v>
      </c>
      <c r="W515" s="543">
        <f>ROUNDUP(SUM(U515:V515),1)</f>
        <v>117.5</v>
      </c>
      <c r="X515" s="480">
        <f>U515*$Z$9+U515</f>
        <v>110.3270112</v>
      </c>
      <c r="Y515" s="480">
        <f>X515*Y5</f>
        <v>16.549051679999998</v>
      </c>
      <c r="Z515" s="711">
        <f>X515+Y515+0.02</f>
        <v>126.89606288</v>
      </c>
      <c r="AA515" s="712">
        <f>X515+(X515*AA$7)</f>
        <v>116.946631872</v>
      </c>
      <c r="AB515" s="712" t="e">
        <f>AA515*#REF!</f>
        <v>#REF!</v>
      </c>
      <c r="AC515" s="713" t="e">
        <f>AA515+AB515</f>
        <v>#REF!</v>
      </c>
      <c r="AD515" s="713">
        <f>AA515*AD7</f>
        <v>122.7939634656</v>
      </c>
      <c r="AE515" s="713">
        <f>AD515*AF7</f>
        <v>18.419094519839998</v>
      </c>
      <c r="AF515" s="714">
        <f>AD515+AE515</f>
        <v>141.21305798544</v>
      </c>
      <c r="AG515" s="715">
        <v>138.6</v>
      </c>
      <c r="AH515" s="714">
        <f>AD515*AH7</f>
        <v>128.93366163888001</v>
      </c>
      <c r="AI515" s="480">
        <f>AH515*AJ7</f>
        <v>19.340049245832002</v>
      </c>
      <c r="AJ515" s="480">
        <f>SUM(AH515:AI515)</f>
        <v>148.27371088471202</v>
      </c>
      <c r="AK515" s="707">
        <v>145.5</v>
      </c>
      <c r="AL515" s="455">
        <v>134.13876131244965</v>
      </c>
      <c r="AM515" s="455">
        <f>AL515*1.06</f>
        <v>142.18708699119662</v>
      </c>
      <c r="AN515" s="455" t="e">
        <f>AL515*#REF!</f>
        <v>#REF!</v>
      </c>
      <c r="AO515" s="456">
        <v>154.30000000000001</v>
      </c>
      <c r="AP515" s="364">
        <v>154.30000000000001</v>
      </c>
      <c r="AQ515" s="816">
        <f>AM515*1.06</f>
        <v>150.71831221066842</v>
      </c>
      <c r="AR515" s="363">
        <f>AQ515*1.15</f>
        <v>173.32605904226867</v>
      </c>
      <c r="AS515" s="775">
        <f>AQ515*1.06</f>
        <v>159.76141094330853</v>
      </c>
      <c r="AT515" s="804">
        <f>AS515*1.15</f>
        <v>183.7256225848048</v>
      </c>
      <c r="AU515" s="722">
        <f>SUM(AS515-AQ515)/AQ515</f>
        <v>6.0000000000000088E-2</v>
      </c>
    </row>
    <row r="516" spans="1:47" ht="15.75" x14ac:dyDescent="0.25">
      <c r="A516" s="479"/>
      <c r="B516" s="480"/>
      <c r="C516" s="481"/>
      <c r="D516" s="481"/>
      <c r="E516" s="481"/>
      <c r="F516" s="481"/>
      <c r="G516" s="455"/>
      <c r="H516" s="485"/>
      <c r="I516" s="513"/>
      <c r="J516" s="514"/>
      <c r="K516" s="515"/>
      <c r="L516" s="483"/>
      <c r="M516" s="483"/>
      <c r="N516" s="488"/>
      <c r="O516" s="480"/>
      <c r="P516" s="480"/>
      <c r="Q516" s="480"/>
      <c r="R516" s="480"/>
      <c r="S516" s="480"/>
      <c r="T516" s="480"/>
      <c r="U516" s="483"/>
      <c r="V516" s="483"/>
      <c r="W516" s="502"/>
      <c r="X516" s="483"/>
      <c r="Y516" s="480"/>
      <c r="Z516" s="711"/>
      <c r="AA516" s="712"/>
      <c r="AB516" s="712"/>
      <c r="AC516" s="713"/>
      <c r="AD516" s="713"/>
      <c r="AE516" s="713"/>
      <c r="AF516" s="714"/>
      <c r="AG516" s="715"/>
      <c r="AH516" s="714"/>
      <c r="AI516" s="480"/>
      <c r="AJ516" s="483"/>
      <c r="AK516" s="707"/>
      <c r="AL516" s="455"/>
      <c r="AM516" s="455"/>
      <c r="AN516" s="455"/>
      <c r="AO516" s="456"/>
      <c r="AP516" s="364"/>
      <c r="AQ516" s="816"/>
      <c r="AR516" s="363"/>
      <c r="AS516" s="363"/>
      <c r="AT516" s="363"/>
      <c r="AU516" s="710"/>
    </row>
    <row r="517" spans="1:47" ht="15.75" x14ac:dyDescent="0.25">
      <c r="A517" s="505" t="s">
        <v>422</v>
      </c>
      <c r="B517" s="480"/>
      <c r="C517" s="481"/>
      <c r="D517" s="481"/>
      <c r="E517" s="481"/>
      <c r="F517" s="481"/>
      <c r="G517" s="455"/>
      <c r="H517" s="485"/>
      <c r="I517" s="513"/>
      <c r="J517" s="514"/>
      <c r="K517" s="515"/>
      <c r="L517" s="483"/>
      <c r="M517" s="483"/>
      <c r="N517" s="488"/>
      <c r="O517" s="480"/>
      <c r="P517" s="480"/>
      <c r="Q517" s="480"/>
      <c r="R517" s="480"/>
      <c r="S517" s="480"/>
      <c r="T517" s="480"/>
      <c r="U517" s="483"/>
      <c r="V517" s="483"/>
      <c r="W517" s="502"/>
      <c r="X517" s="483"/>
      <c r="Y517" s="480"/>
      <c r="Z517" s="711"/>
      <c r="AA517" s="712"/>
      <c r="AB517" s="712"/>
      <c r="AC517" s="713"/>
      <c r="AD517" s="713"/>
      <c r="AE517" s="713"/>
      <c r="AF517" s="714"/>
      <c r="AG517" s="715"/>
      <c r="AH517" s="714"/>
      <c r="AI517" s="480"/>
      <c r="AJ517" s="483"/>
      <c r="AK517" s="707"/>
      <c r="AL517" s="455"/>
      <c r="AM517" s="455"/>
      <c r="AN517" s="455"/>
      <c r="AO517" s="456"/>
      <c r="AP517" s="364"/>
      <c r="AQ517" s="816"/>
      <c r="AR517" s="363"/>
      <c r="AS517" s="363"/>
      <c r="AT517" s="363"/>
      <c r="AU517" s="710"/>
    </row>
    <row r="518" spans="1:47" ht="15.75" x14ac:dyDescent="0.25">
      <c r="A518" s="600" t="s">
        <v>423</v>
      </c>
      <c r="B518" s="480">
        <v>182.85</v>
      </c>
      <c r="C518" s="481" t="e">
        <f>+B518+B518*$G$7</f>
        <v>#VALUE!</v>
      </c>
      <c r="D518" s="481">
        <v>207.4</v>
      </c>
      <c r="E518" s="481"/>
      <c r="F518" s="481">
        <f>SUM(D518:E518)</f>
        <v>207.4</v>
      </c>
      <c r="G518" s="455">
        <f>CEILING(F518,0.1)</f>
        <v>207.4</v>
      </c>
      <c r="H518" s="485">
        <f>+D518+D518*$I$7</f>
        <v>207.4</v>
      </c>
      <c r="I518" s="513"/>
      <c r="J518" s="514">
        <f>SUM(H518:I518)</f>
        <v>207.4</v>
      </c>
      <c r="K518" s="515">
        <f>_xlfn.FLOOR.PRECISE(+H518+I518,0.1)</f>
        <v>207.4</v>
      </c>
      <c r="L518" s="480">
        <f>H518+H518*$M$7</f>
        <v>207.4</v>
      </c>
      <c r="M518" s="480" t="s">
        <v>609</v>
      </c>
      <c r="N518" s="363">
        <f>L518</f>
        <v>207.4</v>
      </c>
      <c r="O518" s="480">
        <v>250</v>
      </c>
      <c r="P518" s="480" t="s">
        <v>609</v>
      </c>
      <c r="Q518" s="480">
        <f>SUM(O518:P518)</f>
        <v>250</v>
      </c>
      <c r="R518" s="550">
        <v>265</v>
      </c>
      <c r="S518" s="480">
        <f>R518*S7</f>
        <v>37.1</v>
      </c>
      <c r="T518" s="480">
        <f>R518+S518</f>
        <v>302.10000000000002</v>
      </c>
      <c r="U518" s="480">
        <f>R518+(R518*R7)</f>
        <v>281.95999999999998</v>
      </c>
      <c r="V518" s="480">
        <f>U518*V7</f>
        <v>42.293999999999997</v>
      </c>
      <c r="W518" s="543">
        <f>ROUNDUP(SUM(U518:V518),1)</f>
        <v>324.3</v>
      </c>
      <c r="X518" s="480">
        <f>U518*$Z$9+U518</f>
        <v>304.51679999999999</v>
      </c>
      <c r="Y518" s="480">
        <f>X518*Y5</f>
        <v>45.677519999999994</v>
      </c>
      <c r="Z518" s="711">
        <f>X518+Y518</f>
        <v>350.19432</v>
      </c>
      <c r="AA518" s="712">
        <f>X518+(X518*AA$7)</f>
        <v>322.78780799999998</v>
      </c>
      <c r="AB518" s="712" t="e">
        <f>AA518*#REF!</f>
        <v>#REF!</v>
      </c>
      <c r="AC518" s="713" t="e">
        <f>AA518+AB518</f>
        <v>#REF!</v>
      </c>
      <c r="AD518" s="713">
        <f>AA518*AD7</f>
        <v>338.92719840000001</v>
      </c>
      <c r="AE518" s="713">
        <f>AD518*AF7</f>
        <v>50.839079759999997</v>
      </c>
      <c r="AF518" s="714">
        <f>AD518+AE518</f>
        <v>389.76627816000001</v>
      </c>
      <c r="AG518" s="715">
        <v>382.6</v>
      </c>
      <c r="AH518" s="714">
        <f>AD518*AH7</f>
        <v>355.87355832000003</v>
      </c>
      <c r="AI518" s="480" t="s">
        <v>609</v>
      </c>
      <c r="AJ518" s="480">
        <f>SUM(AH518:AI518)</f>
        <v>355.87355832000003</v>
      </c>
      <c r="AK518" s="707">
        <v>401.7</v>
      </c>
      <c r="AL518" s="455">
        <v>370.24030567440002</v>
      </c>
      <c r="AM518" s="455">
        <f>AL518*1.06</f>
        <v>392.45472401486404</v>
      </c>
      <c r="AN518" s="455" t="s">
        <v>609</v>
      </c>
      <c r="AO518" s="456">
        <v>370.2</v>
      </c>
      <c r="AP518" s="364">
        <v>370.2</v>
      </c>
      <c r="AQ518" s="816">
        <f>AM518*1.06</f>
        <v>416.00200745575592</v>
      </c>
      <c r="AR518" s="363">
        <f>AQ518*1.15</f>
        <v>478.40230857411927</v>
      </c>
      <c r="AS518" s="775">
        <f t="shared" ref="AS518:AS525" si="181">AQ518*1.06</f>
        <v>440.9621279031013</v>
      </c>
      <c r="AT518" s="804">
        <f>AS518*1.15</f>
        <v>507.10644708856648</v>
      </c>
      <c r="AU518" s="722">
        <f>SUM(AS518-AQ518)/AQ518</f>
        <v>6.0000000000000081E-2</v>
      </c>
    </row>
    <row r="519" spans="1:47" ht="15.75" x14ac:dyDescent="0.25">
      <c r="A519" s="600"/>
      <c r="B519" s="480"/>
      <c r="C519" s="481"/>
      <c r="D519" s="481"/>
      <c r="E519" s="481"/>
      <c r="F519" s="481"/>
      <c r="G519" s="455"/>
      <c r="H519" s="485"/>
      <c r="I519" s="513"/>
      <c r="J519" s="514"/>
      <c r="K519" s="515"/>
      <c r="L519" s="483"/>
      <c r="M519" s="483"/>
      <c r="N519" s="488"/>
      <c r="O519" s="480"/>
      <c r="P519" s="480"/>
      <c r="Q519" s="480"/>
      <c r="R519" s="480"/>
      <c r="S519" s="480"/>
      <c r="T519" s="480"/>
      <c r="U519" s="483"/>
      <c r="V519" s="483"/>
      <c r="W519" s="502"/>
      <c r="X519" s="483"/>
      <c r="Y519" s="480"/>
      <c r="Z519" s="711"/>
      <c r="AA519" s="712"/>
      <c r="AB519" s="712"/>
      <c r="AC519" s="713"/>
      <c r="AD519" s="713"/>
      <c r="AE519" s="713"/>
      <c r="AF519" s="714"/>
      <c r="AG519" s="715"/>
      <c r="AH519" s="714"/>
      <c r="AI519" s="480"/>
      <c r="AJ519" s="483"/>
      <c r="AK519" s="707"/>
      <c r="AL519" s="455"/>
      <c r="AM519" s="455"/>
      <c r="AN519" s="455"/>
      <c r="AO519" s="456"/>
      <c r="AP519" s="364"/>
      <c r="AQ519" s="816"/>
      <c r="AR519" s="363"/>
      <c r="AS519" s="363"/>
      <c r="AT519" s="363"/>
      <c r="AU519" s="710"/>
    </row>
    <row r="520" spans="1:47" ht="15.75" x14ac:dyDescent="0.25">
      <c r="A520" s="600" t="s">
        <v>770</v>
      </c>
      <c r="B520" s="480"/>
      <c r="C520" s="481"/>
      <c r="D520" s="481"/>
      <c r="E520" s="481"/>
      <c r="F520" s="481"/>
      <c r="G520" s="455"/>
      <c r="H520" s="485"/>
      <c r="I520" s="513"/>
      <c r="J520" s="514"/>
      <c r="K520" s="515"/>
      <c r="L520" s="483"/>
      <c r="M520" s="483"/>
      <c r="N520" s="488"/>
      <c r="O520" s="480">
        <v>291.27</v>
      </c>
      <c r="P520" s="480" t="e">
        <f>O520*$Q$7</f>
        <v>#VALUE!</v>
      </c>
      <c r="Q520" s="480" t="e">
        <f>SUM(O520:P520)</f>
        <v>#VALUE!</v>
      </c>
      <c r="R520" s="550">
        <v>308.75</v>
      </c>
      <c r="S520" s="480">
        <f>R520*S7</f>
        <v>43.225000000000001</v>
      </c>
      <c r="T520" s="480">
        <f>R520+S520+0.03</f>
        <v>352.005</v>
      </c>
      <c r="U520" s="480">
        <f>R520+(R520*R7)</f>
        <v>328.51</v>
      </c>
      <c r="V520" s="480">
        <f>U520*V7</f>
        <v>49.276499999999999</v>
      </c>
      <c r="W520" s="543">
        <f>ROUNDUP(SUM(U520:V520),1)</f>
        <v>377.8</v>
      </c>
      <c r="X520" s="480">
        <f>U520*$Z$9+U520</f>
        <v>354.79079999999999</v>
      </c>
      <c r="Y520" s="480">
        <f>X520*Y5</f>
        <v>53.218619999999994</v>
      </c>
      <c r="Z520" s="711">
        <f>X520+Y520</f>
        <v>408.00941999999998</v>
      </c>
      <c r="AA520" s="712">
        <f>X520+(X520*AA$7)</f>
        <v>376.07824799999997</v>
      </c>
      <c r="AB520" s="712" t="e">
        <f>AA520*#REF!</f>
        <v>#REF!</v>
      </c>
      <c r="AC520" s="713" t="e">
        <f>AA520+AB520</f>
        <v>#REF!</v>
      </c>
      <c r="AD520" s="713">
        <f>AA520*AD7</f>
        <v>394.88216039999998</v>
      </c>
      <c r="AE520" s="713">
        <f>AD520*AF7</f>
        <v>59.232324059999996</v>
      </c>
      <c r="AF520" s="714">
        <f>AD520+AE520</f>
        <v>454.11448445999997</v>
      </c>
      <c r="AG520" s="715">
        <v>445.7</v>
      </c>
      <c r="AH520" s="714">
        <f>AD520*AH7</f>
        <v>414.62626841999997</v>
      </c>
      <c r="AI520" s="480">
        <f>AH520*AJ7</f>
        <v>62.193940262999995</v>
      </c>
      <c r="AJ520" s="480">
        <f>SUM(AH520:AI520)</f>
        <v>476.82020868299998</v>
      </c>
      <c r="AK520" s="707">
        <v>468</v>
      </c>
      <c r="AL520" s="455">
        <v>431.36488444140002</v>
      </c>
      <c r="AM520" s="455">
        <f>AL520*1.06</f>
        <v>457.24677750788402</v>
      </c>
      <c r="AN520" s="455" t="e">
        <f>AL520*#REF!</f>
        <v>#REF!</v>
      </c>
      <c r="AO520" s="456">
        <v>496.1</v>
      </c>
      <c r="AP520" s="364">
        <v>496.1</v>
      </c>
      <c r="AQ520" s="816">
        <f>AM520*1.06</f>
        <v>484.68158415835711</v>
      </c>
      <c r="AR520" s="363">
        <f>AQ520*1.15</f>
        <v>557.38382178211066</v>
      </c>
      <c r="AS520" s="775">
        <f t="shared" si="181"/>
        <v>513.76247920785852</v>
      </c>
      <c r="AT520" s="804">
        <f>AS520*1.15</f>
        <v>590.82685108903729</v>
      </c>
      <c r="AU520" s="722">
        <f>SUM(AS520-AQ520)/AQ520</f>
        <v>5.9999999999999963E-2</v>
      </c>
    </row>
    <row r="521" spans="1:47" ht="15.75" x14ac:dyDescent="0.25">
      <c r="A521" s="599" t="s">
        <v>424</v>
      </c>
      <c r="B521" s="480"/>
      <c r="C521" s="481"/>
      <c r="D521" s="481"/>
      <c r="E521" s="481"/>
      <c r="F521" s="481"/>
      <c r="G521" s="455"/>
      <c r="H521" s="485"/>
      <c r="I521" s="513"/>
      <c r="J521" s="514"/>
      <c r="K521" s="515"/>
      <c r="L521" s="483"/>
      <c r="M521" s="483"/>
      <c r="N521" s="488"/>
      <c r="O521" s="480"/>
      <c r="P521" s="480"/>
      <c r="Q521" s="480"/>
      <c r="R521" s="480"/>
      <c r="S521" s="480"/>
      <c r="T521" s="480"/>
      <c r="U521" s="483"/>
      <c r="V521" s="483"/>
      <c r="W521" s="502"/>
      <c r="X521" s="483"/>
      <c r="Y521" s="480"/>
      <c r="Z521" s="711"/>
      <c r="AA521" s="712"/>
      <c r="AB521" s="712"/>
      <c r="AC521" s="713"/>
      <c r="AD521" s="713"/>
      <c r="AE521" s="713"/>
      <c r="AF521" s="714"/>
      <c r="AG521" s="715"/>
      <c r="AH521" s="714"/>
      <c r="AI521" s="480"/>
      <c r="AJ521" s="483"/>
      <c r="AK521" s="707"/>
      <c r="AL521" s="455"/>
      <c r="AM521" s="455"/>
      <c r="AN521" s="455"/>
      <c r="AO521" s="456"/>
      <c r="AP521" s="364"/>
      <c r="AQ521" s="816"/>
      <c r="AR521" s="363"/>
      <c r="AS521" s="363"/>
      <c r="AT521" s="363"/>
      <c r="AU521" s="710"/>
    </row>
    <row r="522" spans="1:47" ht="15.75" x14ac:dyDescent="0.25">
      <c r="A522" s="511" t="s">
        <v>425</v>
      </c>
      <c r="B522" s="480">
        <v>304.75</v>
      </c>
      <c r="C522" s="481" t="e">
        <f>+B522+B522*$G$7</f>
        <v>#VALUE!</v>
      </c>
      <c r="D522" s="481">
        <v>345.7</v>
      </c>
      <c r="E522" s="481">
        <f>+D522*$F$9</f>
        <v>0</v>
      </c>
      <c r="F522" s="481">
        <f>SUM(D522:E522)</f>
        <v>345.7</v>
      </c>
      <c r="G522" s="455">
        <f>CEILING(F522,0.1)</f>
        <v>345.70000000000005</v>
      </c>
      <c r="H522" s="485">
        <f>+D522+D522*$I$7</f>
        <v>345.7</v>
      </c>
      <c r="I522" s="513">
        <f>+H522*$I$6</f>
        <v>0</v>
      </c>
      <c r="J522" s="514">
        <f>SUM(H522:I522)</f>
        <v>345.7</v>
      </c>
      <c r="K522" s="515">
        <f>_xlfn.FLOOR.PRECISE(+H522+I522,0.1)</f>
        <v>345.70000000000005</v>
      </c>
      <c r="L522" s="480">
        <f>H522+H522*$M$7</f>
        <v>345.7</v>
      </c>
      <c r="M522" s="480">
        <f>L522*$M$6</f>
        <v>0</v>
      </c>
      <c r="N522" s="363">
        <f>L522+M522</f>
        <v>345.7</v>
      </c>
      <c r="O522" s="480">
        <f>L522+L522*$P$7</f>
        <v>394.09800000000001</v>
      </c>
      <c r="P522" s="480" t="e">
        <f>O522*$Q$7</f>
        <v>#VALUE!</v>
      </c>
      <c r="Q522" s="480" t="e">
        <f>SUM(O522:P522)</f>
        <v>#VALUE!</v>
      </c>
      <c r="R522" s="550">
        <v>436.44</v>
      </c>
      <c r="S522" s="480">
        <f>R522*S7</f>
        <v>61.101600000000005</v>
      </c>
      <c r="T522" s="480">
        <f>R522+S522-0.04</f>
        <v>497.5016</v>
      </c>
      <c r="U522" s="480">
        <f>R522+(R522*R7)</f>
        <v>464.37216000000001</v>
      </c>
      <c r="V522" s="480">
        <f>U522*V7</f>
        <v>69.655823999999996</v>
      </c>
      <c r="W522" s="543">
        <f>ROUNDUP(SUM(U522:V522),1)</f>
        <v>534.1</v>
      </c>
      <c r="X522" s="480">
        <f>U522*$Z$9+U522</f>
        <v>501.5219328</v>
      </c>
      <c r="Y522" s="480">
        <f>X522*Y5</f>
        <v>75.228289919999995</v>
      </c>
      <c r="Z522" s="711">
        <f>X522+Y522+0.03</f>
        <v>576.78022271999998</v>
      </c>
      <c r="AA522" s="712">
        <f>X522+(X522*AA$7)</f>
        <v>531.61324876799995</v>
      </c>
      <c r="AB522" s="712" t="e">
        <f>AA522*#REF!</f>
        <v>#REF!</v>
      </c>
      <c r="AC522" s="713" t="e">
        <f>AA522+AB522</f>
        <v>#REF!</v>
      </c>
      <c r="AD522" s="713">
        <f>AA522*AD7</f>
        <v>558.1939112064</v>
      </c>
      <c r="AE522" s="713">
        <f>AD522*AF7</f>
        <v>83.729086680959995</v>
      </c>
      <c r="AF522" s="714">
        <f>AD522+AE522</f>
        <v>641.92299788736</v>
      </c>
      <c r="AG522" s="715">
        <v>630</v>
      </c>
      <c r="AH522" s="714">
        <f>AD522*AH7</f>
        <v>586.10360676672008</v>
      </c>
      <c r="AI522" s="480">
        <f>AH522*AJ7</f>
        <v>87.915541015008003</v>
      </c>
      <c r="AJ522" s="480">
        <f>SUM(AH522:AI522)</f>
        <v>674.01914778172807</v>
      </c>
      <c r="AK522" s="707">
        <v>661.5</v>
      </c>
      <c r="AL522" s="455">
        <v>609.76482644730254</v>
      </c>
      <c r="AM522" s="455">
        <f>AL522*1.06</f>
        <v>646.35071603414076</v>
      </c>
      <c r="AN522" s="455" t="e">
        <f>AL522*#REF!</f>
        <v>#REF!</v>
      </c>
      <c r="AO522" s="456">
        <v>701.2</v>
      </c>
      <c r="AP522" s="364">
        <v>701.2</v>
      </c>
      <c r="AQ522" s="816">
        <f>AM522*1.06</f>
        <v>685.13175899618921</v>
      </c>
      <c r="AR522" s="363">
        <f>AQ522*1.15</f>
        <v>787.90152284561748</v>
      </c>
      <c r="AS522" s="775">
        <f t="shared" si="181"/>
        <v>726.23966453596063</v>
      </c>
      <c r="AT522" s="804">
        <f>AS522*1.15</f>
        <v>835.17561421635469</v>
      </c>
      <c r="AU522" s="722">
        <f>SUM(AS522-AQ522)/AQ522</f>
        <v>6.0000000000000102E-2</v>
      </c>
    </row>
    <row r="523" spans="1:47" ht="15.75" x14ac:dyDescent="0.25">
      <c r="A523" s="511" t="s">
        <v>426</v>
      </c>
      <c r="B523" s="480">
        <v>350.45</v>
      </c>
      <c r="C523" s="481" t="e">
        <f>+B523+B523*$G$7</f>
        <v>#VALUE!</v>
      </c>
      <c r="D523" s="481">
        <v>397.54</v>
      </c>
      <c r="E523" s="481">
        <f>+D523*$F$9</f>
        <v>0</v>
      </c>
      <c r="F523" s="481">
        <f>SUM(D523:E523)</f>
        <v>397.54</v>
      </c>
      <c r="G523" s="455">
        <f>CEILING(F523,0.1)</f>
        <v>397.6</v>
      </c>
      <c r="H523" s="485">
        <f>+D523+D523*$I$7</f>
        <v>397.54</v>
      </c>
      <c r="I523" s="513">
        <f>+H523*$I$6</f>
        <v>0</v>
      </c>
      <c r="J523" s="514">
        <f>SUM(H523:I523)</f>
        <v>397.54</v>
      </c>
      <c r="K523" s="515">
        <f>_xlfn.FLOOR.PRECISE(+H523+I523,0.1)+0.1</f>
        <v>397.6</v>
      </c>
      <c r="L523" s="480">
        <f>H523+H523*$M$7</f>
        <v>397.54</v>
      </c>
      <c r="M523" s="480">
        <f>L523*$M$6</f>
        <v>0</v>
      </c>
      <c r="N523" s="363">
        <f>L523+M523</f>
        <v>397.54</v>
      </c>
      <c r="O523" s="480">
        <f>L523+L523*$P$7</f>
        <v>453.19560000000001</v>
      </c>
      <c r="P523" s="480" t="e">
        <f>O523*$Q$7</f>
        <v>#VALUE!</v>
      </c>
      <c r="Q523" s="480" t="e">
        <f>SUM(O523:P523)</f>
        <v>#VALUE!</v>
      </c>
      <c r="R523" s="550">
        <v>501.89</v>
      </c>
      <c r="S523" s="480">
        <f>R523*S7</f>
        <v>70.264600000000002</v>
      </c>
      <c r="T523" s="480">
        <f>R523+S523-0.05</f>
        <v>572.1046</v>
      </c>
      <c r="U523" s="480">
        <f>R523+(R523*R7)</f>
        <v>534.01095999999995</v>
      </c>
      <c r="V523" s="480">
        <f>U523*V7</f>
        <v>80.101643999999993</v>
      </c>
      <c r="W523" s="543">
        <f>ROUNDUP(SUM(U523:V523),1)</f>
        <v>614.20000000000005</v>
      </c>
      <c r="X523" s="480">
        <f>U523*$Z$9+U523</f>
        <v>576.7318368</v>
      </c>
      <c r="Y523" s="480">
        <f>X523*Y5</f>
        <v>86.509775519999991</v>
      </c>
      <c r="Z523" s="711">
        <f>X523+Y523+0.04</f>
        <v>663.28161231999991</v>
      </c>
      <c r="AA523" s="712">
        <f>X523+(X523*AA$7)</f>
        <v>611.335747008</v>
      </c>
      <c r="AB523" s="712" t="e">
        <f>AA523*#REF!</f>
        <v>#REF!</v>
      </c>
      <c r="AC523" s="713" t="e">
        <f>AA523+AB523</f>
        <v>#REF!</v>
      </c>
      <c r="AD523" s="713">
        <f>AA523*AD7</f>
        <v>641.90253435839998</v>
      </c>
      <c r="AE523" s="713">
        <f>AD523*AF7</f>
        <v>96.285380153759988</v>
      </c>
      <c r="AF523" s="714">
        <f>AD523+AE523</f>
        <v>738.18791451215998</v>
      </c>
      <c r="AG523" s="715">
        <v>724.5</v>
      </c>
      <c r="AH523" s="714">
        <f>AD523*AH7</f>
        <v>673.99766107632001</v>
      </c>
      <c r="AI523" s="480">
        <f>AH523*AJ7</f>
        <v>101.099649161448</v>
      </c>
      <c r="AJ523" s="480">
        <f>SUM(AH523:AI523)</f>
        <v>775.09731023776806</v>
      </c>
      <c r="AK523" s="707">
        <v>760.7</v>
      </c>
      <c r="AL523" s="455">
        <v>701.20719628273457</v>
      </c>
      <c r="AM523" s="455">
        <f>AL523*1.06</f>
        <v>743.27962805969867</v>
      </c>
      <c r="AN523" s="455" t="e">
        <f>AL523*#REF!</f>
        <v>#REF!</v>
      </c>
      <c r="AO523" s="456">
        <v>806.4</v>
      </c>
      <c r="AP523" s="364">
        <v>806.4</v>
      </c>
      <c r="AQ523" s="816">
        <f>AM523*1.06</f>
        <v>787.87640574328066</v>
      </c>
      <c r="AR523" s="363">
        <f>AQ523*1.15</f>
        <v>906.0578666047727</v>
      </c>
      <c r="AS523" s="775">
        <f t="shared" si="181"/>
        <v>835.14899008787756</v>
      </c>
      <c r="AT523" s="804">
        <f>AS523*1.15</f>
        <v>960.42133860105912</v>
      </c>
      <c r="AU523" s="722">
        <f>SUM(AS523-AQ523)/AQ523</f>
        <v>6.0000000000000088E-2</v>
      </c>
    </row>
    <row r="524" spans="1:47" ht="15.75" x14ac:dyDescent="0.25">
      <c r="A524" s="511" t="s">
        <v>427</v>
      </c>
      <c r="B524" s="480">
        <v>426.64</v>
      </c>
      <c r="C524" s="481" t="e">
        <f>+B524+B524*$G$7</f>
        <v>#VALUE!</v>
      </c>
      <c r="D524" s="481">
        <v>483.95</v>
      </c>
      <c r="E524" s="481">
        <f>+D524*$F$9</f>
        <v>0</v>
      </c>
      <c r="F524" s="481">
        <f>SUM(D524:E524)</f>
        <v>483.95</v>
      </c>
      <c r="G524" s="455">
        <f>+F524</f>
        <v>483.95</v>
      </c>
      <c r="H524" s="485">
        <f>+D524+D524*$I$7</f>
        <v>483.95</v>
      </c>
      <c r="I524" s="513">
        <f>+H524*$I$6</f>
        <v>0</v>
      </c>
      <c r="J524" s="514">
        <f>SUM(H524:I524)</f>
        <v>483.95</v>
      </c>
      <c r="K524" s="515">
        <f>_xlfn.FLOOR.PRECISE(+H524+I524,0.1)</f>
        <v>483.90000000000003</v>
      </c>
      <c r="L524" s="480">
        <f>H524+H524*$M$7</f>
        <v>483.95</v>
      </c>
      <c r="M524" s="480">
        <f>L524*$M$6</f>
        <v>0</v>
      </c>
      <c r="N524" s="363">
        <f>L524+M524</f>
        <v>483.95</v>
      </c>
      <c r="O524" s="480">
        <f>L524+L524*$P$7</f>
        <v>551.70299999999997</v>
      </c>
      <c r="P524" s="480" t="e">
        <f>O524*$Q$7</f>
        <v>#VALUE!</v>
      </c>
      <c r="Q524" s="480" t="e">
        <f>SUM(O524:P524)</f>
        <v>#VALUE!</v>
      </c>
      <c r="R524" s="550">
        <v>610.98</v>
      </c>
      <c r="S524" s="480">
        <f>R524*S7</f>
        <v>85.537200000000013</v>
      </c>
      <c r="T524" s="480">
        <f>R524+S524-0.01</f>
        <v>696.50720000000001</v>
      </c>
      <c r="U524" s="480">
        <f>R524+(R524*R7)</f>
        <v>650.08271999999999</v>
      </c>
      <c r="V524" s="480">
        <f>U524*V7</f>
        <v>97.512407999999994</v>
      </c>
      <c r="W524" s="543">
        <f>ROUNDUP(SUM(U524:V524),1)</f>
        <v>747.6</v>
      </c>
      <c r="X524" s="480">
        <f>U524*$Z$9+U524</f>
        <v>702.08933760000002</v>
      </c>
      <c r="Y524" s="480">
        <f>X524*Y5</f>
        <v>105.31340064</v>
      </c>
      <c r="Z524" s="711">
        <f>X524+Y524</f>
        <v>807.40273823999996</v>
      </c>
      <c r="AA524" s="712">
        <f>X524+(X524*AA$7)</f>
        <v>744.21469785600004</v>
      </c>
      <c r="AB524" s="712" t="e">
        <f>AA524*#REF!</f>
        <v>#REF!</v>
      </c>
      <c r="AC524" s="713" t="e">
        <f>AA524+AB524</f>
        <v>#REF!</v>
      </c>
      <c r="AD524" s="713">
        <f>AA524*AD7</f>
        <v>781.42543274880006</v>
      </c>
      <c r="AE524" s="713">
        <f>AD524*AF7</f>
        <v>117.21381491232</v>
      </c>
      <c r="AF524" s="714">
        <f>AD524+AE524</f>
        <v>898.63924766112007</v>
      </c>
      <c r="AG524" s="715">
        <v>882</v>
      </c>
      <c r="AH524" s="714">
        <f>AD524*AH7</f>
        <v>820.49670438624014</v>
      </c>
      <c r="AI524" s="480">
        <f>AH524*AJ7</f>
        <v>123.07450565793602</v>
      </c>
      <c r="AJ524" s="480">
        <f>SUM(AH524:AI524)</f>
        <v>943.57121004417615</v>
      </c>
      <c r="AK524" s="707"/>
      <c r="AL524" s="455">
        <v>853.62046022998084</v>
      </c>
      <c r="AM524" s="455">
        <f>AL524*1.06</f>
        <v>904.83768784377969</v>
      </c>
      <c r="AN524" s="455" t="e">
        <f>AL524*#REF!</f>
        <v>#REF!</v>
      </c>
      <c r="AO524" s="456">
        <v>981.7</v>
      </c>
      <c r="AP524" s="364">
        <v>981.7</v>
      </c>
      <c r="AQ524" s="816">
        <f>AM524*1.06</f>
        <v>959.12794911440653</v>
      </c>
      <c r="AR524" s="363">
        <f>AQ524*1.15</f>
        <v>1102.9971414815675</v>
      </c>
      <c r="AS524" s="775">
        <f t="shared" si="181"/>
        <v>1016.675626061271</v>
      </c>
      <c r="AT524" s="804">
        <f>AS524*1.15</f>
        <v>1169.1769699704616</v>
      </c>
      <c r="AU524" s="722">
        <f>SUM(AS524-AQ524)/AQ524</f>
        <v>6.0000000000000109E-2</v>
      </c>
    </row>
    <row r="525" spans="1:47" ht="15.75" x14ac:dyDescent="0.25">
      <c r="A525" s="511" t="s">
        <v>428</v>
      </c>
      <c r="B525" s="480">
        <v>106.67</v>
      </c>
      <c r="C525" s="481" t="e">
        <f>+B525+B525*$G$7</f>
        <v>#VALUE!</v>
      </c>
      <c r="D525" s="481">
        <v>121.05</v>
      </c>
      <c r="E525" s="481">
        <f>+D525*$F$9</f>
        <v>0</v>
      </c>
      <c r="F525" s="481">
        <f>SUM(D525:E525)</f>
        <v>121.05</v>
      </c>
      <c r="G525" s="455">
        <f>CEILING(F525,0.1)</f>
        <v>121.10000000000001</v>
      </c>
      <c r="H525" s="485">
        <f>+D525+D525*$I$7</f>
        <v>121.05</v>
      </c>
      <c r="I525" s="513">
        <f>+H525*$I$6</f>
        <v>0</v>
      </c>
      <c r="J525" s="514">
        <f>SUM(H525:I525)</f>
        <v>121.05</v>
      </c>
      <c r="K525" s="515">
        <f>_xlfn.FLOOR.PRECISE(+H525+I525,0.1)+0.1</f>
        <v>121.1</v>
      </c>
      <c r="L525" s="480">
        <f>H525+H525*$M$7</f>
        <v>121.05</v>
      </c>
      <c r="M525" s="480">
        <f>L525*$M$6</f>
        <v>0</v>
      </c>
      <c r="N525" s="363">
        <f>L525+M525</f>
        <v>121.05</v>
      </c>
      <c r="O525" s="480">
        <f>L525+L525*$P$7</f>
        <v>137.99700000000001</v>
      </c>
      <c r="P525" s="480" t="e">
        <f>O525*$Q$7</f>
        <v>#VALUE!</v>
      </c>
      <c r="Q525" s="480" t="e">
        <f>SUM(O525:P525)</f>
        <v>#VALUE!</v>
      </c>
      <c r="R525" s="550">
        <v>152.82</v>
      </c>
      <c r="S525" s="480">
        <f>R525*S7</f>
        <v>21.3948</v>
      </c>
      <c r="T525" s="480">
        <f>R525+S525-0.02</f>
        <v>174.19479999999999</v>
      </c>
      <c r="U525" s="480">
        <f>R525+(R525*R7)</f>
        <v>162.60048</v>
      </c>
      <c r="V525" s="480">
        <f>U525*V7</f>
        <v>24.390072</v>
      </c>
      <c r="W525" s="543">
        <f>ROUNDUP(SUM(U525:V525),1)</f>
        <v>187</v>
      </c>
      <c r="X525" s="480">
        <f>U525*$Z$9+U525</f>
        <v>175.60851840000001</v>
      </c>
      <c r="Y525" s="480">
        <f>X525*Y5</f>
        <v>26.341277760000001</v>
      </c>
      <c r="Z525" s="711">
        <f>X525+Y525-0.01</f>
        <v>201.93979616000001</v>
      </c>
      <c r="AA525" s="712">
        <f>X525+(X525*AA$7)</f>
        <v>186.14502950400001</v>
      </c>
      <c r="AB525" s="712" t="e">
        <f>AA525*#REF!</f>
        <v>#REF!</v>
      </c>
      <c r="AC525" s="713" t="e">
        <f>AA525+AB525</f>
        <v>#REF!</v>
      </c>
      <c r="AD525" s="713">
        <f>AA525*AD7</f>
        <v>195.45228097920003</v>
      </c>
      <c r="AE525" s="713">
        <f>AD525*AF7</f>
        <v>29.317842146880004</v>
      </c>
      <c r="AF525" s="714">
        <f>AD525+AE525</f>
        <v>224.77012312608002</v>
      </c>
      <c r="AG525" s="715">
        <v>220.6</v>
      </c>
      <c r="AH525" s="714">
        <f>AD525*AH7</f>
        <v>205.22489502816003</v>
      </c>
      <c r="AI525" s="480">
        <f>AH525*AJ7</f>
        <v>30.783734254224004</v>
      </c>
      <c r="AJ525" s="480">
        <f>SUM(AH525:AI525)</f>
        <v>236.00862928238405</v>
      </c>
      <c r="AK525" s="707">
        <v>231.6</v>
      </c>
      <c r="AL525" s="455">
        <v>213.50990004966721</v>
      </c>
      <c r="AM525" s="455">
        <f>AL525*1.06</f>
        <v>226.32049405264726</v>
      </c>
      <c r="AN525" s="455" t="e">
        <f>AL525*#REF!</f>
        <v>#REF!</v>
      </c>
      <c r="AO525" s="456">
        <v>245.5</v>
      </c>
      <c r="AP525" s="364">
        <v>245.5</v>
      </c>
      <c r="AQ525" s="816">
        <f>AM525*1.06</f>
        <v>239.8997236958061</v>
      </c>
      <c r="AR525" s="363">
        <f>AQ525*1.15</f>
        <v>275.88468225017698</v>
      </c>
      <c r="AS525" s="775">
        <f t="shared" si="181"/>
        <v>254.29370711755448</v>
      </c>
      <c r="AT525" s="804">
        <f>AS525*1.15</f>
        <v>292.43776318518763</v>
      </c>
      <c r="AU525" s="722">
        <f>SUM(AS525-AQ525)/AQ525</f>
        <v>6.0000000000000032E-2</v>
      </c>
    </row>
    <row r="526" spans="1:47" ht="15.75" x14ac:dyDescent="0.25">
      <c r="A526" s="511" t="s">
        <v>744</v>
      </c>
      <c r="B526" s="480"/>
      <c r="C526" s="481"/>
      <c r="D526" s="481"/>
      <c r="E526" s="481"/>
      <c r="F526" s="481"/>
      <c r="G526" s="455"/>
      <c r="H526" s="485"/>
      <c r="I526" s="513"/>
      <c r="J526" s="514"/>
      <c r="K526" s="515"/>
      <c r="L526" s="483"/>
      <c r="M526" s="483"/>
      <c r="N526" s="488"/>
      <c r="O526" s="480"/>
      <c r="P526" s="480"/>
      <c r="Q526" s="480"/>
      <c r="R526" s="480"/>
      <c r="S526" s="480"/>
      <c r="T526" s="480"/>
      <c r="U526" s="483"/>
      <c r="V526" s="483"/>
      <c r="W526" s="502"/>
      <c r="X526" s="483"/>
      <c r="Y526" s="480"/>
      <c r="Z526" s="711"/>
      <c r="AA526" s="712"/>
      <c r="AB526" s="712"/>
      <c r="AC526" s="713"/>
      <c r="AD526" s="713"/>
      <c r="AE526" s="713"/>
      <c r="AF526" s="714"/>
      <c r="AG526" s="715"/>
      <c r="AH526" s="714"/>
      <c r="AI526" s="480"/>
      <c r="AJ526" s="483"/>
      <c r="AK526" s="707"/>
      <c r="AL526" s="455"/>
      <c r="AM526" s="455"/>
      <c r="AN526" s="455"/>
      <c r="AO526" s="456"/>
      <c r="AP526" s="364"/>
      <c r="AQ526" s="811"/>
      <c r="AR526" s="363"/>
      <c r="AS526" s="363"/>
      <c r="AT526" s="363"/>
      <c r="AU526" s="710"/>
    </row>
    <row r="527" spans="1:47" ht="15.75" x14ac:dyDescent="0.25">
      <c r="A527" s="479"/>
      <c r="B527" s="480"/>
      <c r="C527" s="481"/>
      <c r="D527" s="481"/>
      <c r="E527" s="481"/>
      <c r="F527" s="481"/>
      <c r="G527" s="455"/>
      <c r="H527" s="485"/>
      <c r="I527" s="513"/>
      <c r="J527" s="514"/>
      <c r="K527" s="515"/>
      <c r="L527" s="483"/>
      <c r="M527" s="483"/>
      <c r="N527" s="488"/>
      <c r="O527" s="480"/>
      <c r="P527" s="480"/>
      <c r="Q527" s="480"/>
      <c r="R527" s="480"/>
      <c r="S527" s="480"/>
      <c r="T527" s="480"/>
      <c r="U527" s="483"/>
      <c r="V527" s="483"/>
      <c r="W527" s="502"/>
      <c r="X527" s="483"/>
      <c r="Y527" s="480"/>
      <c r="Z527" s="711"/>
      <c r="AA527" s="712"/>
      <c r="AB527" s="712"/>
      <c r="AC527" s="713"/>
      <c r="AD527" s="713"/>
      <c r="AE527" s="713"/>
      <c r="AF527" s="714"/>
      <c r="AG527" s="715"/>
      <c r="AH527" s="714"/>
      <c r="AI527" s="480"/>
      <c r="AJ527" s="483"/>
      <c r="AK527" s="707"/>
      <c r="AL527" s="455"/>
      <c r="AM527" s="455"/>
      <c r="AN527" s="455"/>
      <c r="AO527" s="456"/>
      <c r="AP527" s="364"/>
      <c r="AQ527" s="811"/>
      <c r="AR527" s="363"/>
      <c r="AS527" s="363"/>
      <c r="AT527" s="363"/>
      <c r="AU527" s="710"/>
    </row>
    <row r="528" spans="1:47" ht="15.75" x14ac:dyDescent="0.25">
      <c r="A528" s="599" t="s">
        <v>783</v>
      </c>
      <c r="B528" s="480"/>
      <c r="C528" s="481"/>
      <c r="D528" s="481"/>
      <c r="E528" s="481"/>
      <c r="F528" s="481"/>
      <c r="G528" s="455"/>
      <c r="H528" s="485"/>
      <c r="I528" s="513"/>
      <c r="J528" s="514"/>
      <c r="K528" s="515"/>
      <c r="L528" s="483"/>
      <c r="M528" s="483"/>
      <c r="N528" s="488"/>
      <c r="O528" s="480"/>
      <c r="P528" s="480"/>
      <c r="Q528" s="480"/>
      <c r="R528" s="480"/>
      <c r="S528" s="480"/>
      <c r="T528" s="480"/>
      <c r="U528" s="483"/>
      <c r="V528" s="483"/>
      <c r="W528" s="502"/>
      <c r="X528" s="483"/>
      <c r="Y528" s="480"/>
      <c r="Z528" s="711"/>
      <c r="AA528" s="712"/>
      <c r="AB528" s="712"/>
      <c r="AC528" s="713"/>
      <c r="AD528" s="713"/>
      <c r="AE528" s="713"/>
      <c r="AF528" s="714"/>
      <c r="AG528" s="715"/>
      <c r="AH528" s="714"/>
      <c r="AI528" s="480"/>
      <c r="AJ528" s="483"/>
      <c r="AK528" s="707"/>
      <c r="AL528" s="455"/>
      <c r="AM528" s="455"/>
      <c r="AN528" s="455"/>
      <c r="AO528" s="456"/>
      <c r="AP528" s="364"/>
      <c r="AQ528" s="811"/>
      <c r="AR528" s="363"/>
      <c r="AS528" s="363"/>
      <c r="AT528" s="363"/>
      <c r="AU528" s="710"/>
    </row>
    <row r="529" spans="1:47" ht="15.75" x14ac:dyDescent="0.25">
      <c r="A529" s="511" t="s">
        <v>425</v>
      </c>
      <c r="B529" s="480"/>
      <c r="C529" s="481"/>
      <c r="D529" s="481"/>
      <c r="E529" s="481"/>
      <c r="F529" s="542"/>
      <c r="G529" s="542"/>
      <c r="H529" s="485"/>
      <c r="I529" s="513"/>
      <c r="J529" s="514"/>
      <c r="K529" s="515"/>
      <c r="L529" s="483"/>
      <c r="M529" s="483"/>
      <c r="N529" s="488"/>
      <c r="O529" s="480"/>
      <c r="P529" s="480"/>
      <c r="Q529" s="480"/>
      <c r="R529" s="480"/>
      <c r="S529" s="480"/>
      <c r="T529" s="480"/>
      <c r="U529" s="483"/>
      <c r="V529" s="483"/>
      <c r="W529" s="502"/>
      <c r="X529" s="483"/>
      <c r="Y529" s="480"/>
      <c r="Z529" s="711"/>
      <c r="AA529" s="712"/>
      <c r="AB529" s="712"/>
      <c r="AC529" s="713"/>
      <c r="AD529" s="713"/>
      <c r="AE529" s="713"/>
      <c r="AF529" s="714"/>
      <c r="AG529" s="715"/>
      <c r="AH529" s="714"/>
      <c r="AI529" s="480"/>
      <c r="AJ529" s="483"/>
      <c r="AK529" s="707"/>
      <c r="AL529" s="455"/>
      <c r="AM529" s="455"/>
      <c r="AN529" s="455"/>
      <c r="AO529" s="456"/>
      <c r="AP529" s="364"/>
      <c r="AQ529" s="811"/>
      <c r="AR529" s="363"/>
      <c r="AS529" s="363"/>
      <c r="AT529" s="363"/>
      <c r="AU529" s="710"/>
    </row>
    <row r="530" spans="1:47" ht="15.75" x14ac:dyDescent="0.25">
      <c r="A530" s="511" t="s">
        <v>426</v>
      </c>
      <c r="B530" s="480"/>
      <c r="C530" s="481"/>
      <c r="D530" s="481"/>
      <c r="E530" s="481"/>
      <c r="F530" s="542"/>
      <c r="G530" s="542"/>
      <c r="H530" s="485"/>
      <c r="I530" s="513"/>
      <c r="J530" s="514"/>
      <c r="K530" s="515"/>
      <c r="L530" s="483"/>
      <c r="M530" s="483"/>
      <c r="N530" s="488"/>
      <c r="O530" s="483"/>
      <c r="P530" s="483"/>
      <c r="Q530" s="483"/>
      <c r="R530" s="483"/>
      <c r="S530" s="480"/>
      <c r="T530" s="480"/>
      <c r="U530" s="483"/>
      <c r="V530" s="483"/>
      <c r="W530" s="502"/>
      <c r="X530" s="483"/>
      <c r="Y530" s="480"/>
      <c r="Z530" s="711"/>
      <c r="AA530" s="712"/>
      <c r="AB530" s="712"/>
      <c r="AC530" s="713"/>
      <c r="AD530" s="713"/>
      <c r="AE530" s="713"/>
      <c r="AF530" s="714"/>
      <c r="AG530" s="715"/>
      <c r="AH530" s="714"/>
      <c r="AI530" s="480"/>
      <c r="AJ530" s="483"/>
      <c r="AK530" s="707"/>
      <c r="AL530" s="455"/>
      <c r="AM530" s="455"/>
      <c r="AN530" s="455"/>
      <c r="AO530" s="456"/>
      <c r="AP530" s="364"/>
      <c r="AQ530" s="811"/>
      <c r="AR530" s="363"/>
      <c r="AS530" s="363"/>
      <c r="AT530" s="363"/>
      <c r="AU530" s="710"/>
    </row>
    <row r="531" spans="1:47" ht="15.75" x14ac:dyDescent="0.25">
      <c r="A531" s="511" t="s">
        <v>427</v>
      </c>
      <c r="B531" s="480"/>
      <c r="C531" s="481"/>
      <c r="D531" s="481"/>
      <c r="E531" s="481"/>
      <c r="F531" s="481"/>
      <c r="G531" s="455"/>
      <c r="H531" s="485"/>
      <c r="I531" s="513"/>
      <c r="J531" s="514"/>
      <c r="K531" s="515"/>
      <c r="L531" s="483"/>
      <c r="M531" s="483"/>
      <c r="N531" s="488"/>
      <c r="O531" s="483"/>
      <c r="P531" s="483"/>
      <c r="Q531" s="483"/>
      <c r="R531" s="483"/>
      <c r="S531" s="480"/>
      <c r="T531" s="480"/>
      <c r="U531" s="483"/>
      <c r="V531" s="483"/>
      <c r="W531" s="502"/>
      <c r="X531" s="483"/>
      <c r="Y531" s="480"/>
      <c r="Z531" s="711"/>
      <c r="AA531" s="712"/>
      <c r="AB531" s="712"/>
      <c r="AC531" s="713"/>
      <c r="AD531" s="713"/>
      <c r="AE531" s="713"/>
      <c r="AF531" s="714"/>
      <c r="AG531" s="715"/>
      <c r="AH531" s="714"/>
      <c r="AI531" s="480"/>
      <c r="AJ531" s="483"/>
      <c r="AK531" s="707"/>
      <c r="AL531" s="455"/>
      <c r="AM531" s="455"/>
      <c r="AN531" s="455"/>
      <c r="AO531" s="456"/>
      <c r="AP531" s="364"/>
      <c r="AQ531" s="811"/>
      <c r="AR531" s="363"/>
      <c r="AS531" s="363"/>
      <c r="AT531" s="363"/>
      <c r="AU531" s="710"/>
    </row>
    <row r="532" spans="1:47" ht="15.75" x14ac:dyDescent="0.25">
      <c r="A532" s="511" t="s">
        <v>428</v>
      </c>
      <c r="B532" s="480"/>
      <c r="C532" s="481"/>
      <c r="D532" s="481"/>
      <c r="E532" s="481"/>
      <c r="F532" s="483"/>
      <c r="G532" s="483"/>
      <c r="H532" s="483"/>
      <c r="I532" s="483"/>
      <c r="J532" s="483"/>
      <c r="K532" s="515"/>
      <c r="L532" s="483"/>
      <c r="M532" s="483"/>
      <c r="N532" s="488"/>
      <c r="O532" s="480"/>
      <c r="P532" s="480"/>
      <c r="Q532" s="480"/>
      <c r="R532" s="480"/>
      <c r="S532" s="480"/>
      <c r="T532" s="480"/>
      <c r="U532" s="483"/>
      <c r="V532" s="483"/>
      <c r="W532" s="502"/>
      <c r="X532" s="483"/>
      <c r="Y532" s="480"/>
      <c r="Z532" s="711"/>
      <c r="AA532" s="712"/>
      <c r="AB532" s="712"/>
      <c r="AC532" s="713"/>
      <c r="AD532" s="713"/>
      <c r="AE532" s="713"/>
      <c r="AF532" s="714"/>
      <c r="AG532" s="715"/>
      <c r="AH532" s="714"/>
      <c r="AI532" s="480"/>
      <c r="AJ532" s="483"/>
      <c r="AK532" s="707"/>
      <c r="AL532" s="455"/>
      <c r="AM532" s="455"/>
      <c r="AN532" s="455"/>
      <c r="AO532" s="456"/>
      <c r="AP532" s="364"/>
      <c r="AQ532" s="811"/>
      <c r="AR532" s="363"/>
      <c r="AS532" s="363"/>
      <c r="AT532" s="363"/>
      <c r="AU532" s="710"/>
    </row>
    <row r="533" spans="1:47" ht="15.75" x14ac:dyDescent="0.25">
      <c r="A533" s="511" t="s">
        <v>744</v>
      </c>
      <c r="B533" s="480"/>
      <c r="C533" s="481"/>
      <c r="D533" s="481"/>
      <c r="E533" s="481"/>
      <c r="F533" s="483"/>
      <c r="G533" s="483"/>
      <c r="H533" s="483"/>
      <c r="I533" s="483"/>
      <c r="J533" s="483"/>
      <c r="K533" s="515"/>
      <c r="L533" s="483"/>
      <c r="M533" s="483"/>
      <c r="N533" s="488"/>
      <c r="O533" s="480"/>
      <c r="P533" s="480"/>
      <c r="Q533" s="480"/>
      <c r="R533" s="480"/>
      <c r="S533" s="480"/>
      <c r="T533" s="480"/>
      <c r="U533" s="483"/>
      <c r="V533" s="483"/>
      <c r="W533" s="502"/>
      <c r="X533" s="483"/>
      <c r="Y533" s="480"/>
      <c r="Z533" s="711"/>
      <c r="AA533" s="712"/>
      <c r="AB533" s="712"/>
      <c r="AC533" s="713"/>
      <c r="AD533" s="713"/>
      <c r="AE533" s="713"/>
      <c r="AF533" s="714"/>
      <c r="AG533" s="715"/>
      <c r="AH533" s="714"/>
      <c r="AI533" s="480"/>
      <c r="AJ533" s="483"/>
      <c r="AK533" s="707"/>
      <c r="AL533" s="455"/>
      <c r="AM533" s="455"/>
      <c r="AN533" s="455"/>
      <c r="AO533" s="456"/>
      <c r="AP533" s="364"/>
      <c r="AQ533" s="811"/>
      <c r="AR533" s="363"/>
      <c r="AS533" s="363"/>
      <c r="AT533" s="363"/>
      <c r="AU533" s="710"/>
    </row>
    <row r="534" spans="1:47" ht="15.75" x14ac:dyDescent="0.25">
      <c r="A534" s="511"/>
      <c r="B534" s="480"/>
      <c r="C534" s="481"/>
      <c r="D534" s="481"/>
      <c r="E534" s="481"/>
      <c r="F534" s="483"/>
      <c r="G534" s="483"/>
      <c r="H534" s="483"/>
      <c r="I534" s="483"/>
      <c r="J534" s="483"/>
      <c r="K534" s="515"/>
      <c r="L534" s="483"/>
      <c r="M534" s="483"/>
      <c r="N534" s="488"/>
      <c r="O534" s="480"/>
      <c r="P534" s="480"/>
      <c r="Q534" s="480"/>
      <c r="R534" s="480"/>
      <c r="S534" s="480"/>
      <c r="T534" s="480"/>
      <c r="U534" s="483"/>
      <c r="V534" s="483"/>
      <c r="W534" s="502"/>
      <c r="X534" s="483"/>
      <c r="Y534" s="480"/>
      <c r="Z534" s="711"/>
      <c r="AA534" s="712"/>
      <c r="AB534" s="712"/>
      <c r="AC534" s="713"/>
      <c r="AD534" s="713"/>
      <c r="AE534" s="713"/>
      <c r="AF534" s="714"/>
      <c r="AG534" s="715"/>
      <c r="AH534" s="714"/>
      <c r="AI534" s="480"/>
      <c r="AJ534" s="483"/>
      <c r="AK534" s="707"/>
      <c r="AL534" s="455"/>
      <c r="AM534" s="455"/>
      <c r="AN534" s="455"/>
      <c r="AO534" s="456"/>
      <c r="AP534" s="364"/>
      <c r="AQ534" s="811"/>
      <c r="AR534" s="363"/>
      <c r="AS534" s="363"/>
      <c r="AT534" s="363"/>
      <c r="AU534" s="710"/>
    </row>
    <row r="535" spans="1:47" ht="15.75" x14ac:dyDescent="0.25">
      <c r="A535" s="505" t="s">
        <v>430</v>
      </c>
      <c r="B535" s="480"/>
      <c r="C535" s="481"/>
      <c r="D535" s="481"/>
      <c r="E535" s="481"/>
      <c r="F535" s="481"/>
      <c r="G535" s="455"/>
      <c r="H535" s="485"/>
      <c r="I535" s="513"/>
      <c r="J535" s="514"/>
      <c r="K535" s="515"/>
      <c r="L535" s="483"/>
      <c r="M535" s="483"/>
      <c r="N535" s="488"/>
      <c r="O535" s="480"/>
      <c r="P535" s="480"/>
      <c r="Q535" s="480"/>
      <c r="R535" s="480"/>
      <c r="S535" s="480"/>
      <c r="T535" s="480"/>
      <c r="U535" s="483"/>
      <c r="V535" s="483"/>
      <c r="W535" s="502"/>
      <c r="X535" s="483"/>
      <c r="Y535" s="480"/>
      <c r="Z535" s="711"/>
      <c r="AA535" s="712"/>
      <c r="AB535" s="712"/>
      <c r="AC535" s="713"/>
      <c r="AD535" s="713"/>
      <c r="AE535" s="713"/>
      <c r="AF535" s="714"/>
      <c r="AG535" s="715"/>
      <c r="AH535" s="714"/>
      <c r="AI535" s="480"/>
      <c r="AJ535" s="483"/>
      <c r="AK535" s="707"/>
      <c r="AL535" s="455"/>
      <c r="AM535" s="455"/>
      <c r="AN535" s="455"/>
      <c r="AO535" s="456"/>
      <c r="AP535" s="364"/>
      <c r="AQ535" s="811"/>
      <c r="AR535" s="363"/>
      <c r="AS535" s="363"/>
      <c r="AT535" s="363"/>
      <c r="AU535" s="710"/>
    </row>
    <row r="536" spans="1:47" ht="15.75" x14ac:dyDescent="0.25">
      <c r="A536" s="600" t="s">
        <v>423</v>
      </c>
      <c r="B536" s="480">
        <v>199.65</v>
      </c>
      <c r="C536" s="481" t="e">
        <f>+B536+B536*$G$7</f>
        <v>#VALUE!</v>
      </c>
      <c r="D536" s="481">
        <v>226.5</v>
      </c>
      <c r="E536" s="481"/>
      <c r="F536" s="481">
        <f>SUM(D536:E536)</f>
        <v>226.5</v>
      </c>
      <c r="G536" s="455">
        <f>CEILING(F536,0.1)</f>
        <v>226.5</v>
      </c>
      <c r="H536" s="485">
        <f>+D536+D536*$I$7</f>
        <v>226.5</v>
      </c>
      <c r="I536" s="513"/>
      <c r="J536" s="514">
        <f>SUM(H536:I536)</f>
        <v>226.5</v>
      </c>
      <c r="K536" s="515">
        <f>_xlfn.FLOOR.PRECISE(+H536+I536,0.1)+0.1</f>
        <v>226.6</v>
      </c>
      <c r="L536" s="480">
        <f>H536+H536*$M$7</f>
        <v>226.5</v>
      </c>
      <c r="M536" s="480" t="s">
        <v>609</v>
      </c>
      <c r="N536" s="363">
        <f>L536</f>
        <v>226.5</v>
      </c>
      <c r="O536" s="480">
        <f>L536+L536*$P$7</f>
        <v>258.20999999999998</v>
      </c>
      <c r="P536" s="480"/>
      <c r="Q536" s="480">
        <f>SUM(O536:P536)</f>
        <v>258.20999999999998</v>
      </c>
      <c r="R536" s="550">
        <v>285.95</v>
      </c>
      <c r="S536" s="480">
        <f>R536*S7</f>
        <v>40.033000000000001</v>
      </c>
      <c r="T536" s="480">
        <f>R536+S536-0.05</f>
        <v>325.93299999999999</v>
      </c>
      <c r="U536" s="480">
        <f>R536+(R536*R7)</f>
        <v>304.25079999999997</v>
      </c>
      <c r="V536" s="480">
        <f>U536*V7</f>
        <v>45.637619999999991</v>
      </c>
      <c r="W536" s="543">
        <f>ROUNDUP(SUM(U536:V536),1)</f>
        <v>349.90000000000003</v>
      </c>
      <c r="X536" s="480">
        <f>U536*$Z$9+U536</f>
        <v>328.59086399999995</v>
      </c>
      <c r="Y536" s="480">
        <f>X536*Y5</f>
        <v>49.288629599999993</v>
      </c>
      <c r="Z536" s="711">
        <f>X536+Y536+0.02</f>
        <v>377.89949359999991</v>
      </c>
      <c r="AA536" s="712">
        <f>X536+(X536*AA$7)</f>
        <v>348.30631583999997</v>
      </c>
      <c r="AB536" s="712" t="e">
        <f>AA536*#REF!</f>
        <v>#REF!</v>
      </c>
      <c r="AC536" s="713" t="e">
        <f>AA536+AB536</f>
        <v>#REF!</v>
      </c>
      <c r="AD536" s="713">
        <f>AA536*AD7</f>
        <v>365.72163163199997</v>
      </c>
      <c r="AE536" s="713">
        <f>AD536*AF7</f>
        <v>54.858244744799997</v>
      </c>
      <c r="AF536" s="714">
        <f>AD536+AE536</f>
        <v>420.57987637679997</v>
      </c>
      <c r="AG536" s="715">
        <v>412.8</v>
      </c>
      <c r="AH536" s="714">
        <f>AD536*AH7</f>
        <v>384.00771321359997</v>
      </c>
      <c r="AI536" s="480" t="s">
        <v>609</v>
      </c>
      <c r="AJ536" s="481">
        <f>SUM(AH536:AI536)</f>
        <v>384.00771321359997</v>
      </c>
      <c r="AK536" s="707">
        <v>433.4</v>
      </c>
      <c r="AL536" s="455">
        <v>399.51024682111205</v>
      </c>
      <c r="AM536" s="455">
        <f>AL536*1.06</f>
        <v>423.4808616303788</v>
      </c>
      <c r="AN536" s="455"/>
      <c r="AO536" s="456">
        <v>399.5</v>
      </c>
      <c r="AP536" s="364">
        <v>399.5</v>
      </c>
      <c r="AQ536" s="816">
        <f>AM536*1.06</f>
        <v>448.88971332820154</v>
      </c>
      <c r="AR536" s="363">
        <f>AQ536*1.15</f>
        <v>516.22317032743172</v>
      </c>
      <c r="AS536" s="775">
        <f>AQ536*1.06</f>
        <v>475.82309612789368</v>
      </c>
      <c r="AT536" s="804">
        <f>AS536*1.15</f>
        <v>547.19656054707764</v>
      </c>
      <c r="AU536" s="722">
        <f>SUM(AS536-AQ536)/AQ536</f>
        <v>6.0000000000000109E-2</v>
      </c>
    </row>
    <row r="537" spans="1:47" ht="15.75" x14ac:dyDescent="0.25">
      <c r="A537" s="600" t="s">
        <v>771</v>
      </c>
      <c r="B537" s="480"/>
      <c r="C537" s="481"/>
      <c r="D537" s="481"/>
      <c r="E537" s="481"/>
      <c r="F537" s="481"/>
      <c r="G537" s="455"/>
      <c r="H537" s="485"/>
      <c r="I537" s="513"/>
      <c r="J537" s="514"/>
      <c r="K537" s="515"/>
      <c r="L537" s="483"/>
      <c r="M537" s="483"/>
      <c r="N537" s="488"/>
      <c r="O537" s="480">
        <v>194.25</v>
      </c>
      <c r="P537" s="480" t="e">
        <f>O537*$Q$7</f>
        <v>#VALUE!</v>
      </c>
      <c r="Q537" s="480" t="e">
        <f>SUM(O537:P537)</f>
        <v>#VALUE!</v>
      </c>
      <c r="R537" s="550">
        <v>205.91</v>
      </c>
      <c r="S537" s="480">
        <f>R537*S7</f>
        <v>28.827400000000001</v>
      </c>
      <c r="T537" s="480">
        <f>R537+S537-0.03</f>
        <v>234.70740000000001</v>
      </c>
      <c r="U537" s="480">
        <f>R537+(R537*R7)</f>
        <v>219.08823999999998</v>
      </c>
      <c r="V537" s="480">
        <f>U537*V7</f>
        <v>32.863235999999993</v>
      </c>
      <c r="W537" s="543">
        <f>ROUNDUP(SUM(U537:V537),1)</f>
        <v>252</v>
      </c>
      <c r="X537" s="480">
        <f>U537*$Z$9+U537</f>
        <v>236.61529919999998</v>
      </c>
      <c r="Y537" s="480">
        <f>X537*Y5</f>
        <v>35.492294879999996</v>
      </c>
      <c r="Z537" s="711">
        <f>X537+Y537+0.03</f>
        <v>272.13759407999993</v>
      </c>
      <c r="AA537" s="712">
        <f>X537+(X537*AA$7)</f>
        <v>250.81221715199999</v>
      </c>
      <c r="AB537" s="712" t="e">
        <f>AA537*#REF!</f>
        <v>#REF!</v>
      </c>
      <c r="AC537" s="713" t="e">
        <f>AA537+AB537</f>
        <v>#REF!</v>
      </c>
      <c r="AD537" s="713">
        <f>AA537*AD7</f>
        <v>263.35282800959999</v>
      </c>
      <c r="AE537" s="713">
        <f>AD537*AF7</f>
        <v>39.502924201439995</v>
      </c>
      <c r="AF537" s="714">
        <f>AD537+AE537</f>
        <v>302.85575221104</v>
      </c>
      <c r="AG537" s="715">
        <v>297.3</v>
      </c>
      <c r="AH537" s="714">
        <f>AD537*AH7</f>
        <v>276.52046941008001</v>
      </c>
      <c r="AI537" s="480">
        <f>AH537*AJ7</f>
        <v>41.478070411512</v>
      </c>
      <c r="AJ537" s="481">
        <f>SUM(AH537:AI537)</f>
        <v>317.99853982159203</v>
      </c>
      <c r="AK537" s="707">
        <v>312.10000000000002</v>
      </c>
      <c r="AL537" s="455">
        <v>287.68370317515365</v>
      </c>
      <c r="AM537" s="455">
        <f>AL537*1.06</f>
        <v>304.94472536566286</v>
      </c>
      <c r="AN537" s="455" t="e">
        <f>AL537*#REF!</f>
        <v>#REF!</v>
      </c>
      <c r="AO537" s="456">
        <v>330.8</v>
      </c>
      <c r="AP537" s="364">
        <v>330.8</v>
      </c>
      <c r="AQ537" s="816">
        <f>AM537*1.06</f>
        <v>323.24140888760263</v>
      </c>
      <c r="AR537" s="363">
        <f>AQ537*1.15</f>
        <v>371.72762022074301</v>
      </c>
      <c r="AS537" s="775">
        <f>AQ537*1.06</f>
        <v>342.63589342085879</v>
      </c>
      <c r="AT537" s="804">
        <f>AS537*1.15</f>
        <v>394.03127743398755</v>
      </c>
      <c r="AU537" s="722">
        <f>SUM(AS537-AQ537)/AQ537</f>
        <v>6.0000000000000012E-2</v>
      </c>
    </row>
    <row r="538" spans="1:47" ht="15.75" x14ac:dyDescent="0.25">
      <c r="A538" s="600"/>
      <c r="B538" s="480"/>
      <c r="C538" s="481"/>
      <c r="D538" s="481"/>
      <c r="E538" s="481"/>
      <c r="F538" s="481"/>
      <c r="G538" s="455"/>
      <c r="H538" s="485"/>
      <c r="I538" s="513"/>
      <c r="J538" s="514"/>
      <c r="K538" s="515"/>
      <c r="L538" s="483"/>
      <c r="M538" s="483"/>
      <c r="N538" s="488"/>
      <c r="O538" s="480"/>
      <c r="P538" s="480"/>
      <c r="Q538" s="480"/>
      <c r="R538" s="480"/>
      <c r="S538" s="480"/>
      <c r="T538" s="480"/>
      <c r="U538" s="483"/>
      <c r="V538" s="483"/>
      <c r="W538" s="502"/>
      <c r="X538" s="483"/>
      <c r="Y538" s="480"/>
      <c r="Z538" s="711"/>
      <c r="AA538" s="712"/>
      <c r="AB538" s="712"/>
      <c r="AC538" s="713"/>
      <c r="AD538" s="713"/>
      <c r="AE538" s="713"/>
      <c r="AF538" s="714"/>
      <c r="AG538" s="715"/>
      <c r="AH538" s="714"/>
      <c r="AI538" s="480"/>
      <c r="AJ538" s="483"/>
      <c r="AK538" s="707"/>
      <c r="AL538" s="455"/>
      <c r="AM538" s="455"/>
      <c r="AN538" s="455"/>
      <c r="AO538" s="456"/>
      <c r="AP538" s="364"/>
      <c r="AQ538" s="811"/>
      <c r="AR538" s="363"/>
      <c r="AS538" s="363"/>
      <c r="AT538" s="363"/>
      <c r="AU538" s="710"/>
    </row>
    <row r="539" spans="1:47" ht="15.75" x14ac:dyDescent="0.25">
      <c r="A539" s="599" t="s">
        <v>424</v>
      </c>
      <c r="B539" s="480"/>
      <c r="C539" s="481"/>
      <c r="D539" s="481"/>
      <c r="E539" s="481"/>
      <c r="F539" s="481"/>
      <c r="G539" s="455"/>
      <c r="H539" s="485"/>
      <c r="I539" s="513"/>
      <c r="J539" s="514"/>
      <c r="K539" s="515"/>
      <c r="L539" s="483"/>
      <c r="M539" s="483"/>
      <c r="N539" s="488"/>
      <c r="O539" s="480"/>
      <c r="P539" s="480"/>
      <c r="Q539" s="480"/>
      <c r="R539" s="480"/>
      <c r="S539" s="480"/>
      <c r="T539" s="480"/>
      <c r="U539" s="483"/>
      <c r="V539" s="483"/>
      <c r="W539" s="502"/>
      <c r="X539" s="483"/>
      <c r="Y539" s="480"/>
      <c r="Z539" s="711"/>
      <c r="AA539" s="712"/>
      <c r="AB539" s="712"/>
      <c r="AC539" s="713"/>
      <c r="AD539" s="713"/>
      <c r="AE539" s="713"/>
      <c r="AF539" s="714"/>
      <c r="AG539" s="715"/>
      <c r="AH539" s="714"/>
      <c r="AI539" s="480"/>
      <c r="AJ539" s="483"/>
      <c r="AK539" s="707"/>
      <c r="AL539" s="455"/>
      <c r="AM539" s="455"/>
      <c r="AN539" s="455"/>
      <c r="AO539" s="456"/>
      <c r="AP539" s="364"/>
      <c r="AQ539" s="811"/>
      <c r="AR539" s="363"/>
      <c r="AS539" s="363"/>
      <c r="AT539" s="363"/>
      <c r="AU539" s="710"/>
    </row>
    <row r="540" spans="1:47" ht="15.75" x14ac:dyDescent="0.25">
      <c r="A540" s="511" t="s">
        <v>673</v>
      </c>
      <c r="B540" s="480"/>
      <c r="C540" s="481"/>
      <c r="D540" s="481">
        <v>81.58</v>
      </c>
      <c r="E540" s="481">
        <f>+D540*$F$9</f>
        <v>0</v>
      </c>
      <c r="F540" s="481">
        <f>SUM(D540:E540)</f>
        <v>81.58</v>
      </c>
      <c r="G540" s="455">
        <f>+F540</f>
        <v>81.58</v>
      </c>
      <c r="H540" s="485">
        <f>+D540+D540*$I$7</f>
        <v>81.58</v>
      </c>
      <c r="I540" s="513">
        <f>+H540*$I$6</f>
        <v>0</v>
      </c>
      <c r="J540" s="514">
        <f>SUM(H540:I540)</f>
        <v>81.58</v>
      </c>
      <c r="K540" s="515">
        <f>_xlfn.FLOOR.PRECISE(+H540+I540,0.1)+0.1</f>
        <v>81.599999999999994</v>
      </c>
      <c r="L540" s="480">
        <f>H540+H540*$M$7</f>
        <v>81.58</v>
      </c>
      <c r="M540" s="480">
        <f>L540*$M$6</f>
        <v>0</v>
      </c>
      <c r="N540" s="363">
        <f>L540+M540</f>
        <v>81.58</v>
      </c>
      <c r="O540" s="480">
        <f>L540+L540*$P$7</f>
        <v>93.001199999999997</v>
      </c>
      <c r="P540" s="480" t="e">
        <f>O540*$Q$7</f>
        <v>#VALUE!</v>
      </c>
      <c r="Q540" s="480" t="e">
        <f>SUM(O540:P540)-0.01</f>
        <v>#VALUE!</v>
      </c>
      <c r="R540" s="550">
        <v>102.99</v>
      </c>
      <c r="S540" s="480">
        <f>R540*S7</f>
        <v>14.418600000000001</v>
      </c>
      <c r="T540" s="480">
        <f>R540+S540-0.01</f>
        <v>117.39859999999999</v>
      </c>
      <c r="U540" s="480">
        <f>R540+(R540*R7)</f>
        <v>109.58135999999999</v>
      </c>
      <c r="V540" s="480">
        <f>U540*V7</f>
        <v>16.437203999999998</v>
      </c>
      <c r="W540" s="543">
        <f>ROUNDUP(SUM(U540:V540),1)</f>
        <v>126.1</v>
      </c>
      <c r="X540" s="480">
        <f>U540*$Z$9+U540</f>
        <v>118.34786879999999</v>
      </c>
      <c r="Y540" s="480">
        <f>X540*Y5</f>
        <v>17.752180319999997</v>
      </c>
      <c r="Z540" s="711">
        <f>X540+Y540+0.02</f>
        <v>136.12004912</v>
      </c>
      <c r="AA540" s="712">
        <f>X540+(X540*AA$7)</f>
        <v>125.44874092799998</v>
      </c>
      <c r="AB540" s="712" t="e">
        <f>AA540*#REF!</f>
        <v>#REF!</v>
      </c>
      <c r="AC540" s="713" t="e">
        <f>AA540+AB540</f>
        <v>#REF!</v>
      </c>
      <c r="AD540" s="713">
        <f>AA540*AD7</f>
        <v>131.72117797439998</v>
      </c>
      <c r="AE540" s="713">
        <f>AD540*AF7</f>
        <v>19.758176696159996</v>
      </c>
      <c r="AF540" s="714">
        <f>AD540+AE540</f>
        <v>151.47935467055999</v>
      </c>
      <c r="AG540" s="715">
        <v>148.69999999999999</v>
      </c>
      <c r="AH540" s="714">
        <f>AD540*AH7</f>
        <v>138.30723687311999</v>
      </c>
      <c r="AI540" s="480">
        <f>AH540*AJ7</f>
        <v>20.746085530967999</v>
      </c>
      <c r="AJ540" s="481">
        <f>SUM(AH540:AI540)</f>
        <v>159.05332240408799</v>
      </c>
      <c r="AK540" s="707">
        <v>156.1</v>
      </c>
      <c r="AL540" s="455">
        <v>143.89075125059037</v>
      </c>
      <c r="AM540" s="455">
        <f>AL540*1.06</f>
        <v>152.52419632562581</v>
      </c>
      <c r="AN540" s="455" t="e">
        <f>AL540*#REF!</f>
        <v>#REF!</v>
      </c>
      <c r="AO540" s="456">
        <v>165.5</v>
      </c>
      <c r="AP540" s="364">
        <v>165.5</v>
      </c>
      <c r="AQ540" s="816">
        <f>AM540*1.06</f>
        <v>161.67564810516336</v>
      </c>
      <c r="AR540" s="363">
        <f>AQ540*1.15</f>
        <v>185.92699532093786</v>
      </c>
      <c r="AS540" s="775">
        <f>AQ540*1.06</f>
        <v>171.37618699147316</v>
      </c>
      <c r="AT540" s="804">
        <f>AS540*1.15</f>
        <v>197.08261504019413</v>
      </c>
      <c r="AU540" s="722">
        <f>SUM(AS540-AQ540)/AQ540</f>
        <v>5.9999999999999991E-2</v>
      </c>
    </row>
    <row r="541" spans="1:47" ht="15.75" x14ac:dyDescent="0.25">
      <c r="A541" s="511" t="s">
        <v>744</v>
      </c>
      <c r="B541" s="480"/>
      <c r="C541" s="481"/>
      <c r="D541" s="481"/>
      <c r="E541" s="481"/>
      <c r="F541" s="481"/>
      <c r="G541" s="455"/>
      <c r="H541" s="485"/>
      <c r="I541" s="513"/>
      <c r="J541" s="514"/>
      <c r="K541" s="515"/>
      <c r="L541" s="483"/>
      <c r="M541" s="483"/>
      <c r="N541" s="488"/>
      <c r="O541" s="480"/>
      <c r="P541" s="480"/>
      <c r="Q541" s="480"/>
      <c r="R541" s="480"/>
      <c r="S541" s="480"/>
      <c r="T541" s="480"/>
      <c r="U541" s="483"/>
      <c r="V541" s="483"/>
      <c r="W541" s="502"/>
      <c r="X541" s="483"/>
      <c r="Y541" s="480"/>
      <c r="Z541" s="711"/>
      <c r="AA541" s="712"/>
      <c r="AB541" s="712"/>
      <c r="AC541" s="713"/>
      <c r="AD541" s="713"/>
      <c r="AE541" s="713"/>
      <c r="AF541" s="714"/>
      <c r="AG541" s="715"/>
      <c r="AH541" s="714"/>
      <c r="AI541" s="480"/>
      <c r="AJ541" s="483"/>
      <c r="AK541" s="707"/>
      <c r="AL541" s="455"/>
      <c r="AM541" s="455"/>
      <c r="AN541" s="455"/>
      <c r="AO541" s="456"/>
      <c r="AP541" s="364"/>
      <c r="AQ541" s="811"/>
      <c r="AR541" s="363"/>
      <c r="AS541" s="363"/>
      <c r="AT541" s="363"/>
      <c r="AU541" s="710"/>
    </row>
    <row r="542" spans="1:47" ht="15.75" x14ac:dyDescent="0.25">
      <c r="A542" s="479"/>
      <c r="B542" s="480"/>
      <c r="C542" s="481"/>
      <c r="D542" s="481"/>
      <c r="E542" s="481"/>
      <c r="F542" s="481"/>
      <c r="G542" s="455"/>
      <c r="H542" s="485"/>
      <c r="I542" s="513"/>
      <c r="J542" s="514"/>
      <c r="K542" s="515"/>
      <c r="L542" s="483"/>
      <c r="M542" s="483"/>
      <c r="N542" s="488"/>
      <c r="O542" s="480"/>
      <c r="P542" s="480"/>
      <c r="Q542" s="480"/>
      <c r="R542" s="480"/>
      <c r="S542" s="480"/>
      <c r="T542" s="480"/>
      <c r="U542" s="483"/>
      <c r="V542" s="483"/>
      <c r="W542" s="502"/>
      <c r="X542" s="483"/>
      <c r="Y542" s="480"/>
      <c r="Z542" s="711"/>
      <c r="AA542" s="712"/>
      <c r="AB542" s="712"/>
      <c r="AC542" s="713"/>
      <c r="AD542" s="713"/>
      <c r="AE542" s="713"/>
      <c r="AF542" s="714"/>
      <c r="AG542" s="715"/>
      <c r="AH542" s="714"/>
      <c r="AI542" s="480"/>
      <c r="AJ542" s="483"/>
      <c r="AK542" s="707"/>
      <c r="AL542" s="455"/>
      <c r="AM542" s="455"/>
      <c r="AN542" s="455"/>
      <c r="AO542" s="456"/>
      <c r="AP542" s="364"/>
      <c r="AQ542" s="811"/>
      <c r="AR542" s="363"/>
      <c r="AS542" s="363"/>
      <c r="AT542" s="363"/>
      <c r="AU542" s="710"/>
    </row>
    <row r="543" spans="1:47" ht="15.75" x14ac:dyDescent="0.25">
      <c r="A543" s="599" t="s">
        <v>782</v>
      </c>
      <c r="B543" s="480"/>
      <c r="C543" s="481"/>
      <c r="D543" s="481"/>
      <c r="E543" s="481"/>
      <c r="F543" s="481"/>
      <c r="G543" s="455"/>
      <c r="H543" s="485"/>
      <c r="I543" s="513"/>
      <c r="J543" s="514"/>
      <c r="K543" s="515"/>
      <c r="L543" s="483"/>
      <c r="M543" s="483"/>
      <c r="N543" s="488"/>
      <c r="O543" s="392"/>
      <c r="P543" s="392"/>
      <c r="Q543" s="542"/>
      <c r="R543" s="542"/>
      <c r="S543" s="480"/>
      <c r="T543" s="480"/>
      <c r="U543" s="483"/>
      <c r="V543" s="483"/>
      <c r="W543" s="502"/>
      <c r="X543" s="483"/>
      <c r="Y543" s="480"/>
      <c r="Z543" s="711"/>
      <c r="AA543" s="712"/>
      <c r="AB543" s="712"/>
      <c r="AC543" s="713"/>
      <c r="AD543" s="713"/>
      <c r="AE543" s="713"/>
      <c r="AF543" s="714"/>
      <c r="AG543" s="715"/>
      <c r="AH543" s="714"/>
      <c r="AI543" s="480"/>
      <c r="AJ543" s="483"/>
      <c r="AK543" s="707"/>
      <c r="AL543" s="455"/>
      <c r="AM543" s="455"/>
      <c r="AN543" s="455"/>
      <c r="AO543" s="456"/>
      <c r="AP543" s="364"/>
      <c r="AQ543" s="811"/>
      <c r="AR543" s="363"/>
      <c r="AS543" s="363"/>
      <c r="AT543" s="363"/>
      <c r="AU543" s="710"/>
    </row>
    <row r="544" spans="1:47" ht="15.75" x14ac:dyDescent="0.25">
      <c r="A544" s="511" t="s">
        <v>673</v>
      </c>
      <c r="B544" s="480"/>
      <c r="C544" s="481"/>
      <c r="D544" s="481"/>
      <c r="E544" s="481"/>
      <c r="F544" s="481"/>
      <c r="G544" s="455"/>
      <c r="H544" s="485"/>
      <c r="I544" s="513"/>
      <c r="J544" s="514"/>
      <c r="K544" s="515"/>
      <c r="L544" s="483"/>
      <c r="M544" s="483"/>
      <c r="N544" s="488"/>
      <c r="O544" s="392"/>
      <c r="P544" s="392"/>
      <c r="Q544" s="542"/>
      <c r="R544" s="542"/>
      <c r="S544" s="480"/>
      <c r="T544" s="480"/>
      <c r="U544" s="483"/>
      <c r="V544" s="483"/>
      <c r="W544" s="502"/>
      <c r="X544" s="483"/>
      <c r="Y544" s="480"/>
      <c r="Z544" s="711"/>
      <c r="AA544" s="712"/>
      <c r="AB544" s="712"/>
      <c r="AC544" s="713"/>
      <c r="AD544" s="713"/>
      <c r="AE544" s="713"/>
      <c r="AF544" s="714"/>
      <c r="AG544" s="715"/>
      <c r="AH544" s="714"/>
      <c r="AI544" s="480"/>
      <c r="AJ544" s="483"/>
      <c r="AK544" s="707"/>
      <c r="AL544" s="455"/>
      <c r="AM544" s="455"/>
      <c r="AN544" s="455"/>
      <c r="AO544" s="456"/>
      <c r="AP544" s="364"/>
      <c r="AQ544" s="811"/>
      <c r="AR544" s="363"/>
      <c r="AS544" s="363"/>
      <c r="AT544" s="363"/>
      <c r="AU544" s="710"/>
    </row>
    <row r="545" spans="1:47" ht="15.75" x14ac:dyDescent="0.25">
      <c r="A545" s="511" t="s">
        <v>744</v>
      </c>
      <c r="B545" s="480"/>
      <c r="C545" s="481"/>
      <c r="D545" s="481"/>
      <c r="E545" s="481"/>
      <c r="F545" s="481"/>
      <c r="G545" s="455"/>
      <c r="H545" s="485"/>
      <c r="I545" s="513"/>
      <c r="J545" s="514"/>
      <c r="K545" s="515"/>
      <c r="L545" s="483"/>
      <c r="M545" s="483"/>
      <c r="N545" s="488"/>
      <c r="O545" s="480"/>
      <c r="P545" s="480"/>
      <c r="Q545" s="480"/>
      <c r="R545" s="480"/>
      <c r="S545" s="480"/>
      <c r="T545" s="480"/>
      <c r="U545" s="483"/>
      <c r="V545" s="483"/>
      <c r="W545" s="502"/>
      <c r="X545" s="483"/>
      <c r="Y545" s="480"/>
      <c r="Z545" s="711"/>
      <c r="AA545" s="712"/>
      <c r="AB545" s="712"/>
      <c r="AC545" s="713"/>
      <c r="AD545" s="713"/>
      <c r="AE545" s="713"/>
      <c r="AF545" s="714"/>
      <c r="AG545" s="715"/>
      <c r="AH545" s="714"/>
      <c r="AI545" s="480"/>
      <c r="AJ545" s="483"/>
      <c r="AK545" s="707"/>
      <c r="AL545" s="455"/>
      <c r="AM545" s="455"/>
      <c r="AN545" s="455"/>
      <c r="AO545" s="456"/>
      <c r="AP545" s="364"/>
      <c r="AQ545" s="811"/>
      <c r="AR545" s="363"/>
      <c r="AS545" s="363"/>
      <c r="AT545" s="363"/>
      <c r="AU545" s="710"/>
    </row>
    <row r="546" spans="1:47" ht="15.75" x14ac:dyDescent="0.25">
      <c r="A546" s="599" t="s">
        <v>911</v>
      </c>
      <c r="B546" s="480"/>
      <c r="C546" s="481"/>
      <c r="D546" s="481"/>
      <c r="E546" s="481"/>
      <c r="F546" s="481"/>
      <c r="G546" s="455"/>
      <c r="H546" s="485"/>
      <c r="I546" s="513"/>
      <c r="J546" s="514"/>
      <c r="K546" s="515"/>
      <c r="L546" s="483"/>
      <c r="M546" s="483"/>
      <c r="N546" s="488"/>
      <c r="O546" s="480"/>
      <c r="P546" s="480"/>
      <c r="Q546" s="480"/>
      <c r="R546" s="480"/>
      <c r="S546" s="480"/>
      <c r="T546" s="480"/>
      <c r="U546" s="483"/>
      <c r="V546" s="483"/>
      <c r="W546" s="502"/>
      <c r="X546" s="483"/>
      <c r="Y546" s="480"/>
      <c r="Z546" s="711"/>
      <c r="AA546" s="712"/>
      <c r="AB546" s="712"/>
      <c r="AC546" s="713"/>
      <c r="AD546" s="713"/>
      <c r="AE546" s="713"/>
      <c r="AF546" s="714"/>
      <c r="AG546" s="715"/>
      <c r="AH546" s="714"/>
      <c r="AI546" s="480"/>
      <c r="AJ546" s="483"/>
      <c r="AK546" s="707"/>
      <c r="AL546" s="455"/>
      <c r="AM546" s="455"/>
      <c r="AN546" s="455"/>
      <c r="AO546" s="456"/>
      <c r="AP546" s="364"/>
      <c r="AQ546" s="811"/>
      <c r="AR546" s="363"/>
      <c r="AS546" s="363"/>
      <c r="AT546" s="363"/>
      <c r="AU546" s="710"/>
    </row>
    <row r="547" spans="1:47" ht="15.75" x14ac:dyDescent="0.25">
      <c r="A547" s="599"/>
      <c r="B547" s="480"/>
      <c r="C547" s="481"/>
      <c r="D547" s="481"/>
      <c r="E547" s="481"/>
      <c r="F547" s="481"/>
      <c r="G547" s="455"/>
      <c r="H547" s="485"/>
      <c r="I547" s="513"/>
      <c r="J547" s="514"/>
      <c r="K547" s="515"/>
      <c r="L547" s="483"/>
      <c r="M547" s="483"/>
      <c r="N547" s="488"/>
      <c r="O547" s="480"/>
      <c r="P547" s="480"/>
      <c r="Q547" s="480"/>
      <c r="R547" s="480"/>
      <c r="S547" s="480"/>
      <c r="T547" s="480"/>
      <c r="U547" s="483"/>
      <c r="V547" s="483"/>
      <c r="W547" s="502"/>
      <c r="X547" s="483"/>
      <c r="Y547" s="480"/>
      <c r="Z547" s="711"/>
      <c r="AA547" s="712"/>
      <c r="AB547" s="712"/>
      <c r="AC547" s="713"/>
      <c r="AD547" s="713"/>
      <c r="AE547" s="713"/>
      <c r="AF547" s="714"/>
      <c r="AG547" s="715"/>
      <c r="AH547" s="714"/>
      <c r="AI547" s="480"/>
      <c r="AJ547" s="483"/>
      <c r="AK547" s="707"/>
      <c r="AL547" s="455"/>
      <c r="AM547" s="455"/>
      <c r="AN547" s="455"/>
      <c r="AO547" s="456"/>
      <c r="AP547" s="364"/>
      <c r="AQ547" s="811"/>
      <c r="AR547" s="363"/>
      <c r="AS547" s="363"/>
      <c r="AT547" s="363"/>
      <c r="AU547" s="710"/>
    </row>
    <row r="548" spans="1:47" ht="15.75" x14ac:dyDescent="0.25">
      <c r="A548" s="658" t="s">
        <v>912</v>
      </c>
      <c r="B548" s="542"/>
      <c r="C548" s="527"/>
      <c r="D548" s="527"/>
      <c r="E548" s="527"/>
      <c r="F548" s="527"/>
      <c r="G548" s="527"/>
      <c r="H548" s="529"/>
      <c r="I548" s="530"/>
      <c r="J548" s="529"/>
      <c r="K548" s="601"/>
      <c r="L548" s="533"/>
      <c r="M548" s="533"/>
      <c r="N548" s="533"/>
      <c r="O548" s="542"/>
      <c r="P548" s="542"/>
      <c r="Q548" s="542"/>
      <c r="R548" s="542"/>
      <c r="S548" s="542"/>
      <c r="T548" s="542"/>
      <c r="U548" s="533"/>
      <c r="V548" s="533"/>
      <c r="W548" s="554"/>
      <c r="X548" s="533"/>
      <c r="Y548" s="542"/>
      <c r="Z548" s="736"/>
      <c r="AA548" s="737"/>
      <c r="AB548" s="737"/>
      <c r="AC548" s="738"/>
      <c r="AD548" s="738"/>
      <c r="AE548" s="738"/>
      <c r="AF548" s="739"/>
      <c r="AG548" s="715" t="s">
        <v>609</v>
      </c>
      <c r="AH548" s="739">
        <v>1141.92</v>
      </c>
      <c r="AI548" s="542">
        <v>171.29</v>
      </c>
      <c r="AJ548" s="527">
        <f>SUM(AH548:AI548)</f>
        <v>1313.21</v>
      </c>
      <c r="AK548" s="707">
        <v>1313.2</v>
      </c>
      <c r="AL548" s="455">
        <v>1210.4352000000001</v>
      </c>
      <c r="AM548" s="455">
        <f>AL548*1.06</f>
        <v>1283.0613120000003</v>
      </c>
      <c r="AN548" s="455" t="e">
        <f>AL548*#REF!</f>
        <v>#REF!</v>
      </c>
      <c r="AO548" s="456" t="e">
        <f>SUM(AL548:AN548)</f>
        <v>#REF!</v>
      </c>
      <c r="AP548" s="364"/>
      <c r="AQ548" s="816">
        <f>AM548*1.06</f>
        <v>1360.0449907200004</v>
      </c>
      <c r="AR548" s="363">
        <f>AQ548*1.15</f>
        <v>1564.0517393280004</v>
      </c>
      <c r="AS548" s="775">
        <f>AQ548*1.06</f>
        <v>1441.6476901632007</v>
      </c>
      <c r="AT548" s="804">
        <f>AS548*1.15</f>
        <v>1657.8948436876806</v>
      </c>
      <c r="AU548" s="722">
        <f>SUM(AS548-AQ548)/AQ548</f>
        <v>6.0000000000000137E-2</v>
      </c>
    </row>
    <row r="549" spans="1:47" ht="15.75" x14ac:dyDescent="0.25">
      <c r="A549" s="555"/>
      <c r="B549" s="542"/>
      <c r="C549" s="527"/>
      <c r="D549" s="527"/>
      <c r="E549" s="527"/>
      <c r="F549" s="527"/>
      <c r="G549" s="527"/>
      <c r="H549" s="529"/>
      <c r="I549" s="530"/>
      <c r="J549" s="529"/>
      <c r="K549" s="601"/>
      <c r="L549" s="533"/>
      <c r="M549" s="533"/>
      <c r="N549" s="533"/>
      <c r="O549" s="542"/>
      <c r="P549" s="542"/>
      <c r="Q549" s="542"/>
      <c r="R549" s="542"/>
      <c r="S549" s="542"/>
      <c r="T549" s="542"/>
      <c r="U549" s="533"/>
      <c r="V549" s="533"/>
      <c r="W549" s="554"/>
      <c r="X549" s="533"/>
      <c r="Y549" s="542"/>
      <c r="Z549" s="736"/>
      <c r="AA549" s="737"/>
      <c r="AB549" s="737"/>
      <c r="AC549" s="738"/>
      <c r="AD549" s="738"/>
      <c r="AE549" s="738"/>
      <c r="AF549" s="739"/>
      <c r="AG549" s="715"/>
      <c r="AH549" s="739"/>
      <c r="AI549" s="542"/>
      <c r="AJ549" s="527"/>
      <c r="AK549" s="707"/>
      <c r="AL549" s="455"/>
      <c r="AM549" s="455"/>
      <c r="AN549" s="455"/>
      <c r="AO549" s="456"/>
      <c r="AP549" s="364"/>
      <c r="AQ549" s="816"/>
      <c r="AR549" s="363"/>
      <c r="AS549" s="363"/>
      <c r="AT549" s="363"/>
      <c r="AU549" s="710"/>
    </row>
    <row r="550" spans="1:47" ht="15.75" x14ac:dyDescent="0.25">
      <c r="A550" s="505" t="s">
        <v>435</v>
      </c>
      <c r="B550" s="480"/>
      <c r="C550" s="481"/>
      <c r="D550" s="481"/>
      <c r="E550" s="481"/>
      <c r="F550" s="481"/>
      <c r="G550" s="455"/>
      <c r="H550" s="485"/>
      <c r="I550" s="513"/>
      <c r="J550" s="514"/>
      <c r="K550" s="515"/>
      <c r="L550" s="483"/>
      <c r="M550" s="483"/>
      <c r="N550" s="488"/>
      <c r="O550" s="480"/>
      <c r="P550" s="480"/>
      <c r="Q550" s="480"/>
      <c r="R550" s="480"/>
      <c r="S550" s="480"/>
      <c r="T550" s="480"/>
      <c r="U550" s="483"/>
      <c r="V550" s="483"/>
      <c r="W550" s="502"/>
      <c r="X550" s="483"/>
      <c r="Y550" s="480"/>
      <c r="Z550" s="711"/>
      <c r="AA550" s="712"/>
      <c r="AB550" s="712"/>
      <c r="AC550" s="713"/>
      <c r="AD550" s="713"/>
      <c r="AE550" s="713"/>
      <c r="AF550" s="714"/>
      <c r="AG550" s="715"/>
      <c r="AH550" s="714"/>
      <c r="AI550" s="480"/>
      <c r="AJ550" s="483"/>
      <c r="AK550" s="707"/>
      <c r="AL550" s="455"/>
      <c r="AM550" s="455"/>
      <c r="AN550" s="455"/>
      <c r="AO550" s="456"/>
      <c r="AP550" s="364"/>
      <c r="AQ550" s="816"/>
      <c r="AR550" s="363"/>
      <c r="AS550" s="363"/>
      <c r="AT550" s="363"/>
      <c r="AU550" s="710"/>
    </row>
    <row r="551" spans="1:47" ht="15.75" x14ac:dyDescent="0.25">
      <c r="A551" s="599" t="s">
        <v>436</v>
      </c>
      <c r="B551" s="363"/>
      <c r="C551" s="455"/>
      <c r="D551" s="481"/>
      <c r="E551" s="481"/>
      <c r="F551" s="481"/>
      <c r="G551" s="455"/>
      <c r="H551" s="485"/>
      <c r="I551" s="513"/>
      <c r="J551" s="514"/>
      <c r="K551" s="515"/>
      <c r="L551" s="483"/>
      <c r="M551" s="483"/>
      <c r="N551" s="488"/>
      <c r="O551" s="480"/>
      <c r="P551" s="480"/>
      <c r="Q551" s="480"/>
      <c r="R551" s="480"/>
      <c r="S551" s="480"/>
      <c r="T551" s="480"/>
      <c r="U551" s="483"/>
      <c r="V551" s="483"/>
      <c r="W551" s="502"/>
      <c r="X551" s="483"/>
      <c r="Y551" s="480"/>
      <c r="Z551" s="711"/>
      <c r="AA551" s="712"/>
      <c r="AB551" s="712"/>
      <c r="AC551" s="713"/>
      <c r="AD551" s="713"/>
      <c r="AE551" s="713"/>
      <c r="AF551" s="714"/>
      <c r="AG551" s="715"/>
      <c r="AH551" s="714"/>
      <c r="AI551" s="480"/>
      <c r="AJ551" s="483"/>
      <c r="AK551" s="707"/>
      <c r="AL551" s="455"/>
      <c r="AM551" s="455"/>
      <c r="AN551" s="455"/>
      <c r="AO551" s="456"/>
      <c r="AP551" s="364"/>
      <c r="AQ551" s="816"/>
      <c r="AR551" s="363"/>
      <c r="AS551" s="363"/>
      <c r="AT551" s="363"/>
      <c r="AU551" s="710"/>
    </row>
    <row r="552" spans="1:47" ht="15.75" x14ac:dyDescent="0.25">
      <c r="A552" s="511" t="s">
        <v>437</v>
      </c>
      <c r="B552" s="480">
        <v>3.81</v>
      </c>
      <c r="C552" s="481" t="e">
        <f>+B552+B552*$G$7</f>
        <v>#VALUE!</v>
      </c>
      <c r="D552" s="481">
        <v>4.3899999999999997</v>
      </c>
      <c r="E552" s="481">
        <f>+D552*$F$9</f>
        <v>0</v>
      </c>
      <c r="F552" s="481">
        <f>SUM(D552:E552)</f>
        <v>4.3899999999999997</v>
      </c>
      <c r="G552" s="455">
        <f>+F552</f>
        <v>4.3899999999999997</v>
      </c>
      <c r="H552" s="485">
        <f>+D552+D552*$I$7</f>
        <v>4.3899999999999997</v>
      </c>
      <c r="I552" s="513">
        <f>+H552*$I$6</f>
        <v>0</v>
      </c>
      <c r="J552" s="514">
        <f>SUM(H552:I552)</f>
        <v>4.3899999999999997</v>
      </c>
      <c r="K552" s="515">
        <f>+H552+I552</f>
        <v>4.3899999999999997</v>
      </c>
      <c r="L552" s="480">
        <f>H552+H552*$M$7</f>
        <v>4.3899999999999997</v>
      </c>
      <c r="M552" s="480">
        <f>L552*$M$6</f>
        <v>0</v>
      </c>
      <c r="N552" s="363">
        <f>L552+M552</f>
        <v>4.3899999999999997</v>
      </c>
      <c r="O552" s="480">
        <v>6.51</v>
      </c>
      <c r="P552" s="480" t="e">
        <f>O552*$Q$7</f>
        <v>#VALUE!</v>
      </c>
      <c r="Q552" s="480" t="e">
        <f>SUM(O552:P552)</f>
        <v>#VALUE!</v>
      </c>
      <c r="R552" s="550">
        <v>6.9</v>
      </c>
      <c r="S552" s="480">
        <f>R552*S7</f>
        <v>0.96600000000000019</v>
      </c>
      <c r="T552" s="480">
        <f>R552+S552+0.03</f>
        <v>7.8960000000000008</v>
      </c>
      <c r="U552" s="480">
        <f>R552+(R552*R7)</f>
        <v>7.3416000000000006</v>
      </c>
      <c r="V552" s="480">
        <f>U552*V7</f>
        <v>1.10124</v>
      </c>
      <c r="W552" s="543">
        <f>ROUNDUP(SUM(U552:V552),1)</f>
        <v>8.5</v>
      </c>
      <c r="X552" s="480">
        <f>U552*$Z$9+U552</f>
        <v>7.9289280000000009</v>
      </c>
      <c r="Y552" s="480">
        <f>X552*Y5</f>
        <v>1.1893392</v>
      </c>
      <c r="Z552" s="711">
        <f>X552+Y552</f>
        <v>9.1182672000000018</v>
      </c>
      <c r="AA552" s="712">
        <f>X552+(X552*AA$7)</f>
        <v>8.4046636800000005</v>
      </c>
      <c r="AB552" s="712" t="e">
        <f>AA552*#REF!</f>
        <v>#REF!</v>
      </c>
      <c r="AC552" s="713" t="e">
        <f>AA552+AB552</f>
        <v>#REF!</v>
      </c>
      <c r="AD552" s="713">
        <f>AA552*AD7</f>
        <v>8.8248968640000012</v>
      </c>
      <c r="AE552" s="713">
        <f>AD552*AF7</f>
        <v>1.3237345296</v>
      </c>
      <c r="AF552" s="714">
        <f>AD552+AE552</f>
        <v>10.148631393600001</v>
      </c>
      <c r="AG552" s="715">
        <v>10</v>
      </c>
      <c r="AH552" s="714">
        <f>AD552*AH7</f>
        <v>9.266141707200001</v>
      </c>
      <c r="AI552" s="480">
        <f>AH552*AJ7</f>
        <v>1.3899212560800001</v>
      </c>
      <c r="AJ552" s="481">
        <f>SUM(AH552:AI552)</f>
        <v>10.65606296328</v>
      </c>
      <c r="AK552" s="707">
        <v>10.5</v>
      </c>
      <c r="AL552" s="455">
        <v>9.6402192798240041</v>
      </c>
      <c r="AM552" s="455">
        <f>AL552*1.06</f>
        <v>10.218632436613445</v>
      </c>
      <c r="AN552" s="455" t="e">
        <f>AL552*#REF!</f>
        <v>#REF!</v>
      </c>
      <c r="AO552" s="456">
        <v>11.1</v>
      </c>
      <c r="AP552" s="364">
        <v>11.1</v>
      </c>
      <c r="AQ552" s="816">
        <f>AM552*1.06</f>
        <v>10.831750382810252</v>
      </c>
      <c r="AR552" s="363">
        <f>AQ552*1.15</f>
        <v>12.456512940231789</v>
      </c>
      <c r="AS552" s="775">
        <f>AQ552*1.06</f>
        <v>11.481655405778868</v>
      </c>
      <c r="AT552" s="804">
        <f>AS552*1.15</f>
        <v>13.203903716645698</v>
      </c>
      <c r="AU552" s="722">
        <f>SUM(AS552-AQ552)/AQ552</f>
        <v>6.0000000000000067E-2</v>
      </c>
    </row>
    <row r="553" spans="1:47" ht="15.75" x14ac:dyDescent="0.25">
      <c r="A553" s="511" t="s">
        <v>438</v>
      </c>
      <c r="B553" s="480">
        <v>4.57</v>
      </c>
      <c r="C553" s="481" t="e">
        <f>+B553+B553*$G$7</f>
        <v>#VALUE!</v>
      </c>
      <c r="D553" s="481">
        <v>5.26</v>
      </c>
      <c r="E553" s="481">
        <f>+D553*$F$9</f>
        <v>0</v>
      </c>
      <c r="F553" s="481">
        <f>SUM(D553:E553)</f>
        <v>5.26</v>
      </c>
      <c r="G553" s="455">
        <f>CEILING(F553,0.1)</f>
        <v>5.3000000000000007</v>
      </c>
      <c r="H553" s="485">
        <f>+D553+D553*$I$7</f>
        <v>5.26</v>
      </c>
      <c r="I553" s="513">
        <f>+H553*$I$6</f>
        <v>0</v>
      </c>
      <c r="J553" s="514">
        <f>SUM(H553:I553)</f>
        <v>5.26</v>
      </c>
      <c r="K553" s="515">
        <f>_xlfn.FLOOR.PRECISE(+H553+I553,0.1)+0.1</f>
        <v>5.3</v>
      </c>
      <c r="L553" s="480">
        <f>H553+H553*$M$7</f>
        <v>5.26</v>
      </c>
      <c r="M553" s="480">
        <f>L553*$M$6</f>
        <v>0</v>
      </c>
      <c r="N553" s="363">
        <f>L553+M553</f>
        <v>5.26</v>
      </c>
      <c r="O553" s="480">
        <v>6.51</v>
      </c>
      <c r="P553" s="480" t="e">
        <f>O553*$Q$7</f>
        <v>#VALUE!</v>
      </c>
      <c r="Q553" s="480" t="e">
        <f>SUM(O553:P553)</f>
        <v>#VALUE!</v>
      </c>
      <c r="R553" s="550">
        <v>6.9</v>
      </c>
      <c r="S553" s="480">
        <f>R553*S7</f>
        <v>0.96600000000000019</v>
      </c>
      <c r="T553" s="480">
        <f>R553+S553+0.03</f>
        <v>7.8960000000000008</v>
      </c>
      <c r="U553" s="480">
        <f>R553+(R553*R7)</f>
        <v>7.3416000000000006</v>
      </c>
      <c r="V553" s="480">
        <f>U553*V7</f>
        <v>1.10124</v>
      </c>
      <c r="W553" s="543">
        <f>ROUNDUP(SUM(U553:V553),1)</f>
        <v>8.5</v>
      </c>
      <c r="X553" s="480">
        <f>U553*$Z$9+U553</f>
        <v>7.9289280000000009</v>
      </c>
      <c r="Y553" s="480">
        <f>X553*Y5</f>
        <v>1.1893392</v>
      </c>
      <c r="Z553" s="711">
        <f>X553+Y553</f>
        <v>9.1182672000000018</v>
      </c>
      <c r="AA553" s="712">
        <f>X553+(X553*AA$7)</f>
        <v>8.4046636800000005</v>
      </c>
      <c r="AB553" s="712" t="e">
        <f>AA553*#REF!</f>
        <v>#REF!</v>
      </c>
      <c r="AC553" s="713" t="e">
        <f>AA553+AB553</f>
        <v>#REF!</v>
      </c>
      <c r="AD553" s="713">
        <f>AA553*AD7</f>
        <v>8.8248968640000012</v>
      </c>
      <c r="AE553" s="713">
        <f>AD553*AF7</f>
        <v>1.3237345296</v>
      </c>
      <c r="AF553" s="714">
        <f>AD553+AE553</f>
        <v>10.148631393600001</v>
      </c>
      <c r="AG553" s="715">
        <v>10</v>
      </c>
      <c r="AH553" s="714">
        <f>AD553*AH7</f>
        <v>9.266141707200001</v>
      </c>
      <c r="AI553" s="480">
        <f>AH553*AJ7</f>
        <v>1.3899212560800001</v>
      </c>
      <c r="AJ553" s="481">
        <f>SUM(AH553:AI553)</f>
        <v>10.65606296328</v>
      </c>
      <c r="AK553" s="707">
        <v>10.5</v>
      </c>
      <c r="AL553" s="455">
        <v>9.6402192798240041</v>
      </c>
      <c r="AM553" s="455">
        <f>AL553*1.06</f>
        <v>10.218632436613445</v>
      </c>
      <c r="AN553" s="455" t="e">
        <f>AL553*#REF!</f>
        <v>#REF!</v>
      </c>
      <c r="AO553" s="456">
        <v>11.1</v>
      </c>
      <c r="AP553" s="364">
        <v>11.1</v>
      </c>
      <c r="AQ553" s="816">
        <f>AM553*1.06</f>
        <v>10.831750382810252</v>
      </c>
      <c r="AR553" s="363">
        <f>AQ553*1.15</f>
        <v>12.456512940231789</v>
      </c>
      <c r="AS553" s="775">
        <f>AQ553*1.06</f>
        <v>11.481655405778868</v>
      </c>
      <c r="AT553" s="804">
        <f>AS553*1.15</f>
        <v>13.203903716645698</v>
      </c>
      <c r="AU553" s="722">
        <f>SUM(AS553-AQ553)/AQ553</f>
        <v>6.0000000000000067E-2</v>
      </c>
    </row>
    <row r="554" spans="1:47" ht="15.75" x14ac:dyDescent="0.25">
      <c r="A554" s="479"/>
      <c r="B554" s="480"/>
      <c r="C554" s="481"/>
      <c r="D554" s="481"/>
      <c r="E554" s="481"/>
      <c r="F554" s="481"/>
      <c r="G554" s="455"/>
      <c r="H554" s="485"/>
      <c r="I554" s="513"/>
      <c r="J554" s="514"/>
      <c r="K554" s="515"/>
      <c r="L554" s="483"/>
      <c r="M554" s="483"/>
      <c r="N554" s="488"/>
      <c r="O554" s="480"/>
      <c r="P554" s="480"/>
      <c r="Q554" s="480"/>
      <c r="R554" s="480"/>
      <c r="S554" s="480"/>
      <c r="T554" s="480"/>
      <c r="U554" s="483"/>
      <c r="V554" s="483"/>
      <c r="W554" s="502"/>
      <c r="X554" s="483"/>
      <c r="Y554" s="480"/>
      <c r="Z554" s="711"/>
      <c r="AA554" s="712"/>
      <c r="AB554" s="712"/>
      <c r="AC554" s="713"/>
      <c r="AD554" s="713"/>
      <c r="AE554" s="713"/>
      <c r="AF554" s="714"/>
      <c r="AG554" s="715"/>
      <c r="AH554" s="714"/>
      <c r="AI554" s="480"/>
      <c r="AJ554" s="483"/>
      <c r="AK554" s="707"/>
      <c r="AL554" s="455"/>
      <c r="AM554" s="455"/>
      <c r="AN554" s="455"/>
      <c r="AO554" s="456"/>
      <c r="AP554" s="364"/>
      <c r="AQ554" s="816"/>
      <c r="AR554" s="363"/>
      <c r="AS554" s="363"/>
      <c r="AT554" s="363"/>
      <c r="AU554" s="710"/>
    </row>
    <row r="555" spans="1:47" ht="15.75" x14ac:dyDescent="0.25">
      <c r="A555" s="479"/>
      <c r="B555" s="480"/>
      <c r="C555" s="481"/>
      <c r="D555" s="481"/>
      <c r="E555" s="481"/>
      <c r="F555" s="481"/>
      <c r="G555" s="455"/>
      <c r="H555" s="485"/>
      <c r="I555" s="513"/>
      <c r="J555" s="514"/>
      <c r="K555" s="515"/>
      <c r="L555" s="483"/>
      <c r="M555" s="483"/>
      <c r="N555" s="488"/>
      <c r="O555" s="480"/>
      <c r="P555" s="480"/>
      <c r="Q555" s="480"/>
      <c r="R555" s="480"/>
      <c r="S555" s="480"/>
      <c r="T555" s="480"/>
      <c r="U555" s="483"/>
      <c r="V555" s="483"/>
      <c r="W555" s="502"/>
      <c r="X555" s="483"/>
      <c r="Y555" s="480"/>
      <c r="Z555" s="711"/>
      <c r="AA555" s="712"/>
      <c r="AB555" s="712"/>
      <c r="AC555" s="713"/>
      <c r="AD555" s="713"/>
      <c r="AE555" s="713"/>
      <c r="AF555" s="714"/>
      <c r="AG555" s="715"/>
      <c r="AH555" s="714"/>
      <c r="AI555" s="480"/>
      <c r="AJ555" s="483"/>
      <c r="AK555" s="707"/>
      <c r="AL555" s="455"/>
      <c r="AM555" s="455"/>
      <c r="AN555" s="455"/>
      <c r="AO555" s="456"/>
      <c r="AP555" s="364"/>
      <c r="AQ555" s="811"/>
      <c r="AR555" s="363"/>
      <c r="AS555" s="363"/>
      <c r="AT555" s="363"/>
      <c r="AU555" s="710"/>
    </row>
    <row r="556" spans="1:47" ht="15.75" x14ac:dyDescent="0.25">
      <c r="A556" s="499" t="s">
        <v>439</v>
      </c>
      <c r="B556" s="517"/>
      <c r="C556" s="481"/>
      <c r="D556" s="481"/>
      <c r="E556" s="481"/>
      <c r="F556" s="481"/>
      <c r="G556" s="455"/>
      <c r="H556" s="485"/>
      <c r="I556" s="513"/>
      <c r="J556" s="514"/>
      <c r="K556" s="515"/>
      <c r="L556" s="483"/>
      <c r="M556" s="483"/>
      <c r="N556" s="488"/>
      <c r="O556" s="480"/>
      <c r="P556" s="480"/>
      <c r="Q556" s="480"/>
      <c r="R556" s="480"/>
      <c r="S556" s="480"/>
      <c r="T556" s="480"/>
      <c r="U556" s="483"/>
      <c r="V556" s="483"/>
      <c r="W556" s="502"/>
      <c r="X556" s="483"/>
      <c r="Y556" s="480"/>
      <c r="Z556" s="711"/>
      <c r="AA556" s="712"/>
      <c r="AB556" s="712"/>
      <c r="AC556" s="713"/>
      <c r="AD556" s="713"/>
      <c r="AE556" s="713"/>
      <c r="AF556" s="714"/>
      <c r="AG556" s="715"/>
      <c r="AH556" s="714"/>
      <c r="AI556" s="480"/>
      <c r="AJ556" s="483"/>
      <c r="AK556" s="707"/>
      <c r="AL556" s="455"/>
      <c r="AM556" s="455"/>
      <c r="AN556" s="455"/>
      <c r="AO556" s="456"/>
      <c r="AP556" s="364"/>
      <c r="AQ556" s="811"/>
      <c r="AR556" s="363"/>
      <c r="AS556" s="363"/>
      <c r="AT556" s="363"/>
      <c r="AU556" s="710"/>
    </row>
    <row r="557" spans="1:47" ht="15.75" x14ac:dyDescent="0.25">
      <c r="A557" s="479"/>
      <c r="B557" s="517"/>
      <c r="C557" s="481"/>
      <c r="D557" s="481"/>
      <c r="E557" s="481"/>
      <c r="F557" s="481"/>
      <c r="G557" s="455"/>
      <c r="H557" s="485"/>
      <c r="I557" s="513"/>
      <c r="J557" s="514"/>
      <c r="K557" s="515"/>
      <c r="L557" s="483"/>
      <c r="M557" s="483"/>
      <c r="N557" s="488"/>
      <c r="O557" s="480"/>
      <c r="P557" s="480"/>
      <c r="Q557" s="480"/>
      <c r="R557" s="480"/>
      <c r="S557" s="480"/>
      <c r="T557" s="480"/>
      <c r="U557" s="483"/>
      <c r="V557" s="483"/>
      <c r="W557" s="502"/>
      <c r="X557" s="483"/>
      <c r="Y557" s="480"/>
      <c r="Z557" s="711"/>
      <c r="AA557" s="712"/>
      <c r="AB557" s="712"/>
      <c r="AC557" s="713"/>
      <c r="AD557" s="713"/>
      <c r="AE557" s="713"/>
      <c r="AF557" s="714"/>
      <c r="AG557" s="715"/>
      <c r="AH557" s="714"/>
      <c r="AI557" s="480"/>
      <c r="AJ557" s="483"/>
      <c r="AK557" s="707"/>
      <c r="AL557" s="455"/>
      <c r="AM557" s="455"/>
      <c r="AN557" s="455"/>
      <c r="AO557" s="456"/>
      <c r="AP557" s="364"/>
      <c r="AQ557" s="811"/>
      <c r="AR557" s="363"/>
      <c r="AS557" s="363"/>
      <c r="AT557" s="363"/>
      <c r="AU557" s="710"/>
    </row>
    <row r="558" spans="1:47" ht="15.75" x14ac:dyDescent="0.25">
      <c r="A558" s="658" t="s">
        <v>724</v>
      </c>
      <c r="B558" s="517"/>
      <c r="C558" s="481"/>
      <c r="D558" s="481"/>
      <c r="E558" s="481"/>
      <c r="F558" s="481"/>
      <c r="G558" s="455"/>
      <c r="H558" s="485"/>
      <c r="I558" s="513"/>
      <c r="J558" s="514"/>
      <c r="K558" s="515"/>
      <c r="L558" s="483"/>
      <c r="M558" s="483"/>
      <c r="N558" s="488"/>
      <c r="O558" s="480"/>
      <c r="P558" s="480"/>
      <c r="Q558" s="480"/>
      <c r="R558" s="480"/>
      <c r="S558" s="480"/>
      <c r="T558" s="480"/>
      <c r="U558" s="483"/>
      <c r="V558" s="483"/>
      <c r="W558" s="502"/>
      <c r="X558" s="483"/>
      <c r="Y558" s="480"/>
      <c r="Z558" s="711"/>
      <c r="AA558" s="712"/>
      <c r="AB558" s="712"/>
      <c r="AC558" s="713"/>
      <c r="AD558" s="713"/>
      <c r="AE558" s="713"/>
      <c r="AF558" s="714"/>
      <c r="AG558" s="715"/>
      <c r="AH558" s="714"/>
      <c r="AI558" s="480"/>
      <c r="AJ558" s="483"/>
      <c r="AK558" s="707"/>
      <c r="AL558" s="455"/>
      <c r="AM558" s="455"/>
      <c r="AN558" s="455"/>
      <c r="AO558" s="456"/>
      <c r="AP558" s="364"/>
      <c r="AQ558" s="811"/>
      <c r="AR558" s="363"/>
      <c r="AS558" s="363"/>
      <c r="AT558" s="363"/>
      <c r="AU558" s="710"/>
    </row>
    <row r="559" spans="1:47" ht="15.75" x14ac:dyDescent="0.25">
      <c r="A559" s="511" t="s">
        <v>441</v>
      </c>
      <c r="B559" s="480">
        <v>30.48</v>
      </c>
      <c r="C559" s="481" t="e">
        <f>+B559+B559*$G$7</f>
        <v>#VALUE!</v>
      </c>
      <c r="D559" s="481">
        <v>34.65</v>
      </c>
      <c r="E559" s="481">
        <f>+D559*$F$9</f>
        <v>0</v>
      </c>
      <c r="F559" s="481">
        <f>SUM(D559:E559)</f>
        <v>34.65</v>
      </c>
      <c r="G559" s="455">
        <f>+F559</f>
        <v>34.65</v>
      </c>
      <c r="H559" s="485">
        <v>41.9</v>
      </c>
      <c r="I559" s="513">
        <v>0</v>
      </c>
      <c r="J559" s="514">
        <f>SUM(H559:I559)</f>
        <v>41.9</v>
      </c>
      <c r="K559" s="515">
        <f>_xlfn.FLOOR.PRECISE(+H559+I559,0.1)</f>
        <v>41.900000000000006</v>
      </c>
      <c r="L559" s="480">
        <f>H559+H559*$M$7</f>
        <v>41.9</v>
      </c>
      <c r="M559" s="480">
        <v>0</v>
      </c>
      <c r="N559" s="363">
        <f>L559+M559</f>
        <v>41.9</v>
      </c>
      <c r="O559" s="480">
        <f>L559+L559*$P$7</f>
        <v>47.765999999999998</v>
      </c>
      <c r="P559" s="480"/>
      <c r="Q559" s="480">
        <f>SUM(O559:P559)</f>
        <v>47.765999999999998</v>
      </c>
      <c r="R559" s="550">
        <v>49.9</v>
      </c>
      <c r="S559" s="480"/>
      <c r="T559" s="480">
        <f>R559+S559+0.01</f>
        <v>49.91</v>
      </c>
      <c r="U559" s="480">
        <f>R559+(R559*R7)</f>
        <v>53.093599999999995</v>
      </c>
      <c r="V559" s="483"/>
      <c r="W559" s="543">
        <f>ROUNDUP(SUM(U559:V559),1)</f>
        <v>53.1</v>
      </c>
      <c r="X559" s="480">
        <f>U559*$Z$9+U559</f>
        <v>57.341087999999992</v>
      </c>
      <c r="Y559" s="480"/>
      <c r="Z559" s="711">
        <f>X559+0.02</f>
        <v>57.361087999999995</v>
      </c>
      <c r="AA559" s="712">
        <f>X559+(X559*AA$7)</f>
        <v>60.78155327999999</v>
      </c>
      <c r="AB559" s="712" t="s">
        <v>609</v>
      </c>
      <c r="AC559" s="713">
        <f>AA559</f>
        <v>60.78155327999999</v>
      </c>
      <c r="AD559" s="713">
        <f>AA559*AD7</f>
        <v>63.820630943999994</v>
      </c>
      <c r="AE559" s="713"/>
      <c r="AF559" s="714">
        <f>AD559</f>
        <v>63.820630943999994</v>
      </c>
      <c r="AG559" s="715">
        <v>62.6</v>
      </c>
      <c r="AH559" s="714">
        <f>AD559*AH7</f>
        <v>67.011662491199999</v>
      </c>
      <c r="AI559" s="480"/>
      <c r="AJ559" s="481">
        <f>SUM(AH559:AI559)</f>
        <v>67.011662491199999</v>
      </c>
      <c r="AK559" s="707">
        <v>65.8</v>
      </c>
      <c r="AL559" s="455">
        <v>69.716948125103997</v>
      </c>
      <c r="AM559" s="455">
        <f>AL559*1.06</f>
        <v>73.899965012610238</v>
      </c>
      <c r="AN559" s="455"/>
      <c r="AO559" s="456">
        <f>SUM(AL559:AN559)</f>
        <v>143.61691313771422</v>
      </c>
      <c r="AP559" s="364"/>
      <c r="AQ559" s="816">
        <f>AM559*1.06</f>
        <v>78.333962913366861</v>
      </c>
      <c r="AR559" s="363">
        <f>AQ559*1.15</f>
        <v>90.084057350371879</v>
      </c>
      <c r="AS559" s="775">
        <f>AQ559*1.06</f>
        <v>83.034000688168874</v>
      </c>
      <c r="AT559" s="804">
        <f>AS559*1.15</f>
        <v>95.489100791394193</v>
      </c>
      <c r="AU559" s="722">
        <f>SUM(AS559-AQ559)/AQ559</f>
        <v>6.0000000000000012E-2</v>
      </c>
    </row>
    <row r="560" spans="1:47" ht="15.75" x14ac:dyDescent="0.25">
      <c r="A560" s="511" t="s">
        <v>442</v>
      </c>
      <c r="B560" s="480">
        <v>4.57</v>
      </c>
      <c r="C560" s="481" t="e">
        <f>+B560+B560*$G$7</f>
        <v>#VALUE!</v>
      </c>
      <c r="D560" s="481">
        <v>5.26</v>
      </c>
      <c r="E560" s="481">
        <f>+D560*$F$9</f>
        <v>0</v>
      </c>
      <c r="F560" s="481">
        <f>SUM(D560:E560)</f>
        <v>5.26</v>
      </c>
      <c r="G560" s="455">
        <f>CEILING(F560,0.1)</f>
        <v>5.3000000000000007</v>
      </c>
      <c r="H560" s="485">
        <v>6.4</v>
      </c>
      <c r="I560" s="513">
        <v>0</v>
      </c>
      <c r="J560" s="514">
        <f>SUM(H560:I560)</f>
        <v>6.4</v>
      </c>
      <c r="K560" s="515">
        <f>_xlfn.FLOOR.PRECISE(+H560+I560,0.1)</f>
        <v>6.4</v>
      </c>
      <c r="L560" s="480">
        <f>H560+H560*$M$7</f>
        <v>6.4</v>
      </c>
      <c r="M560" s="480">
        <v>0</v>
      </c>
      <c r="N560" s="363">
        <f>L560+M560</f>
        <v>6.4</v>
      </c>
      <c r="O560" s="480">
        <f>L560+L560*$P$7</f>
        <v>7.2960000000000003</v>
      </c>
      <c r="P560" s="480"/>
      <c r="Q560" s="480">
        <f>SUM(O560:P560)</f>
        <v>7.2960000000000003</v>
      </c>
      <c r="R560" s="550">
        <v>7.62</v>
      </c>
      <c r="S560" s="480"/>
      <c r="T560" s="480">
        <f>R560+S560+0.01</f>
        <v>7.63</v>
      </c>
      <c r="U560" s="480">
        <f>R560+(R560*R7)</f>
        <v>8.1076800000000002</v>
      </c>
      <c r="V560" s="483"/>
      <c r="W560" s="543">
        <f>ROUNDUP(SUM(U560:V560),1)</f>
        <v>8.1999999999999993</v>
      </c>
      <c r="X560" s="480">
        <f>U560*$Z$9+U560</f>
        <v>8.7562943999999998</v>
      </c>
      <c r="Y560" s="480"/>
      <c r="Z560" s="711">
        <f>X560+0.01</f>
        <v>8.7662943999999996</v>
      </c>
      <c r="AA560" s="712">
        <f>X560+(X560*AA$7)</f>
        <v>9.2816720640000003</v>
      </c>
      <c r="AB560" s="712" t="s">
        <v>609</v>
      </c>
      <c r="AC560" s="713">
        <f>AA560</f>
        <v>9.2816720640000003</v>
      </c>
      <c r="AD560" s="713">
        <f>AA560*AD7</f>
        <v>9.745755667200001</v>
      </c>
      <c r="AE560" s="713"/>
      <c r="AF560" s="714">
        <f>AD560</f>
        <v>9.745755667200001</v>
      </c>
      <c r="AG560" s="715">
        <v>9.6</v>
      </c>
      <c r="AH560" s="714">
        <f>AD560*AH7</f>
        <v>10.233043450560002</v>
      </c>
      <c r="AI560" s="480"/>
      <c r="AJ560" s="481">
        <f>SUM(AH560:AI560)</f>
        <v>10.233043450560002</v>
      </c>
      <c r="AK560" s="707">
        <v>10</v>
      </c>
      <c r="AL560" s="455">
        <v>10.646155204675203</v>
      </c>
      <c r="AM560" s="455">
        <f>AL560*1.06</f>
        <v>11.284924516955716</v>
      </c>
      <c r="AN560" s="455"/>
      <c r="AO560" s="456">
        <f>SUM(AL560:AN560)</f>
        <v>21.931079721630919</v>
      </c>
      <c r="AP560" s="364"/>
      <c r="AQ560" s="816">
        <f>AM560*1.06</f>
        <v>11.96201998797306</v>
      </c>
      <c r="AR560" s="363">
        <f>AQ560*1.15</f>
        <v>13.756322986169017</v>
      </c>
      <c r="AS560" s="775">
        <f>AQ560*1.06</f>
        <v>12.679741187251445</v>
      </c>
      <c r="AT560" s="804">
        <f>AS560*1.15</f>
        <v>14.58170236533916</v>
      </c>
      <c r="AU560" s="722">
        <f>SUM(AS560-AQ560)/AQ560</f>
        <v>6.0000000000000116E-2</v>
      </c>
    </row>
    <row r="561" spans="1:47" ht="15.75" x14ac:dyDescent="0.25">
      <c r="A561" s="511"/>
      <c r="B561" s="517"/>
      <c r="C561" s="481"/>
      <c r="D561" s="481"/>
      <c r="E561" s="481"/>
      <c r="F561" s="481"/>
      <c r="G561" s="455"/>
      <c r="H561" s="485"/>
      <c r="I561" s="513"/>
      <c r="J561" s="514"/>
      <c r="K561" s="515"/>
      <c r="L561" s="483"/>
      <c r="M561" s="483"/>
      <c r="N561" s="488"/>
      <c r="O561" s="480"/>
      <c r="P561" s="480"/>
      <c r="Q561" s="480"/>
      <c r="R561" s="480"/>
      <c r="S561" s="480"/>
      <c r="T561" s="480"/>
      <c r="U561" s="483"/>
      <c r="V561" s="483"/>
      <c r="W561" s="502"/>
      <c r="X561" s="483"/>
      <c r="Y561" s="480"/>
      <c r="Z561" s="711"/>
      <c r="AA561" s="712"/>
      <c r="AB561" s="712"/>
      <c r="AC561" s="713"/>
      <c r="AD561" s="713"/>
      <c r="AE561" s="713"/>
      <c r="AF561" s="714"/>
      <c r="AG561" s="715"/>
      <c r="AH561" s="714"/>
      <c r="AI561" s="480"/>
      <c r="AJ561" s="483"/>
      <c r="AK561" s="707"/>
      <c r="AL561" s="455"/>
      <c r="AM561" s="455"/>
      <c r="AN561" s="455"/>
      <c r="AO561" s="456"/>
      <c r="AP561" s="364"/>
      <c r="AQ561" s="816"/>
      <c r="AR561" s="363"/>
      <c r="AS561" s="363"/>
      <c r="AT561" s="363"/>
      <c r="AU561" s="710"/>
    </row>
    <row r="562" spans="1:47" ht="15.75" x14ac:dyDescent="0.25">
      <c r="A562" s="660" t="s">
        <v>443</v>
      </c>
      <c r="B562" s="517"/>
      <c r="C562" s="481"/>
      <c r="D562" s="481"/>
      <c r="E562" s="481"/>
      <c r="F562" s="481"/>
      <c r="G562" s="455"/>
      <c r="H562" s="485"/>
      <c r="I562" s="513"/>
      <c r="J562" s="514"/>
      <c r="K562" s="515"/>
      <c r="L562" s="483"/>
      <c r="M562" s="483"/>
      <c r="N562" s="488"/>
      <c r="O562" s="480"/>
      <c r="P562" s="480"/>
      <c r="Q562" s="480"/>
      <c r="R562" s="480"/>
      <c r="S562" s="480"/>
      <c r="T562" s="480"/>
      <c r="U562" s="483"/>
      <c r="V562" s="483"/>
      <c r="W562" s="502"/>
      <c r="X562" s="483"/>
      <c r="Y562" s="480"/>
      <c r="Z562" s="711"/>
      <c r="AA562" s="712"/>
      <c r="AB562" s="712"/>
      <c r="AC562" s="713"/>
      <c r="AD562" s="713"/>
      <c r="AE562" s="713"/>
      <c r="AF562" s="714"/>
      <c r="AG562" s="715"/>
      <c r="AH562" s="714"/>
      <c r="AI562" s="480"/>
      <c r="AJ562" s="483"/>
      <c r="AK562" s="707"/>
      <c r="AL562" s="455"/>
      <c r="AM562" s="455"/>
      <c r="AN562" s="455"/>
      <c r="AO562" s="456"/>
      <c r="AP562" s="364"/>
      <c r="AQ562" s="816"/>
      <c r="AR562" s="363"/>
      <c r="AS562" s="363"/>
      <c r="AT562" s="363"/>
      <c r="AU562" s="710"/>
    </row>
    <row r="563" spans="1:47" ht="15.75" x14ac:dyDescent="0.25">
      <c r="A563" s="479"/>
      <c r="B563" s="517"/>
      <c r="C563" s="481"/>
      <c r="D563" s="481"/>
      <c r="E563" s="481"/>
      <c r="F563" s="481"/>
      <c r="G563" s="455"/>
      <c r="H563" s="485"/>
      <c r="I563" s="513"/>
      <c r="J563" s="514"/>
      <c r="K563" s="515"/>
      <c r="L563" s="483"/>
      <c r="M563" s="483"/>
      <c r="N563" s="488"/>
      <c r="O563" s="480"/>
      <c r="P563" s="480"/>
      <c r="Q563" s="480"/>
      <c r="R563" s="480"/>
      <c r="S563" s="480"/>
      <c r="T563" s="480"/>
      <c r="U563" s="483"/>
      <c r="V563" s="483"/>
      <c r="W563" s="502"/>
      <c r="X563" s="483"/>
      <c r="Y563" s="480"/>
      <c r="Z563" s="711"/>
      <c r="AA563" s="712"/>
      <c r="AB563" s="712"/>
      <c r="AC563" s="713"/>
      <c r="AD563" s="713"/>
      <c r="AE563" s="713"/>
      <c r="AF563" s="714"/>
      <c r="AG563" s="715"/>
      <c r="AH563" s="714"/>
      <c r="AI563" s="480"/>
      <c r="AJ563" s="483"/>
      <c r="AK563" s="707"/>
      <c r="AL563" s="455"/>
      <c r="AM563" s="455"/>
      <c r="AN563" s="455"/>
      <c r="AO563" s="456"/>
      <c r="AP563" s="364"/>
      <c r="AQ563" s="816"/>
      <c r="AR563" s="363"/>
      <c r="AS563" s="363"/>
      <c r="AT563" s="363"/>
      <c r="AU563" s="710"/>
    </row>
    <row r="564" spans="1:47" ht="15.75" x14ac:dyDescent="0.25">
      <c r="A564" s="505" t="s">
        <v>444</v>
      </c>
      <c r="B564" s="517"/>
      <c r="C564" s="481"/>
      <c r="D564" s="481"/>
      <c r="E564" s="481"/>
      <c r="F564" s="481"/>
      <c r="G564" s="455"/>
      <c r="H564" s="485"/>
      <c r="I564" s="513"/>
      <c r="J564" s="514"/>
      <c r="K564" s="515"/>
      <c r="L564" s="483"/>
      <c r="M564" s="483"/>
      <c r="N564" s="488"/>
      <c r="O564" s="480"/>
      <c r="P564" s="480"/>
      <c r="Q564" s="480"/>
      <c r="R564" s="480"/>
      <c r="S564" s="480"/>
      <c r="T564" s="480"/>
      <c r="U564" s="483"/>
      <c r="V564" s="483"/>
      <c r="W564" s="502"/>
      <c r="X564" s="483"/>
      <c r="Y564" s="480"/>
      <c r="Z564" s="711"/>
      <c r="AA564" s="712"/>
      <c r="AB564" s="712"/>
      <c r="AC564" s="713"/>
      <c r="AD564" s="713"/>
      <c r="AE564" s="713"/>
      <c r="AF564" s="714"/>
      <c r="AG564" s="715"/>
      <c r="AH564" s="714"/>
      <c r="AI564" s="480"/>
      <c r="AJ564" s="483"/>
      <c r="AK564" s="707"/>
      <c r="AL564" s="455"/>
      <c r="AM564" s="455"/>
      <c r="AN564" s="455"/>
      <c r="AO564" s="456"/>
      <c r="AP564" s="364"/>
      <c r="AQ564" s="816"/>
      <c r="AR564" s="363"/>
      <c r="AS564" s="363"/>
      <c r="AT564" s="363"/>
      <c r="AU564" s="710"/>
    </row>
    <row r="565" spans="1:47" ht="15.75" x14ac:dyDescent="0.25">
      <c r="A565" s="511" t="s">
        <v>445</v>
      </c>
      <c r="B565" s="480">
        <v>60.95</v>
      </c>
      <c r="C565" s="481" t="e">
        <f>+B565+B565*$G$7</f>
        <v>#VALUE!</v>
      </c>
      <c r="D565" s="481">
        <v>69.209999999999994</v>
      </c>
      <c r="E565" s="481">
        <f>+D565*$F$9</f>
        <v>0</v>
      </c>
      <c r="F565" s="481">
        <f>SUM(D565:E565)</f>
        <v>69.209999999999994</v>
      </c>
      <c r="G565" s="455">
        <f>CEILING(F565,0.1)</f>
        <v>69.3</v>
      </c>
      <c r="H565" s="485">
        <f t="shared" ref="H565:H570" si="182">+D565+D565*$I$7</f>
        <v>69.209999999999994</v>
      </c>
      <c r="I565" s="513">
        <f>+H565*$I$6</f>
        <v>0</v>
      </c>
      <c r="J565" s="514">
        <f>SUM(H565:I565)</f>
        <v>69.209999999999994</v>
      </c>
      <c r="K565" s="515">
        <f>_xlfn.FLOOR.PRECISE(+H565+I565,0.1)</f>
        <v>69.2</v>
      </c>
      <c r="L565" s="480">
        <f>H565+H565*$M$7</f>
        <v>69.209999999999994</v>
      </c>
      <c r="M565" s="480">
        <f>L565*$M$6</f>
        <v>0</v>
      </c>
      <c r="N565" s="363">
        <f>L565+M565</f>
        <v>69.209999999999994</v>
      </c>
      <c r="O565" s="480">
        <f>L565+L565*$P$7</f>
        <v>78.8994</v>
      </c>
      <c r="P565" s="480" t="e">
        <f>O565*$Q$7</f>
        <v>#VALUE!</v>
      </c>
      <c r="Q565" s="480" t="e">
        <f>SUM(O565:P565)</f>
        <v>#VALUE!</v>
      </c>
      <c r="R565" s="550">
        <v>87.38</v>
      </c>
      <c r="S565" s="480">
        <f>R565*S7</f>
        <v>12.2332</v>
      </c>
      <c r="T565" s="480">
        <f>R565+S565-0.01</f>
        <v>99.603199999999987</v>
      </c>
      <c r="U565" s="480">
        <f>R565+(R565*R7)</f>
        <v>92.972319999999996</v>
      </c>
      <c r="V565" s="480">
        <f>U565*V7</f>
        <v>13.945848</v>
      </c>
      <c r="W565" s="543">
        <f>ROUNDUP(SUM(U565:V565),1)</f>
        <v>107</v>
      </c>
      <c r="X565" s="480">
        <f>U565*$Z$9+U565</f>
        <v>100.41010559999999</v>
      </c>
      <c r="Y565" s="480">
        <f>X565*Y5</f>
        <v>15.061515839999998</v>
      </c>
      <c r="Z565" s="711">
        <f>X565+Y565-0.03</f>
        <v>115.44162143999999</v>
      </c>
      <c r="AA565" s="712">
        <f>X565+(X565*AA$7)</f>
        <v>106.434711936</v>
      </c>
      <c r="AB565" s="712" t="e">
        <f>AA565*#REF!</f>
        <v>#REF!</v>
      </c>
      <c r="AC565" s="713" t="e">
        <f>AA565+AB565</f>
        <v>#REF!</v>
      </c>
      <c r="AD565" s="713">
        <f>AA565*AD7</f>
        <v>111.75644753280001</v>
      </c>
      <c r="AE565" s="713"/>
      <c r="AF565" s="714">
        <f>AD565</f>
        <v>111.75644753280001</v>
      </c>
      <c r="AG565" s="715">
        <v>109.7</v>
      </c>
      <c r="AH565" s="714">
        <f>AD565*AH7</f>
        <v>117.34426990944002</v>
      </c>
      <c r="AI565" s="480"/>
      <c r="AJ565" s="481">
        <f>SUM(AH565:AI565)</f>
        <v>117.34426990944002</v>
      </c>
      <c r="AK565" s="707">
        <v>115.2</v>
      </c>
      <c r="AL565" s="455">
        <v>122.08150154652482</v>
      </c>
      <c r="AM565" s="455">
        <f>AL565*1.06</f>
        <v>129.40639163931633</v>
      </c>
      <c r="AN565" s="455"/>
      <c r="AO565" s="456">
        <v>122.1</v>
      </c>
      <c r="AP565" s="364">
        <v>122.1</v>
      </c>
      <c r="AQ565" s="816">
        <f>AM565*1.06</f>
        <v>137.17077513767532</v>
      </c>
      <c r="AR565" s="363">
        <f>AQ565*1.15</f>
        <v>157.74639140832662</v>
      </c>
      <c r="AS565" s="775">
        <f>AQ565*1.06</f>
        <v>145.40102164593586</v>
      </c>
      <c r="AT565" s="804">
        <f>AS565*1.15</f>
        <v>167.21117489282622</v>
      </c>
      <c r="AU565" s="722">
        <f>SUM(AS565-AQ565)/AQ565</f>
        <v>6.0000000000000116E-2</v>
      </c>
    </row>
    <row r="566" spans="1:47" ht="15.75" x14ac:dyDescent="0.25">
      <c r="A566" s="511" t="s">
        <v>446</v>
      </c>
      <c r="B566" s="480">
        <v>15.24</v>
      </c>
      <c r="C566" s="481" t="e">
        <f>+B566+B566*$G$7</f>
        <v>#VALUE!</v>
      </c>
      <c r="D566" s="481">
        <v>17.37</v>
      </c>
      <c r="E566" s="481">
        <f>+D566*$F$9</f>
        <v>0</v>
      </c>
      <c r="F566" s="481">
        <f>SUM(D566:E566)</f>
        <v>17.37</v>
      </c>
      <c r="G566" s="455">
        <f>+F566</f>
        <v>17.37</v>
      </c>
      <c r="H566" s="485">
        <f t="shared" si="182"/>
        <v>17.37</v>
      </c>
      <c r="I566" s="513">
        <f>+H566*$I$6</f>
        <v>0</v>
      </c>
      <c r="J566" s="514">
        <f>SUM(H566:I566)</f>
        <v>17.37</v>
      </c>
      <c r="K566" s="515">
        <f>_xlfn.FLOOR.PRECISE(+H566+I566,0.1)+0.1</f>
        <v>17.400000000000002</v>
      </c>
      <c r="L566" s="480">
        <f>H566+H566*$M$7</f>
        <v>17.37</v>
      </c>
      <c r="M566" s="480">
        <f>L566*$M$6</f>
        <v>0</v>
      </c>
      <c r="N566" s="363">
        <f>L566+M566</f>
        <v>17.37</v>
      </c>
      <c r="O566" s="480">
        <f>L566+L566*$P$7</f>
        <v>19.8018</v>
      </c>
      <c r="P566" s="480" t="e">
        <f>O566*$Q$7</f>
        <v>#VALUE!</v>
      </c>
      <c r="Q566" s="480" t="e">
        <f>SUM(O566:P566)</f>
        <v>#VALUE!</v>
      </c>
      <c r="R566" s="550">
        <v>21.93</v>
      </c>
      <c r="S566" s="480">
        <f>R566*S7</f>
        <v>3.0702000000000003</v>
      </c>
      <c r="T566" s="480">
        <f>R566+S566</f>
        <v>25.0002</v>
      </c>
      <c r="U566" s="480">
        <f>R566+(R566*R7)</f>
        <v>23.33352</v>
      </c>
      <c r="V566" s="480">
        <f>U566*V7</f>
        <v>3.5000279999999999</v>
      </c>
      <c r="W566" s="543">
        <f>ROUNDUP(SUM(U566:V566),1)</f>
        <v>26.900000000000002</v>
      </c>
      <c r="X566" s="480">
        <f>U566*$Z$9+U566</f>
        <v>25.2002016</v>
      </c>
      <c r="Y566" s="480">
        <f>X566*Y5</f>
        <v>3.7800302399999999</v>
      </c>
      <c r="Z566" s="711">
        <f>X566+Y566+0.01</f>
        <v>28.99023184</v>
      </c>
      <c r="AA566" s="712">
        <f>X566+(X566*AA$7)</f>
        <v>26.712213695999999</v>
      </c>
      <c r="AB566" s="712" t="e">
        <f>AA566*#REF!</f>
        <v>#REF!</v>
      </c>
      <c r="AC566" s="713" t="e">
        <f>AA566+AB566</f>
        <v>#REF!</v>
      </c>
      <c r="AD566" s="713">
        <f>AA566*AD7</f>
        <v>28.047824380800002</v>
      </c>
      <c r="AE566" s="713"/>
      <c r="AF566" s="714">
        <f>AD566</f>
        <v>28.047824380800002</v>
      </c>
      <c r="AG566" s="715">
        <v>27.5</v>
      </c>
      <c r="AH566" s="714">
        <f>AD566*AH7</f>
        <v>29.450215599840003</v>
      </c>
      <c r="AI566" s="480"/>
      <c r="AJ566" s="481">
        <f>SUM(AH566:AI566)</f>
        <v>29.450215599840003</v>
      </c>
      <c r="AK566" s="707"/>
      <c r="AL566" s="455">
        <v>30.639131711092805</v>
      </c>
      <c r="AM566" s="455">
        <f>AL566*1.06</f>
        <v>32.477479613758376</v>
      </c>
      <c r="AN566" s="455"/>
      <c r="AO566" s="456">
        <v>30.6</v>
      </c>
      <c r="AP566" s="364">
        <v>30.6</v>
      </c>
      <c r="AQ566" s="816">
        <f>AM566*1.06</f>
        <v>34.426128390583884</v>
      </c>
      <c r="AR566" s="363">
        <f>AQ566*1.15</f>
        <v>39.59004764917146</v>
      </c>
      <c r="AS566" s="775">
        <f>AQ566*1.06</f>
        <v>36.49169609401892</v>
      </c>
      <c r="AT566" s="804">
        <f>AS566*1.15</f>
        <v>41.965450508121755</v>
      </c>
      <c r="AU566" s="722">
        <f>SUM(AS566-AQ566)/AQ566</f>
        <v>6.0000000000000088E-2</v>
      </c>
    </row>
    <row r="567" spans="1:47" ht="15.75" x14ac:dyDescent="0.25">
      <c r="A567" s="479"/>
      <c r="B567" s="480"/>
      <c r="C567" s="481"/>
      <c r="D567" s="481"/>
      <c r="E567" s="481"/>
      <c r="F567" s="481"/>
      <c r="G567" s="455"/>
      <c r="H567" s="485"/>
      <c r="I567" s="513"/>
      <c r="J567" s="514"/>
      <c r="K567" s="515"/>
      <c r="L567" s="483"/>
      <c r="M567" s="483"/>
      <c r="N567" s="488"/>
      <c r="O567" s="480"/>
      <c r="P567" s="480"/>
      <c r="Q567" s="480"/>
      <c r="R567" s="480"/>
      <c r="S567" s="480"/>
      <c r="T567" s="480"/>
      <c r="U567" s="483"/>
      <c r="V567" s="483"/>
      <c r="W567" s="502"/>
      <c r="X567" s="483"/>
      <c r="Y567" s="480"/>
      <c r="Z567" s="711"/>
      <c r="AA567" s="712"/>
      <c r="AB567" s="712"/>
      <c r="AC567" s="713"/>
      <c r="AD567" s="713"/>
      <c r="AE567" s="713"/>
      <c r="AF567" s="714"/>
      <c r="AG567" s="715"/>
      <c r="AH567" s="714"/>
      <c r="AI567" s="480"/>
      <c r="AJ567" s="483"/>
      <c r="AK567" s="707"/>
      <c r="AL567" s="455"/>
      <c r="AM567" s="455"/>
      <c r="AN567" s="455"/>
      <c r="AO567" s="456"/>
      <c r="AP567" s="364"/>
      <c r="AQ567" s="816"/>
      <c r="AR567" s="363"/>
      <c r="AS567" s="363"/>
      <c r="AT567" s="363"/>
      <c r="AU567" s="710"/>
    </row>
    <row r="568" spans="1:47" ht="15.75" x14ac:dyDescent="0.25">
      <c r="A568" s="479" t="s">
        <v>447</v>
      </c>
      <c r="B568" s="480">
        <v>239.58</v>
      </c>
      <c r="C568" s="481" t="e">
        <f>+B568+B568*$G$7</f>
        <v>#VALUE!</v>
      </c>
      <c r="D568" s="481">
        <v>271.75</v>
      </c>
      <c r="E568" s="481">
        <f>+D568*$F$9</f>
        <v>0</v>
      </c>
      <c r="F568" s="481">
        <f>SUM(D568:E568)</f>
        <v>271.75</v>
      </c>
      <c r="G568" s="455">
        <f>CEILING(F568,0.1)</f>
        <v>271.8</v>
      </c>
      <c r="H568" s="485">
        <f t="shared" si="182"/>
        <v>271.75</v>
      </c>
      <c r="I568" s="513">
        <f>+H568*$I$6</f>
        <v>0</v>
      </c>
      <c r="J568" s="514">
        <f>SUM(H568:I568)</f>
        <v>271.75</v>
      </c>
      <c r="K568" s="515">
        <f>_xlfn.FLOOR.PRECISE(+H568+I568,0.1)+0.1</f>
        <v>271.8</v>
      </c>
      <c r="L568" s="480">
        <f>H568+H568*$M$7</f>
        <v>271.75</v>
      </c>
      <c r="M568" s="480">
        <f>L568*$M$6</f>
        <v>0</v>
      </c>
      <c r="N568" s="363">
        <f>L568+M568</f>
        <v>271.75</v>
      </c>
      <c r="O568" s="480">
        <f>L568+L568*$P$7</f>
        <v>309.79500000000002</v>
      </c>
      <c r="P568" s="480" t="e">
        <f>O568*$Q$7</f>
        <v>#VALUE!</v>
      </c>
      <c r="Q568" s="480" t="e">
        <f>SUM(O568:P568)</f>
        <v>#VALUE!</v>
      </c>
      <c r="R568" s="550">
        <v>343.08</v>
      </c>
      <c r="S568" s="480">
        <f>R568*S7</f>
        <v>48.031200000000005</v>
      </c>
      <c r="T568" s="480">
        <f>R568+S568-0.01</f>
        <v>391.10120000000001</v>
      </c>
      <c r="U568" s="480">
        <f>R568+(R568*R7)</f>
        <v>365.03711999999996</v>
      </c>
      <c r="V568" s="480">
        <f>U568*V7</f>
        <v>54.75556799999999</v>
      </c>
      <c r="W568" s="543">
        <f>ROUNDUP(SUM(U568:V568),1)</f>
        <v>419.8</v>
      </c>
      <c r="X568" s="480">
        <f>U568*$Z$9+U568</f>
        <v>394.24008959999998</v>
      </c>
      <c r="Y568" s="480">
        <f>X568*Y5</f>
        <v>59.136013439999992</v>
      </c>
      <c r="Z568" s="711">
        <f>X568+Y568+0.02</f>
        <v>453.39610303999996</v>
      </c>
      <c r="AA568" s="712">
        <f>X568+(X568*AA$7)</f>
        <v>417.89449497599998</v>
      </c>
      <c r="AB568" s="712" t="e">
        <f>AA568*#REF!</f>
        <v>#REF!</v>
      </c>
      <c r="AC568" s="713" t="e">
        <f>AA568+AB568</f>
        <v>#REF!</v>
      </c>
      <c r="AD568" s="713">
        <f>AA568*AD7</f>
        <v>438.78921972479998</v>
      </c>
      <c r="AE568" s="713"/>
      <c r="AF568" s="714">
        <f>AD568</f>
        <v>438.78921972479998</v>
      </c>
      <c r="AG568" s="715">
        <v>430.7</v>
      </c>
      <c r="AH568" s="714">
        <f>AD568*AH7</f>
        <v>460.72868071104</v>
      </c>
      <c r="AI568" s="480"/>
      <c r="AJ568" s="481">
        <f>SUM(AH568:AI568)</f>
        <v>460.72868071104</v>
      </c>
      <c r="AK568" s="707"/>
      <c r="AL568" s="455">
        <v>479.32846819159681</v>
      </c>
      <c r="AM568" s="455">
        <f>AL568*1.06</f>
        <v>508.08817628309265</v>
      </c>
      <c r="AN568" s="455"/>
      <c r="AO568" s="456">
        <v>479.3</v>
      </c>
      <c r="AP568" s="364">
        <v>551.20000000000005</v>
      </c>
      <c r="AQ568" s="816">
        <f>AM568*1.06</f>
        <v>538.57346686007827</v>
      </c>
      <c r="AR568" s="363">
        <f>AQ568*1.15</f>
        <v>619.35948688908991</v>
      </c>
      <c r="AS568" s="775">
        <f>AQ568*1.06</f>
        <v>570.88787487168304</v>
      </c>
      <c r="AT568" s="804">
        <f>AS568*1.15</f>
        <v>656.52105610243541</v>
      </c>
      <c r="AU568" s="722">
        <f>SUM(AS568-AQ568)/AQ568</f>
        <v>6.0000000000000137E-2</v>
      </c>
    </row>
    <row r="569" spans="1:47" ht="15.75" x14ac:dyDescent="0.25">
      <c r="A569" s="479" t="s">
        <v>924</v>
      </c>
      <c r="B569" s="480"/>
      <c r="C569" s="481"/>
      <c r="D569" s="481"/>
      <c r="E569" s="481"/>
      <c r="F569" s="481"/>
      <c r="G569" s="455"/>
      <c r="H569" s="485"/>
      <c r="I569" s="513"/>
      <c r="J569" s="514"/>
      <c r="K569" s="515"/>
      <c r="L569" s="483"/>
      <c r="M569" s="483"/>
      <c r="N569" s="488"/>
      <c r="O569" s="480"/>
      <c r="P569" s="480"/>
      <c r="Q569" s="480"/>
      <c r="R569" s="480"/>
      <c r="S569" s="480"/>
      <c r="T569" s="480"/>
      <c r="U569" s="483"/>
      <c r="V569" s="483"/>
      <c r="W569" s="502"/>
      <c r="X569" s="483"/>
      <c r="Y569" s="480"/>
      <c r="Z569" s="711"/>
      <c r="AA569" s="712"/>
      <c r="AB569" s="712"/>
      <c r="AC569" s="713"/>
      <c r="AD569" s="713"/>
      <c r="AE569" s="713"/>
      <c r="AF569" s="714"/>
      <c r="AG569" s="715"/>
      <c r="AH569" s="714"/>
      <c r="AI569" s="480"/>
      <c r="AJ569" s="483"/>
      <c r="AK569" s="707"/>
      <c r="AL569" s="455"/>
      <c r="AM569" s="455"/>
      <c r="AN569" s="455"/>
      <c r="AO569" s="456"/>
      <c r="AP569" s="364"/>
      <c r="AQ569" s="810"/>
      <c r="AR569" s="709"/>
      <c r="AS569" s="709"/>
      <c r="AT569" s="709"/>
      <c r="AU569" s="710"/>
    </row>
    <row r="570" spans="1:47" ht="15.75" x14ac:dyDescent="0.25">
      <c r="A570" s="511" t="s">
        <v>922</v>
      </c>
      <c r="B570" s="480">
        <v>86.52</v>
      </c>
      <c r="C570" s="481" t="e">
        <f>+B570+B570*$G$7</f>
        <v>#VALUE!</v>
      </c>
      <c r="D570" s="481">
        <v>98.16</v>
      </c>
      <c r="E570" s="481">
        <f>+D570*$F$9</f>
        <v>0</v>
      </c>
      <c r="F570" s="481">
        <f>SUM(D570:E570)</f>
        <v>98.16</v>
      </c>
      <c r="G570" s="455">
        <f>+F570</f>
        <v>98.16</v>
      </c>
      <c r="H570" s="485">
        <f t="shared" si="182"/>
        <v>98.16</v>
      </c>
      <c r="I570" s="513">
        <f>+H570*$I$6</f>
        <v>0</v>
      </c>
      <c r="J570" s="514">
        <f>SUM(H570:I570)</f>
        <v>98.16</v>
      </c>
      <c r="K570" s="515">
        <f>_xlfn.FLOOR.PRECISE(+H570+I570,0.1)</f>
        <v>98.100000000000009</v>
      </c>
      <c r="L570" s="480">
        <f>H570+H570*$M$7</f>
        <v>98.16</v>
      </c>
      <c r="M570" s="480">
        <f>L570*$M$6</f>
        <v>0</v>
      </c>
      <c r="N570" s="363">
        <f>L570+M570</f>
        <v>98.16</v>
      </c>
      <c r="O570" s="480">
        <f>L570+L570*$P$7</f>
        <v>111.9024</v>
      </c>
      <c r="P570" s="480" t="e">
        <f>O570*$Q$7</f>
        <v>#VALUE!</v>
      </c>
      <c r="Q570" s="480" t="e">
        <f>SUM(O570:P570)</f>
        <v>#VALUE!</v>
      </c>
      <c r="R570" s="550">
        <v>123.92</v>
      </c>
      <c r="S570" s="480">
        <f>R570*S7</f>
        <v>17.348800000000001</v>
      </c>
      <c r="T570" s="480">
        <f>R570+S570+0.03</f>
        <v>141.2988</v>
      </c>
      <c r="U570" s="480">
        <f>R570+(R570*R7)</f>
        <v>131.85087999999999</v>
      </c>
      <c r="V570" s="480">
        <f>U570*V7</f>
        <v>19.777631999999997</v>
      </c>
      <c r="W570" s="543">
        <f>ROUNDUP(SUM(U570:V570),1)</f>
        <v>151.69999999999999</v>
      </c>
      <c r="X570" s="480">
        <f>U570*$Z$9+U570</f>
        <v>142.39895039999999</v>
      </c>
      <c r="Y570" s="480">
        <f>X570*Y5</f>
        <v>21.359842559999997</v>
      </c>
      <c r="Z570" s="711">
        <f>X570+Y570+0.02</f>
        <v>163.77879296</v>
      </c>
      <c r="AA570" s="712">
        <f>X570+(X570*AA$7)</f>
        <v>150.94288742399999</v>
      </c>
      <c r="AB570" s="712" t="e">
        <f>AA570*#REF!</f>
        <v>#REF!</v>
      </c>
      <c r="AC570" s="713" t="e">
        <f>AA570+AB570</f>
        <v>#REF!</v>
      </c>
      <c r="AD570" s="713">
        <f>AA570*AD7</f>
        <v>158.4900317952</v>
      </c>
      <c r="AE570" s="713"/>
      <c r="AF570" s="714">
        <f>AD570</f>
        <v>158.4900317952</v>
      </c>
      <c r="AG570" s="715">
        <v>155.6</v>
      </c>
      <c r="AH570" s="714" t="s">
        <v>609</v>
      </c>
      <c r="AI570" s="480"/>
      <c r="AJ570" s="481"/>
      <c r="AK570" s="707"/>
      <c r="AL570" s="455"/>
      <c r="AM570" s="455"/>
      <c r="AN570" s="455"/>
      <c r="AO570" s="456"/>
      <c r="AP570" s="364"/>
      <c r="AQ570" s="810"/>
      <c r="AR570" s="709"/>
      <c r="AS570" s="709"/>
      <c r="AT570" s="709"/>
      <c r="AU570" s="710"/>
    </row>
    <row r="571" spans="1:47" ht="15.75" x14ac:dyDescent="0.25">
      <c r="A571" s="659" t="s">
        <v>923</v>
      </c>
      <c r="B571" s="480"/>
      <c r="C571" s="481"/>
      <c r="D571" s="481"/>
      <c r="E571" s="481"/>
      <c r="F571" s="481"/>
      <c r="G571" s="455"/>
      <c r="H571" s="485"/>
      <c r="I571" s="513"/>
      <c r="J571" s="514"/>
      <c r="K571" s="515"/>
      <c r="L571" s="480"/>
      <c r="M571" s="480"/>
      <c r="N571" s="363"/>
      <c r="O571" s="480"/>
      <c r="P571" s="480"/>
      <c r="Q571" s="480"/>
      <c r="R571" s="550"/>
      <c r="S571" s="480"/>
      <c r="T571" s="480"/>
      <c r="U571" s="480"/>
      <c r="V571" s="480"/>
      <c r="W571" s="543"/>
      <c r="X571" s="480"/>
      <c r="Y571" s="480"/>
      <c r="Z571" s="711"/>
      <c r="AA571" s="712"/>
      <c r="AB571" s="712"/>
      <c r="AC571" s="713"/>
      <c r="AD571" s="713"/>
      <c r="AE571" s="713"/>
      <c r="AF571" s="714"/>
      <c r="AG571" s="715"/>
      <c r="AH571" s="714"/>
      <c r="AI571" s="480"/>
      <c r="AJ571" s="481"/>
      <c r="AK571" s="707"/>
      <c r="AL571" s="455"/>
      <c r="AM571" s="455"/>
      <c r="AN571" s="455"/>
      <c r="AO571" s="456"/>
      <c r="AP571" s="364"/>
      <c r="AQ571" s="810"/>
      <c r="AR571" s="709"/>
      <c r="AS571" s="709"/>
      <c r="AT571" s="709"/>
      <c r="AU571" s="710"/>
    </row>
    <row r="572" spans="1:47" ht="15.75" x14ac:dyDescent="0.25">
      <c r="A572" s="479"/>
      <c r="B572" s="480"/>
      <c r="C572" s="481"/>
      <c r="D572" s="481"/>
      <c r="E572" s="481"/>
      <c r="F572" s="481"/>
      <c r="G572" s="455"/>
      <c r="H572" s="485"/>
      <c r="I572" s="513"/>
      <c r="J572" s="514"/>
      <c r="K572" s="515"/>
      <c r="L572" s="483"/>
      <c r="M572" s="483"/>
      <c r="N572" s="488"/>
      <c r="O572" s="480"/>
      <c r="P572" s="480"/>
      <c r="Q572" s="480"/>
      <c r="R572" s="480"/>
      <c r="S572" s="480"/>
      <c r="T572" s="480"/>
      <c r="U572" s="483"/>
      <c r="V572" s="483"/>
      <c r="W572" s="502"/>
      <c r="X572" s="483"/>
      <c r="Y572" s="480"/>
      <c r="Z572" s="711"/>
      <c r="AA572" s="712"/>
      <c r="AB572" s="712"/>
      <c r="AC572" s="713"/>
      <c r="AD572" s="713"/>
      <c r="AE572" s="713"/>
      <c r="AF572" s="714"/>
      <c r="AG572" s="715"/>
      <c r="AH572" s="714"/>
      <c r="AI572" s="480"/>
      <c r="AJ572" s="483"/>
      <c r="AK572" s="707"/>
      <c r="AL572" s="455"/>
      <c r="AM572" s="455"/>
      <c r="AN572" s="455"/>
      <c r="AO572" s="456"/>
      <c r="AP572" s="364"/>
      <c r="AQ572" s="810"/>
      <c r="AR572" s="709"/>
      <c r="AS572" s="709"/>
      <c r="AT572" s="709"/>
      <c r="AU572" s="710"/>
    </row>
    <row r="573" spans="1:47" ht="15.75" x14ac:dyDescent="0.25">
      <c r="A573" s="511" t="s">
        <v>449</v>
      </c>
      <c r="B573" s="480"/>
      <c r="C573" s="481"/>
      <c r="D573" s="481"/>
      <c r="E573" s="481"/>
      <c r="F573" s="481"/>
      <c r="G573" s="455"/>
      <c r="H573" s="485"/>
      <c r="I573" s="513"/>
      <c r="J573" s="514"/>
      <c r="K573" s="515"/>
      <c r="L573" s="483"/>
      <c r="M573" s="483"/>
      <c r="N573" s="488"/>
      <c r="O573" s="480"/>
      <c r="P573" s="480"/>
      <c r="Q573" s="480"/>
      <c r="R573" s="480"/>
      <c r="S573" s="480"/>
      <c r="T573" s="480"/>
      <c r="U573" s="483"/>
      <c r="V573" s="483"/>
      <c r="W573" s="502"/>
      <c r="X573" s="483"/>
      <c r="Y573" s="480"/>
      <c r="Z573" s="711"/>
      <c r="AA573" s="712"/>
      <c r="AB573" s="712"/>
      <c r="AC573" s="713"/>
      <c r="AD573" s="713"/>
      <c r="AE573" s="713"/>
      <c r="AF573" s="714"/>
      <c r="AG573" s="715"/>
      <c r="AH573" s="714"/>
      <c r="AI573" s="480"/>
      <c r="AJ573" s="483"/>
      <c r="AK573" s="707"/>
      <c r="AL573" s="455"/>
      <c r="AM573" s="455"/>
      <c r="AN573" s="455"/>
      <c r="AO573" s="456"/>
      <c r="AP573" s="364"/>
      <c r="AQ573" s="810"/>
      <c r="AR573" s="709"/>
      <c r="AS573" s="709"/>
      <c r="AT573" s="709"/>
      <c r="AU573" s="710"/>
    </row>
    <row r="574" spans="1:47" ht="15.75" x14ac:dyDescent="0.25">
      <c r="A574" s="479" t="s">
        <v>921</v>
      </c>
      <c r="B574" s="517"/>
      <c r="C574" s="481"/>
      <c r="D574" s="481"/>
      <c r="E574" s="481"/>
      <c r="F574" s="481"/>
      <c r="G574" s="455"/>
      <c r="H574" s="485"/>
      <c r="I574" s="513"/>
      <c r="J574" s="514"/>
      <c r="K574" s="515"/>
      <c r="L574" s="483"/>
      <c r="M574" s="483"/>
      <c r="N574" s="488"/>
      <c r="O574" s="480"/>
      <c r="P574" s="480"/>
      <c r="Q574" s="480"/>
      <c r="R574" s="480"/>
      <c r="S574" s="480"/>
      <c r="T574" s="480"/>
      <c r="U574" s="483"/>
      <c r="V574" s="483"/>
      <c r="W574" s="502"/>
      <c r="X574" s="483"/>
      <c r="Y574" s="480"/>
      <c r="Z574" s="711"/>
      <c r="AA574" s="712"/>
      <c r="AB574" s="712"/>
      <c r="AC574" s="713"/>
      <c r="AD574" s="713"/>
      <c r="AE574" s="713"/>
      <c r="AF574" s="714"/>
      <c r="AG574" s="715"/>
      <c r="AH574" s="714"/>
      <c r="AI574" s="480"/>
      <c r="AJ574" s="483"/>
      <c r="AK574" s="707"/>
      <c r="AL574" s="455"/>
      <c r="AM574" s="455"/>
      <c r="AN574" s="455"/>
      <c r="AO574" s="456"/>
      <c r="AP574" s="364"/>
      <c r="AQ574" s="810"/>
      <c r="AR574" s="709"/>
      <c r="AS574" s="709"/>
      <c r="AT574" s="709"/>
      <c r="AU574" s="710"/>
    </row>
    <row r="575" spans="1:47" ht="15.75" x14ac:dyDescent="0.25">
      <c r="A575" s="479"/>
      <c r="B575" s="517"/>
      <c r="C575" s="481"/>
      <c r="D575" s="481"/>
      <c r="E575" s="481"/>
      <c r="F575" s="481"/>
      <c r="G575" s="455"/>
      <c r="H575" s="485"/>
      <c r="I575" s="513"/>
      <c r="J575" s="514"/>
      <c r="K575" s="515"/>
      <c r="L575" s="483"/>
      <c r="M575" s="483"/>
      <c r="N575" s="488"/>
      <c r="O575" s="480"/>
      <c r="P575" s="480"/>
      <c r="Q575" s="480"/>
      <c r="R575" s="480"/>
      <c r="S575" s="480"/>
      <c r="T575" s="480"/>
      <c r="U575" s="483"/>
      <c r="V575" s="483"/>
      <c r="W575" s="502"/>
      <c r="X575" s="483"/>
      <c r="Y575" s="480"/>
      <c r="Z575" s="711"/>
      <c r="AA575" s="712"/>
      <c r="AB575" s="712"/>
      <c r="AC575" s="713"/>
      <c r="AD575" s="713"/>
      <c r="AE575" s="713"/>
      <c r="AF575" s="714"/>
      <c r="AG575" s="715"/>
      <c r="AH575" s="714"/>
      <c r="AI575" s="480"/>
      <c r="AJ575" s="483"/>
      <c r="AK575" s="707"/>
      <c r="AL575" s="455"/>
      <c r="AM575" s="455"/>
      <c r="AN575" s="455"/>
      <c r="AO575" s="456"/>
      <c r="AP575" s="364"/>
      <c r="AQ575" s="810"/>
      <c r="AR575" s="709"/>
      <c r="AS575" s="709"/>
      <c r="AT575" s="709"/>
      <c r="AU575" s="710"/>
    </row>
    <row r="576" spans="1:47" ht="15.75" x14ac:dyDescent="0.25">
      <c r="A576" s="479"/>
      <c r="B576" s="517"/>
      <c r="C576" s="481"/>
      <c r="D576" s="481"/>
      <c r="E576" s="481"/>
      <c r="F576" s="481"/>
      <c r="G576" s="455"/>
      <c r="H576" s="485"/>
      <c r="I576" s="513"/>
      <c r="J576" s="514"/>
      <c r="K576" s="515"/>
      <c r="L576" s="483"/>
      <c r="M576" s="483"/>
      <c r="N576" s="488"/>
      <c r="O576" s="480"/>
      <c r="P576" s="480"/>
      <c r="Q576" s="480"/>
      <c r="R576" s="480"/>
      <c r="S576" s="480"/>
      <c r="T576" s="480"/>
      <c r="U576" s="483"/>
      <c r="V576" s="483"/>
      <c r="W576" s="502"/>
      <c r="X576" s="483"/>
      <c r="Y576" s="480"/>
      <c r="Z576" s="711"/>
      <c r="AA576" s="712"/>
      <c r="AB576" s="712"/>
      <c r="AC576" s="713"/>
      <c r="AD576" s="713"/>
      <c r="AE576" s="713"/>
      <c r="AF576" s="714"/>
      <c r="AG576" s="715"/>
      <c r="AH576" s="714"/>
      <c r="AI576" s="480"/>
      <c r="AJ576" s="483"/>
      <c r="AK576" s="707"/>
      <c r="AL576" s="455"/>
      <c r="AM576" s="455"/>
      <c r="AN576" s="455"/>
      <c r="AO576" s="456"/>
      <c r="AP576" s="364"/>
      <c r="AQ576" s="810"/>
      <c r="AR576" s="709"/>
      <c r="AS576" s="709"/>
      <c r="AT576" s="709"/>
      <c r="AU576" s="710"/>
    </row>
    <row r="577" spans="1:47" ht="15.75" x14ac:dyDescent="0.25">
      <c r="A577" s="479"/>
      <c r="B577" s="517"/>
      <c r="C577" s="481"/>
      <c r="D577" s="481"/>
      <c r="E577" s="481"/>
      <c r="F577" s="481"/>
      <c r="G577" s="455"/>
      <c r="H577" s="485"/>
      <c r="I577" s="513"/>
      <c r="J577" s="514"/>
      <c r="K577" s="515"/>
      <c r="L577" s="483"/>
      <c r="M577" s="483"/>
      <c r="N577" s="488"/>
      <c r="O577" s="480"/>
      <c r="P577" s="480"/>
      <c r="Q577" s="480"/>
      <c r="R577" s="480"/>
      <c r="S577" s="480"/>
      <c r="T577" s="480"/>
      <c r="U577" s="483"/>
      <c r="V577" s="483"/>
      <c r="W577" s="502"/>
      <c r="X577" s="483"/>
      <c r="Y577" s="480"/>
      <c r="Z577" s="711"/>
      <c r="AA577" s="712"/>
      <c r="AB577" s="712"/>
      <c r="AC577" s="713"/>
      <c r="AD577" s="713"/>
      <c r="AE577" s="713"/>
      <c r="AF577" s="714"/>
      <c r="AG577" s="715"/>
      <c r="AH577" s="714"/>
      <c r="AI577" s="480"/>
      <c r="AJ577" s="483"/>
      <c r="AK577" s="707"/>
      <c r="AL577" s="455"/>
      <c r="AM577" s="455"/>
      <c r="AN577" s="455"/>
      <c r="AO577" s="456"/>
      <c r="AP577" s="364"/>
      <c r="AQ577" s="810"/>
      <c r="AR577" s="709"/>
      <c r="AS577" s="709"/>
      <c r="AT577" s="709"/>
      <c r="AU577" s="710"/>
    </row>
    <row r="578" spans="1:47" ht="15.75" x14ac:dyDescent="0.25">
      <c r="A578" s="489" t="s">
        <v>451</v>
      </c>
      <c r="B578" s="518"/>
      <c r="C578" s="455"/>
      <c r="D578" s="455"/>
      <c r="E578" s="455"/>
      <c r="F578" s="455"/>
      <c r="G578" s="455"/>
      <c r="H578" s="514"/>
      <c r="I578" s="602"/>
      <c r="J578" s="514"/>
      <c r="K578" s="515"/>
      <c r="L578" s="488"/>
      <c r="M578" s="488"/>
      <c r="N578" s="488"/>
      <c r="O578" s="363"/>
      <c r="P578" s="363"/>
      <c r="Q578" s="363"/>
      <c r="R578" s="363"/>
      <c r="S578" s="363"/>
      <c r="T578" s="363"/>
      <c r="U578" s="483"/>
      <c r="V578" s="483"/>
      <c r="W578" s="502"/>
      <c r="X578" s="488"/>
      <c r="Y578" s="363"/>
      <c r="Z578" s="781"/>
      <c r="AA578" s="712"/>
      <c r="AB578" s="712"/>
      <c r="AC578" s="713"/>
      <c r="AD578" s="713"/>
      <c r="AE578" s="713"/>
      <c r="AF578" s="714"/>
      <c r="AG578" s="715"/>
      <c r="AH578" s="714"/>
      <c r="AI578" s="363"/>
      <c r="AJ578" s="488"/>
      <c r="AK578" s="469"/>
      <c r="AL578" s="455"/>
      <c r="AM578" s="455"/>
      <c r="AN578" s="455"/>
      <c r="AO578" s="456"/>
      <c r="AP578" s="364"/>
      <c r="AQ578" s="810"/>
      <c r="AR578" s="709"/>
      <c r="AS578" s="709"/>
      <c r="AT578" s="709"/>
      <c r="AU578" s="488"/>
    </row>
    <row r="579" spans="1:47" ht="15.75" x14ac:dyDescent="0.25">
      <c r="A579" s="479" t="s">
        <v>452</v>
      </c>
      <c r="B579" s="517"/>
      <c r="C579" s="481"/>
      <c r="D579" s="481"/>
      <c r="E579" s="481"/>
      <c r="F579" s="481"/>
      <c r="G579" s="455"/>
      <c r="H579" s="485"/>
      <c r="I579" s="513"/>
      <c r="J579" s="514"/>
      <c r="K579" s="515"/>
      <c r="L579" s="483"/>
      <c r="M579" s="483"/>
      <c r="N579" s="488"/>
      <c r="O579" s="480"/>
      <c r="P579" s="480"/>
      <c r="Q579" s="480"/>
      <c r="R579" s="480"/>
      <c r="S579" s="480"/>
      <c r="T579" s="480"/>
      <c r="U579" s="483"/>
      <c r="V579" s="483"/>
      <c r="W579" s="502"/>
      <c r="X579" s="483"/>
      <c r="Y579" s="480"/>
      <c r="Z579" s="711"/>
      <c r="AA579" s="712"/>
      <c r="AB579" s="712"/>
      <c r="AC579" s="713"/>
      <c r="AD579" s="713"/>
      <c r="AE579" s="713"/>
      <c r="AF579" s="714"/>
      <c r="AG579" s="715"/>
      <c r="AH579" s="714"/>
      <c r="AI579" s="480"/>
      <c r="AJ579" s="483"/>
      <c r="AK579" s="707"/>
      <c r="AL579" s="455"/>
      <c r="AM579" s="455"/>
      <c r="AN579" s="455"/>
      <c r="AO579" s="456"/>
      <c r="AP579" s="364"/>
      <c r="AQ579" s="810"/>
      <c r="AR579" s="709"/>
      <c r="AS579" s="709"/>
      <c r="AT579" s="709"/>
      <c r="AU579" s="710"/>
    </row>
    <row r="580" spans="1:47" ht="15.75" x14ac:dyDescent="0.25">
      <c r="A580" s="479"/>
      <c r="B580" s="517"/>
      <c r="C580" s="481"/>
      <c r="D580" s="481"/>
      <c r="E580" s="481"/>
      <c r="F580" s="481"/>
      <c r="G580" s="455"/>
      <c r="H580" s="485"/>
      <c r="I580" s="513"/>
      <c r="J580" s="514"/>
      <c r="K580" s="515"/>
      <c r="L580" s="483"/>
      <c r="M580" s="483"/>
      <c r="N580" s="488"/>
      <c r="O580" s="480"/>
      <c r="P580" s="480"/>
      <c r="Q580" s="480"/>
      <c r="R580" s="480"/>
      <c r="S580" s="480"/>
      <c r="T580" s="480"/>
      <c r="U580" s="483"/>
      <c r="V580" s="483"/>
      <c r="W580" s="502"/>
      <c r="X580" s="483"/>
      <c r="Y580" s="480"/>
      <c r="Z580" s="711"/>
      <c r="AA580" s="712"/>
      <c r="AB580" s="712"/>
      <c r="AC580" s="713"/>
      <c r="AD580" s="713"/>
      <c r="AE580" s="713"/>
      <c r="AF580" s="714"/>
      <c r="AG580" s="715"/>
      <c r="AH580" s="714"/>
      <c r="AI580" s="480"/>
      <c r="AJ580" s="483"/>
      <c r="AK580" s="707"/>
      <c r="AL580" s="455"/>
      <c r="AM580" s="455"/>
      <c r="AN580" s="455"/>
      <c r="AO580" s="456"/>
      <c r="AP580" s="364"/>
      <c r="AQ580" s="810"/>
      <c r="AR580" s="709"/>
      <c r="AS580" s="709"/>
      <c r="AT580" s="709"/>
      <c r="AU580" s="710"/>
    </row>
    <row r="581" spans="1:47" ht="15.75" x14ac:dyDescent="0.25">
      <c r="A581" s="558" t="s">
        <v>725</v>
      </c>
      <c r="B581" s="480"/>
      <c r="C581" s="481"/>
      <c r="D581" s="481"/>
      <c r="E581" s="481"/>
      <c r="F581" s="481"/>
      <c r="G581" s="455"/>
      <c r="H581" s="485"/>
      <c r="I581" s="513"/>
      <c r="J581" s="514"/>
      <c r="K581" s="515"/>
      <c r="L581" s="483"/>
      <c r="M581" s="483"/>
      <c r="N581" s="488"/>
      <c r="O581" s="480"/>
      <c r="P581" s="480"/>
      <c r="Q581" s="480"/>
      <c r="R581" s="480"/>
      <c r="S581" s="480"/>
      <c r="T581" s="480"/>
      <c r="U581" s="483"/>
      <c r="V581" s="483"/>
      <c r="W581" s="502"/>
      <c r="X581" s="483"/>
      <c r="Y581" s="480"/>
      <c r="Z581" s="711"/>
      <c r="AA581" s="712"/>
      <c r="AB581" s="712"/>
      <c r="AC581" s="713"/>
      <c r="AD581" s="713"/>
      <c r="AE581" s="713"/>
      <c r="AF581" s="714"/>
      <c r="AG581" s="715"/>
      <c r="AH581" s="714"/>
      <c r="AI581" s="480"/>
      <c r="AJ581" s="483"/>
      <c r="AK581" s="707"/>
      <c r="AL581" s="455"/>
      <c r="AM581" s="455"/>
      <c r="AN581" s="455"/>
      <c r="AO581" s="456"/>
      <c r="AP581" s="364"/>
      <c r="AQ581" s="810"/>
      <c r="AR581" s="709"/>
      <c r="AS581" s="709"/>
      <c r="AT581" s="709"/>
      <c r="AU581" s="710"/>
    </row>
    <row r="582" spans="1:47" ht="15.75" x14ac:dyDescent="0.25">
      <c r="A582" s="561" t="s">
        <v>726</v>
      </c>
      <c r="B582" s="480"/>
      <c r="C582" s="481"/>
      <c r="D582" s="481"/>
      <c r="E582" s="481"/>
      <c r="F582" s="481"/>
      <c r="G582" s="455"/>
      <c r="H582" s="485"/>
      <c r="I582" s="483"/>
      <c r="J582" s="603" t="s">
        <v>727</v>
      </c>
      <c r="K582" s="604"/>
      <c r="L582" s="483"/>
      <c r="M582" s="483"/>
      <c r="N582" s="488"/>
      <c r="O582" s="480"/>
      <c r="P582" s="480"/>
      <c r="Q582" s="480"/>
      <c r="R582" s="480"/>
      <c r="S582" s="480"/>
      <c r="T582" s="480"/>
      <c r="U582" s="483"/>
      <c r="V582" s="483"/>
      <c r="W582" s="502"/>
      <c r="X582" s="483"/>
      <c r="Y582" s="480"/>
      <c r="Z582" s="711"/>
      <c r="AA582" s="712"/>
      <c r="AB582" s="712"/>
      <c r="AC582" s="713"/>
      <c r="AD582" s="713"/>
      <c r="AE582" s="713"/>
      <c r="AF582" s="714"/>
      <c r="AG582" s="715"/>
      <c r="AH582" s="714"/>
      <c r="AI582" s="480"/>
      <c r="AJ582" s="483"/>
      <c r="AK582" s="707"/>
      <c r="AL582" s="455"/>
      <c r="AM582" s="455"/>
      <c r="AN582" s="455"/>
      <c r="AO582" s="456"/>
      <c r="AP582" s="364"/>
      <c r="AQ582" s="810"/>
      <c r="AR582" s="709"/>
      <c r="AS582" s="709"/>
      <c r="AT582" s="709"/>
      <c r="AU582" s="710"/>
    </row>
    <row r="583" spans="1:47" ht="15.75" x14ac:dyDescent="0.25">
      <c r="A583" s="562" t="s">
        <v>728</v>
      </c>
      <c r="B583" s="480"/>
      <c r="C583" s="481"/>
      <c r="D583" s="481"/>
      <c r="E583" s="481"/>
      <c r="F583" s="481"/>
      <c r="G583" s="455"/>
      <c r="H583" s="485">
        <v>700</v>
      </c>
      <c r="I583" s="513"/>
      <c r="J583" s="514">
        <f>SUM(H583:I583)</f>
        <v>700</v>
      </c>
      <c r="K583" s="515">
        <f>+H583+I583</f>
        <v>700</v>
      </c>
      <c r="L583" s="480">
        <f>H583+H583*$M$7</f>
        <v>700</v>
      </c>
      <c r="M583" s="483"/>
      <c r="N583" s="363">
        <f>L583+M583</f>
        <v>700</v>
      </c>
      <c r="O583" s="480">
        <f>L583+L583*$P$7</f>
        <v>798</v>
      </c>
      <c r="P583" s="480" t="e">
        <f>O583*$Q$7</f>
        <v>#VALUE!</v>
      </c>
      <c r="Q583" s="480" t="e">
        <f>SUM(O583:P583)</f>
        <v>#VALUE!</v>
      </c>
      <c r="R583" s="550">
        <v>833.71</v>
      </c>
      <c r="S583" s="480">
        <f>R583*S7</f>
        <v>116.71940000000002</v>
      </c>
      <c r="T583" s="480">
        <f>R583+S583-0.03</f>
        <v>950.39940000000013</v>
      </c>
      <c r="U583" s="480">
        <f>R583+(R583*R7)</f>
        <v>887.06744000000003</v>
      </c>
      <c r="V583" s="480">
        <f>U583*V7</f>
        <v>133.06011599999999</v>
      </c>
      <c r="W583" s="543">
        <f>ROUNDUP(SUM(U583:V583),1)</f>
        <v>1020.2</v>
      </c>
      <c r="X583" s="480">
        <f>U583*$Z$9+U583</f>
        <v>958.03283520000002</v>
      </c>
      <c r="Y583" s="480">
        <f>X583*Y5</f>
        <v>143.70492528</v>
      </c>
      <c r="Z583" s="711">
        <f>X583+Y583+0.06</f>
        <v>1101.7977604799999</v>
      </c>
      <c r="AA583" s="712">
        <f>X583+(X583*AA$7)</f>
        <v>1015.514805312</v>
      </c>
      <c r="AB583" s="712" t="e">
        <f>AA583*#REF!</f>
        <v>#REF!</v>
      </c>
      <c r="AC583" s="713" t="e">
        <f>AA583+AB583</f>
        <v>#REF!</v>
      </c>
      <c r="AD583" s="713">
        <f>AA583*AD7</f>
        <v>1066.2905455776001</v>
      </c>
      <c r="AE583" s="713">
        <f>AD583*AF7</f>
        <v>159.94358183664002</v>
      </c>
      <c r="AF583" s="714">
        <f>AD583+AE583</f>
        <v>1226.2341274142402</v>
      </c>
      <c r="AG583" s="715">
        <v>1203.5</v>
      </c>
      <c r="AH583" s="714">
        <f>AD583*AH7</f>
        <v>1119.6050728564801</v>
      </c>
      <c r="AI583" s="480">
        <f>AH583*AJ7</f>
        <v>167.940760928472</v>
      </c>
      <c r="AJ583" s="481">
        <f>SUM(AH583:AI583)</f>
        <v>1287.545833784952</v>
      </c>
      <c r="AK583" s="707"/>
      <c r="AL583" s="455">
        <v>1164.8039443162418</v>
      </c>
      <c r="AM583" s="455">
        <f>AL583*1.06</f>
        <v>1234.6921809752164</v>
      </c>
      <c r="AN583" s="455" t="e">
        <f>AL583*#REF!</f>
        <v>#REF!</v>
      </c>
      <c r="AO583" s="456">
        <v>1339.5</v>
      </c>
      <c r="AP583" s="364">
        <v>1339.5</v>
      </c>
      <c r="AQ583" s="811">
        <f>AM583*1.06</f>
        <v>1308.7737118337295</v>
      </c>
      <c r="AR583" s="363">
        <f t="shared" ref="AR583:AR632" si="183">AQ583*1.15</f>
        <v>1505.0897686087887</v>
      </c>
      <c r="AS583" s="775">
        <f t="shared" ref="AS583:AS632" si="184">AQ583*1.06</f>
        <v>1387.3001345437533</v>
      </c>
      <c r="AT583" s="804">
        <f t="shared" ref="AT583:AT632" si="185">AS583*1.15</f>
        <v>1595.3951547253162</v>
      </c>
      <c r="AU583" s="722">
        <f t="shared" ref="AU583:AU632" si="186">SUM(AS583-AQ583)/AQ583</f>
        <v>6.0000000000000005E-2</v>
      </c>
    </row>
    <row r="584" spans="1:47" ht="15.75" x14ac:dyDescent="0.25">
      <c r="A584" s="562" t="s">
        <v>729</v>
      </c>
      <c r="B584" s="480"/>
      <c r="C584" s="481"/>
      <c r="D584" s="481"/>
      <c r="E584" s="481"/>
      <c r="F584" s="481"/>
      <c r="G584" s="455"/>
      <c r="H584" s="485">
        <v>550</v>
      </c>
      <c r="I584" s="513"/>
      <c r="J584" s="514">
        <f>SUM(H584:I584)</f>
        <v>550</v>
      </c>
      <c r="K584" s="515">
        <f>+H584+I584</f>
        <v>550</v>
      </c>
      <c r="L584" s="480">
        <f>H584+H584*$M$7</f>
        <v>550</v>
      </c>
      <c r="M584" s="483"/>
      <c r="N584" s="363">
        <f>L584+M584</f>
        <v>550</v>
      </c>
      <c r="O584" s="480">
        <f>L584+L584*$P$7</f>
        <v>627</v>
      </c>
      <c r="P584" s="480" t="e">
        <f>O584*$Q$7</f>
        <v>#VALUE!</v>
      </c>
      <c r="Q584" s="480" t="e">
        <f>SUM(O584:P584)</f>
        <v>#VALUE!</v>
      </c>
      <c r="R584" s="550">
        <v>655.05999999999995</v>
      </c>
      <c r="S584" s="480">
        <f>R584*S7</f>
        <v>91.708399999999997</v>
      </c>
      <c r="T584" s="480">
        <f>R584+S584+0.03</f>
        <v>746.7983999999999</v>
      </c>
      <c r="U584" s="480">
        <f>R584+(R584*R7)</f>
        <v>696.98383999999999</v>
      </c>
      <c r="V584" s="480">
        <f>U584*V7</f>
        <v>104.54757599999999</v>
      </c>
      <c r="W584" s="543">
        <f>ROUNDUP(SUM(U584:V584),1)</f>
        <v>801.6</v>
      </c>
      <c r="X584" s="480">
        <f>U584*$Z$9+U584</f>
        <v>752.74254719999999</v>
      </c>
      <c r="Y584" s="480">
        <f>X584*Y5</f>
        <v>112.91138208</v>
      </c>
      <c r="Z584" s="711">
        <f>X584+Y584-0.02</f>
        <v>865.63392927999996</v>
      </c>
      <c r="AA584" s="712">
        <f>X584+(X584*AA$7)</f>
        <v>797.90710003200002</v>
      </c>
      <c r="AB584" s="712" t="e">
        <f>AA584*#REF!</f>
        <v>#REF!</v>
      </c>
      <c r="AC584" s="713" t="e">
        <f>AA584+AB584</f>
        <v>#REF!</v>
      </c>
      <c r="AD584" s="713">
        <f>AA584*AD7</f>
        <v>837.80245503360004</v>
      </c>
      <c r="AE584" s="713">
        <f>AD584*AF7</f>
        <v>125.67036825504</v>
      </c>
      <c r="AF584" s="714">
        <f>AD584+AE584</f>
        <v>963.47282328864003</v>
      </c>
      <c r="AG584" s="715">
        <v>945.6</v>
      </c>
      <c r="AH584" s="714">
        <f>AD584*AH7</f>
        <v>879.69257778528004</v>
      </c>
      <c r="AI584" s="480">
        <f>AH584*AJ7</f>
        <v>131.95388666779201</v>
      </c>
      <c r="AJ584" s="481">
        <f>SUM(AH584:AI584)</f>
        <v>1011.646464453072</v>
      </c>
      <c r="AK584" s="707">
        <v>992.9</v>
      </c>
      <c r="AL584" s="455">
        <v>915.2060929625377</v>
      </c>
      <c r="AM584" s="455">
        <f>AL584*1.06</f>
        <v>970.11845854029002</v>
      </c>
      <c r="AN584" s="455" t="e">
        <f>AL584*#REF!</f>
        <v>#REF!</v>
      </c>
      <c r="AO584" s="456">
        <v>1052.5</v>
      </c>
      <c r="AP584" s="364">
        <v>1052.5</v>
      </c>
      <c r="AQ584" s="811">
        <f>AM584*1.06</f>
        <v>1028.3255660527075</v>
      </c>
      <c r="AR584" s="363">
        <f t="shared" si="183"/>
        <v>1182.5744009606135</v>
      </c>
      <c r="AS584" s="775">
        <f t="shared" si="184"/>
        <v>1090.0251000158701</v>
      </c>
      <c r="AT584" s="804">
        <f t="shared" si="185"/>
        <v>1253.5288650182504</v>
      </c>
      <c r="AU584" s="722">
        <f t="shared" si="186"/>
        <v>6.0000000000000143E-2</v>
      </c>
    </row>
    <row r="585" spans="1:47" ht="15.75" x14ac:dyDescent="0.25">
      <c r="A585" s="562" t="s">
        <v>730</v>
      </c>
      <c r="B585" s="480"/>
      <c r="C585" s="481"/>
      <c r="D585" s="481"/>
      <c r="E585" s="481"/>
      <c r="F585" s="481"/>
      <c r="G585" s="455"/>
      <c r="H585" s="485">
        <v>400</v>
      </c>
      <c r="I585" s="513"/>
      <c r="J585" s="514">
        <f>SUM(H585:I585)</f>
        <v>400</v>
      </c>
      <c r="K585" s="515">
        <f>+H585+I585</f>
        <v>400</v>
      </c>
      <c r="L585" s="480">
        <f>H585+H585*$M$7</f>
        <v>400</v>
      </c>
      <c r="M585" s="483"/>
      <c r="N585" s="363">
        <f>L585+M585</f>
        <v>400</v>
      </c>
      <c r="O585" s="480">
        <f>L585+L585*$P$7</f>
        <v>456</v>
      </c>
      <c r="P585" s="480" t="e">
        <f>O585*$Q$7</f>
        <v>#VALUE!</v>
      </c>
      <c r="Q585" s="480" t="e">
        <f>SUM(O585:P585)</f>
        <v>#VALUE!</v>
      </c>
      <c r="R585" s="550">
        <v>476.41</v>
      </c>
      <c r="S585" s="480">
        <f>R585*S7</f>
        <v>66.697400000000016</v>
      </c>
      <c r="T585" s="480">
        <f>R585+S585</f>
        <v>543.1074000000001</v>
      </c>
      <c r="U585" s="480">
        <f>R585+(R585*R7)</f>
        <v>506.90024000000005</v>
      </c>
      <c r="V585" s="480">
        <f>U585*V7</f>
        <v>76.035036000000005</v>
      </c>
      <c r="W585" s="543">
        <f>ROUNDUP(SUM(U585:V585),1)</f>
        <v>583</v>
      </c>
      <c r="X585" s="480">
        <f>U585*$Z$9+U585</f>
        <v>547.45225920000007</v>
      </c>
      <c r="Y585" s="480">
        <f>X585*Y5</f>
        <v>82.117838880000008</v>
      </c>
      <c r="Z585" s="711">
        <f>X585+Y585-0.01</f>
        <v>629.5600980800001</v>
      </c>
      <c r="AA585" s="712">
        <f>X585+(X585*AA$7)</f>
        <v>580.29939475200013</v>
      </c>
      <c r="AB585" s="712" t="e">
        <f>AA585*#REF!</f>
        <v>#REF!</v>
      </c>
      <c r="AC585" s="713" t="e">
        <f>AA585+AB585</f>
        <v>#REF!</v>
      </c>
      <c r="AD585" s="713">
        <f>AA585*AD7</f>
        <v>609.31436448960017</v>
      </c>
      <c r="AE585" s="713">
        <f>AD585*AF7</f>
        <v>91.397154673440028</v>
      </c>
      <c r="AF585" s="714">
        <f>AD585+AE585</f>
        <v>700.71151916304018</v>
      </c>
      <c r="AG585" s="715">
        <v>687.7</v>
      </c>
      <c r="AH585" s="714">
        <f>AD585*AH7</f>
        <v>639.78008271408021</v>
      </c>
      <c r="AI585" s="480">
        <f>AH585*AJ7</f>
        <v>95.967012407112023</v>
      </c>
      <c r="AJ585" s="481">
        <f>SUM(AH585:AI585)</f>
        <v>735.74709512119227</v>
      </c>
      <c r="AK585" s="707">
        <v>722.1</v>
      </c>
      <c r="AL585" s="455">
        <v>665.60824160883374</v>
      </c>
      <c r="AM585" s="455">
        <f>AL585*1.06</f>
        <v>705.54473610536377</v>
      </c>
      <c r="AN585" s="455" t="e">
        <f>AL585*#REF!</f>
        <v>#REF!</v>
      </c>
      <c r="AO585" s="456">
        <v>765.5</v>
      </c>
      <c r="AP585" s="364">
        <v>765.5</v>
      </c>
      <c r="AQ585" s="811">
        <f>AM585*1.06</f>
        <v>747.87742027168565</v>
      </c>
      <c r="AR585" s="363">
        <f t="shared" si="183"/>
        <v>860.05903331243849</v>
      </c>
      <c r="AS585" s="775">
        <f t="shared" si="184"/>
        <v>792.75006548798683</v>
      </c>
      <c r="AT585" s="804">
        <f t="shared" si="185"/>
        <v>911.66257531118481</v>
      </c>
      <c r="AU585" s="722">
        <f t="shared" si="186"/>
        <v>6.0000000000000053E-2</v>
      </c>
    </row>
    <row r="586" spans="1:47" ht="15.75" x14ac:dyDescent="0.25">
      <c r="A586" s="562" t="s">
        <v>731</v>
      </c>
      <c r="B586" s="480"/>
      <c r="C586" s="481"/>
      <c r="D586" s="481"/>
      <c r="E586" s="481"/>
      <c r="F586" s="481">
        <v>63.6</v>
      </c>
      <c r="G586" s="455">
        <v>63.6</v>
      </c>
      <c r="H586" s="485">
        <v>250</v>
      </c>
      <c r="I586" s="513"/>
      <c r="J586" s="514">
        <f>SUM(H586:I586)</f>
        <v>250</v>
      </c>
      <c r="K586" s="515">
        <f>+H586+I586</f>
        <v>250</v>
      </c>
      <c r="L586" s="480">
        <f>H586+H586*$M$7</f>
        <v>250</v>
      </c>
      <c r="M586" s="483"/>
      <c r="N586" s="363">
        <f>L586+M586</f>
        <v>250</v>
      </c>
      <c r="O586" s="480">
        <f>L586+L586*$P$7</f>
        <v>285</v>
      </c>
      <c r="P586" s="480" t="e">
        <f>O586*$Q$7</f>
        <v>#VALUE!</v>
      </c>
      <c r="Q586" s="480" t="e">
        <f>SUM(O586:P586)</f>
        <v>#VALUE!</v>
      </c>
      <c r="R586" s="550">
        <v>297.75</v>
      </c>
      <c r="S586" s="480">
        <f>R586*S7</f>
        <v>41.685000000000002</v>
      </c>
      <c r="T586" s="480">
        <f>R586+S586-0.04</f>
        <v>339.39499999999998</v>
      </c>
      <c r="U586" s="480">
        <f>R586+(R586*R7)</f>
        <v>316.80599999999998</v>
      </c>
      <c r="V586" s="480">
        <f>U586*V7</f>
        <v>47.520899999999997</v>
      </c>
      <c r="W586" s="543">
        <f>ROUNDUP(SUM(U586:V586),1)</f>
        <v>364.40000000000003</v>
      </c>
      <c r="X586" s="480">
        <f>U586*$Z$9+U586</f>
        <v>342.15047999999996</v>
      </c>
      <c r="Y586" s="480">
        <f>X586*Y5</f>
        <v>51.322571999999994</v>
      </c>
      <c r="Z586" s="711">
        <f>X586+Y586+0.01</f>
        <v>393.48305199999993</v>
      </c>
      <c r="AA586" s="712">
        <f>X586+(X586*AA$7)</f>
        <v>362.67950879999995</v>
      </c>
      <c r="AB586" s="712" t="e">
        <f>AA586*#REF!</f>
        <v>#REF!</v>
      </c>
      <c r="AC586" s="713" t="e">
        <f>AA586+AB586</f>
        <v>#REF!</v>
      </c>
      <c r="AD586" s="713">
        <f>AA586*AD7</f>
        <v>380.81348423999998</v>
      </c>
      <c r="AE586" s="713">
        <f>AD586*AF7</f>
        <v>57.122022635999997</v>
      </c>
      <c r="AF586" s="714">
        <f>AD586+AE586</f>
        <v>437.93550687599998</v>
      </c>
      <c r="AG586" s="715">
        <v>429.8</v>
      </c>
      <c r="AH586" s="714">
        <f>AD586*AH7</f>
        <v>399.85415845199998</v>
      </c>
      <c r="AI586" s="480">
        <f>AH586*AJ7</f>
        <v>59.978123767799993</v>
      </c>
      <c r="AJ586" s="481">
        <f>SUM(AH586:AI586)</f>
        <v>459.83228221979999</v>
      </c>
      <c r="AK586" s="707">
        <v>451.3</v>
      </c>
      <c r="AL586" s="455">
        <v>415.99641892283995</v>
      </c>
      <c r="AM586" s="455">
        <f>AL586*1.06</f>
        <v>440.95620405821035</v>
      </c>
      <c r="AN586" s="455" t="e">
        <f>AL586*#REF!</f>
        <v>#REF!</v>
      </c>
      <c r="AO586" s="456">
        <v>478.4</v>
      </c>
      <c r="AP586" s="364">
        <v>478.4</v>
      </c>
      <c r="AQ586" s="811">
        <f>AM586*1.06</f>
        <v>467.41357630170302</v>
      </c>
      <c r="AR586" s="363">
        <f t="shared" si="183"/>
        <v>537.52561274695847</v>
      </c>
      <c r="AS586" s="775">
        <f t="shared" si="184"/>
        <v>495.45839087980522</v>
      </c>
      <c r="AT586" s="804">
        <f t="shared" si="185"/>
        <v>569.77714951177597</v>
      </c>
      <c r="AU586" s="722">
        <f t="shared" si="186"/>
        <v>6.0000000000000053E-2</v>
      </c>
    </row>
    <row r="587" spans="1:47" ht="15.75" x14ac:dyDescent="0.25">
      <c r="A587" s="562" t="s">
        <v>732</v>
      </c>
      <c r="B587" s="480"/>
      <c r="C587" s="481"/>
      <c r="D587" s="481"/>
      <c r="E587" s="481"/>
      <c r="F587" s="481"/>
      <c r="G587" s="455"/>
      <c r="H587" s="485">
        <v>150</v>
      </c>
      <c r="I587" s="513"/>
      <c r="J587" s="514">
        <f>SUM(H587:I587)</f>
        <v>150</v>
      </c>
      <c r="K587" s="515">
        <f>+H587+I587</f>
        <v>150</v>
      </c>
      <c r="L587" s="480">
        <f>H587+H587*$M$7</f>
        <v>150</v>
      </c>
      <c r="M587" s="483"/>
      <c r="N587" s="363">
        <f>L587+M587</f>
        <v>150</v>
      </c>
      <c r="O587" s="480">
        <f>L587+L587*$P$7</f>
        <v>171</v>
      </c>
      <c r="P587" s="480" t="e">
        <f>O587*$Q$7</f>
        <v>#VALUE!</v>
      </c>
      <c r="Q587" s="480" t="e">
        <f>SUM(O587:P587)</f>
        <v>#VALUE!</v>
      </c>
      <c r="R587" s="550">
        <v>178.65</v>
      </c>
      <c r="S587" s="480">
        <f>R587*S7</f>
        <v>25.011000000000003</v>
      </c>
      <c r="T587" s="480">
        <f>R587+S587+0.04</f>
        <v>203.70099999999999</v>
      </c>
      <c r="U587" s="480">
        <f>R587+(R587*R7)</f>
        <v>190.08360000000002</v>
      </c>
      <c r="V587" s="480">
        <f>U587*V7</f>
        <v>28.512540000000001</v>
      </c>
      <c r="W587" s="543">
        <f>ROUNDUP(SUM(U587:V587),1)</f>
        <v>218.6</v>
      </c>
      <c r="X587" s="480">
        <f>U587*$Z$9+U587</f>
        <v>205.29028800000003</v>
      </c>
      <c r="Y587" s="480">
        <f>X587*Y5</f>
        <v>30.793543200000002</v>
      </c>
      <c r="Z587" s="711">
        <f>X587+Y587-0.01</f>
        <v>236.07383120000003</v>
      </c>
      <c r="AA587" s="712">
        <f>X587+(X587*AA$7)</f>
        <v>217.60770528000003</v>
      </c>
      <c r="AB587" s="712" t="e">
        <f>AA587*#REF!</f>
        <v>#REF!</v>
      </c>
      <c r="AC587" s="713" t="e">
        <f>AA587+AB587</f>
        <v>#REF!</v>
      </c>
      <c r="AD587" s="713">
        <f>AA587*AD7</f>
        <v>228.48809054400004</v>
      </c>
      <c r="AE587" s="713">
        <f>AD587*AF7</f>
        <v>34.273213581600004</v>
      </c>
      <c r="AF587" s="714">
        <f>AD587+AE587</f>
        <v>262.76130412560008</v>
      </c>
      <c r="AG587" s="715">
        <v>257.89999999999998</v>
      </c>
      <c r="AH587" s="714">
        <f>AD587*AH7</f>
        <v>239.91249507120006</v>
      </c>
      <c r="AI587" s="480">
        <f>AH587*AJ7</f>
        <v>35.986874260680004</v>
      </c>
      <c r="AJ587" s="481">
        <f>SUM(AH587:AI587)</f>
        <v>275.89936933188005</v>
      </c>
      <c r="AK587" s="707">
        <v>270.8</v>
      </c>
      <c r="AL587" s="455">
        <v>249.59785135370404</v>
      </c>
      <c r="AM587" s="455">
        <f>AL587*1.06</f>
        <v>264.57372243492631</v>
      </c>
      <c r="AN587" s="455" t="e">
        <f>AL587*#REF!</f>
        <v>#REF!</v>
      </c>
      <c r="AO587" s="456">
        <v>287</v>
      </c>
      <c r="AP587" s="364">
        <v>287</v>
      </c>
      <c r="AQ587" s="811">
        <f>AM587*1.06</f>
        <v>280.44814578102188</v>
      </c>
      <c r="AR587" s="363">
        <f t="shared" si="183"/>
        <v>322.51536764817513</v>
      </c>
      <c r="AS587" s="775">
        <f t="shared" si="184"/>
        <v>297.27503452788318</v>
      </c>
      <c r="AT587" s="804">
        <f t="shared" si="185"/>
        <v>341.86628970706562</v>
      </c>
      <c r="AU587" s="722">
        <f t="shared" si="186"/>
        <v>5.9999999999999956E-2</v>
      </c>
    </row>
    <row r="588" spans="1:47" ht="15.75" x14ac:dyDescent="0.25">
      <c r="A588" s="562" t="s">
        <v>958</v>
      </c>
      <c r="B588" s="680"/>
      <c r="C588" s="681"/>
      <c r="D588" s="681"/>
      <c r="E588" s="681"/>
      <c r="F588" s="681"/>
      <c r="G588" s="675"/>
      <c r="H588" s="682"/>
      <c r="I588" s="683"/>
      <c r="J588" s="684"/>
      <c r="K588" s="685"/>
      <c r="L588" s="680"/>
      <c r="M588" s="686"/>
      <c r="N588" s="677"/>
      <c r="O588" s="680"/>
      <c r="P588" s="680"/>
      <c r="Q588" s="680"/>
      <c r="R588" s="687"/>
      <c r="S588" s="680"/>
      <c r="T588" s="680"/>
      <c r="U588" s="680"/>
      <c r="V588" s="680"/>
      <c r="W588" s="688"/>
      <c r="X588" s="680"/>
      <c r="Y588" s="680"/>
      <c r="Z588" s="782"/>
      <c r="AA588" s="783"/>
      <c r="AB588" s="783"/>
      <c r="AC588" s="784"/>
      <c r="AD588" s="784"/>
      <c r="AE588" s="784"/>
      <c r="AF588" s="785"/>
      <c r="AG588" s="786"/>
      <c r="AH588" s="785"/>
      <c r="AI588" s="680"/>
      <c r="AJ588" s="681"/>
      <c r="AK588" s="787"/>
      <c r="AL588" s="675"/>
      <c r="AM588" s="455"/>
      <c r="AN588" s="455"/>
      <c r="AO588" s="456"/>
      <c r="AP588" s="364"/>
      <c r="AQ588" s="811">
        <v>1935.34</v>
      </c>
      <c r="AR588" s="363">
        <f t="shared" si="183"/>
        <v>2225.6409999999996</v>
      </c>
      <c r="AS588" s="775">
        <f t="shared" si="184"/>
        <v>2051.4603999999999</v>
      </c>
      <c r="AT588" s="804">
        <f t="shared" si="185"/>
        <v>2359.1794599999998</v>
      </c>
      <c r="AU588" s="722">
        <f t="shared" si="186"/>
        <v>6.0000000000000012E-2</v>
      </c>
    </row>
    <row r="589" spans="1:47" ht="15.75" x14ac:dyDescent="0.25">
      <c r="A589" s="562" t="s">
        <v>959</v>
      </c>
      <c r="B589" s="680"/>
      <c r="C589" s="681"/>
      <c r="D589" s="681"/>
      <c r="E589" s="681"/>
      <c r="F589" s="681"/>
      <c r="G589" s="675"/>
      <c r="H589" s="682"/>
      <c r="I589" s="683"/>
      <c r="J589" s="684"/>
      <c r="K589" s="685"/>
      <c r="L589" s="680"/>
      <c r="M589" s="686"/>
      <c r="N589" s="677"/>
      <c r="O589" s="680"/>
      <c r="P589" s="680"/>
      <c r="Q589" s="680"/>
      <c r="R589" s="687"/>
      <c r="S589" s="680"/>
      <c r="T589" s="680"/>
      <c r="U589" s="680"/>
      <c r="V589" s="680"/>
      <c r="W589" s="688"/>
      <c r="X589" s="680"/>
      <c r="Y589" s="680"/>
      <c r="Z589" s="782"/>
      <c r="AA589" s="783"/>
      <c r="AB589" s="783"/>
      <c r="AC589" s="784"/>
      <c r="AD589" s="784"/>
      <c r="AE589" s="784"/>
      <c r="AF589" s="785"/>
      <c r="AG589" s="786"/>
      <c r="AH589" s="785"/>
      <c r="AI589" s="680"/>
      <c r="AJ589" s="681"/>
      <c r="AK589" s="787"/>
      <c r="AL589" s="675"/>
      <c r="AM589" s="455"/>
      <c r="AN589" s="455"/>
      <c r="AO589" s="456"/>
      <c r="AP589" s="364"/>
      <c r="AQ589" s="811">
        <v>2942.72</v>
      </c>
      <c r="AR589" s="363">
        <f t="shared" si="183"/>
        <v>3384.1279999999997</v>
      </c>
      <c r="AS589" s="775">
        <f t="shared" si="184"/>
        <v>3119.2831999999999</v>
      </c>
      <c r="AT589" s="804">
        <f t="shared" si="185"/>
        <v>3587.1756799999994</v>
      </c>
      <c r="AU589" s="722">
        <f t="shared" si="186"/>
        <v>6.0000000000000019E-2</v>
      </c>
    </row>
    <row r="590" spans="1:47" ht="15.75" x14ac:dyDescent="0.25">
      <c r="A590" s="562" t="s">
        <v>960</v>
      </c>
      <c r="B590" s="680"/>
      <c r="C590" s="681"/>
      <c r="D590" s="681"/>
      <c r="E590" s="681"/>
      <c r="F590" s="681"/>
      <c r="G590" s="675"/>
      <c r="H590" s="682"/>
      <c r="I590" s="683"/>
      <c r="J590" s="684"/>
      <c r="K590" s="685"/>
      <c r="L590" s="680"/>
      <c r="M590" s="686"/>
      <c r="N590" s="677"/>
      <c r="O590" s="680"/>
      <c r="P590" s="680"/>
      <c r="Q590" s="680"/>
      <c r="R590" s="687"/>
      <c r="S590" s="680"/>
      <c r="T590" s="680"/>
      <c r="U590" s="680"/>
      <c r="V590" s="680"/>
      <c r="W590" s="688"/>
      <c r="X590" s="680"/>
      <c r="Y590" s="680"/>
      <c r="Z590" s="782"/>
      <c r="AA590" s="783"/>
      <c r="AB590" s="783"/>
      <c r="AC590" s="784"/>
      <c r="AD590" s="784"/>
      <c r="AE590" s="784"/>
      <c r="AF590" s="785"/>
      <c r="AG590" s="786"/>
      <c r="AH590" s="785"/>
      <c r="AI590" s="680"/>
      <c r="AJ590" s="681"/>
      <c r="AK590" s="787"/>
      <c r="AL590" s="675"/>
      <c r="AM590" s="455"/>
      <c r="AN590" s="455"/>
      <c r="AO590" s="456"/>
      <c r="AP590" s="364"/>
      <c r="AQ590" s="811">
        <v>3396.2499999999995</v>
      </c>
      <c r="AR590" s="363">
        <f t="shared" si="183"/>
        <v>3905.6874999999991</v>
      </c>
      <c r="AS590" s="775">
        <f t="shared" si="184"/>
        <v>3600.0249999999996</v>
      </c>
      <c r="AT590" s="804">
        <f t="shared" si="185"/>
        <v>4140.0287499999995</v>
      </c>
      <c r="AU590" s="722">
        <f t="shared" si="186"/>
        <v>6.0000000000000032E-2</v>
      </c>
    </row>
    <row r="591" spans="1:47" ht="15.75" x14ac:dyDescent="0.25">
      <c r="A591" s="562" t="s">
        <v>961</v>
      </c>
      <c r="B591" s="680"/>
      <c r="C591" s="681"/>
      <c r="D591" s="681"/>
      <c r="E591" s="681"/>
      <c r="F591" s="681"/>
      <c r="G591" s="675"/>
      <c r="H591" s="682"/>
      <c r="I591" s="683"/>
      <c r="J591" s="684"/>
      <c r="K591" s="685"/>
      <c r="L591" s="680"/>
      <c r="M591" s="686"/>
      <c r="N591" s="677"/>
      <c r="O591" s="680"/>
      <c r="P591" s="680"/>
      <c r="Q591" s="680"/>
      <c r="R591" s="687"/>
      <c r="S591" s="680"/>
      <c r="T591" s="680"/>
      <c r="U591" s="680"/>
      <c r="V591" s="680"/>
      <c r="W591" s="688"/>
      <c r="X591" s="680"/>
      <c r="Y591" s="680"/>
      <c r="Z591" s="782"/>
      <c r="AA591" s="783"/>
      <c r="AB591" s="783"/>
      <c r="AC591" s="784"/>
      <c r="AD591" s="784"/>
      <c r="AE591" s="784"/>
      <c r="AF591" s="785"/>
      <c r="AG591" s="786"/>
      <c r="AH591" s="785"/>
      <c r="AI591" s="680"/>
      <c r="AJ591" s="681"/>
      <c r="AK591" s="787"/>
      <c r="AL591" s="675"/>
      <c r="AM591" s="455"/>
      <c r="AN591" s="455"/>
      <c r="AO591" s="456"/>
      <c r="AP591" s="364"/>
      <c r="AQ591" s="811">
        <v>3406.7</v>
      </c>
      <c r="AR591" s="363">
        <f t="shared" si="183"/>
        <v>3917.7049999999995</v>
      </c>
      <c r="AS591" s="775">
        <f t="shared" si="184"/>
        <v>3611.1019999999999</v>
      </c>
      <c r="AT591" s="804">
        <f t="shared" si="185"/>
        <v>4152.7672999999995</v>
      </c>
      <c r="AU591" s="722">
        <f t="shared" si="186"/>
        <v>6.0000000000000019E-2</v>
      </c>
    </row>
    <row r="592" spans="1:47" ht="15.75" x14ac:dyDescent="0.25">
      <c r="A592" s="562" t="s">
        <v>962</v>
      </c>
      <c r="B592" s="680"/>
      <c r="C592" s="681"/>
      <c r="D592" s="681"/>
      <c r="E592" s="681"/>
      <c r="F592" s="681"/>
      <c r="G592" s="675"/>
      <c r="H592" s="682"/>
      <c r="I592" s="683"/>
      <c r="J592" s="684"/>
      <c r="K592" s="685"/>
      <c r="L592" s="680"/>
      <c r="M592" s="686"/>
      <c r="N592" s="677"/>
      <c r="O592" s="680"/>
      <c r="P592" s="680"/>
      <c r="Q592" s="680"/>
      <c r="R592" s="687"/>
      <c r="S592" s="680"/>
      <c r="T592" s="680"/>
      <c r="U592" s="680"/>
      <c r="V592" s="680"/>
      <c r="W592" s="688"/>
      <c r="X592" s="680"/>
      <c r="Y592" s="680"/>
      <c r="Z592" s="782"/>
      <c r="AA592" s="783"/>
      <c r="AB592" s="783"/>
      <c r="AC592" s="784"/>
      <c r="AD592" s="784"/>
      <c r="AE592" s="784"/>
      <c r="AF592" s="785"/>
      <c r="AG592" s="786"/>
      <c r="AH592" s="785"/>
      <c r="AI592" s="680"/>
      <c r="AJ592" s="681"/>
      <c r="AK592" s="787"/>
      <c r="AL592" s="675"/>
      <c r="AM592" s="455"/>
      <c r="AN592" s="455"/>
      <c r="AO592" s="456"/>
      <c r="AP592" s="364"/>
      <c r="AQ592" s="811">
        <v>1837.11</v>
      </c>
      <c r="AR592" s="363">
        <f t="shared" si="183"/>
        <v>2112.6764999999996</v>
      </c>
      <c r="AS592" s="775">
        <f t="shared" si="184"/>
        <v>1947.3366000000001</v>
      </c>
      <c r="AT592" s="804">
        <f t="shared" si="185"/>
        <v>2239.4370899999999</v>
      </c>
      <c r="AU592" s="722">
        <f t="shared" si="186"/>
        <v>6.0000000000000109E-2</v>
      </c>
    </row>
    <row r="593" spans="1:47" ht="15.75" x14ac:dyDescent="0.25">
      <c r="A593" s="562" t="s">
        <v>963</v>
      </c>
      <c r="B593" s="680"/>
      <c r="C593" s="681"/>
      <c r="D593" s="681"/>
      <c r="E593" s="681"/>
      <c r="F593" s="681"/>
      <c r="G593" s="675"/>
      <c r="H593" s="682"/>
      <c r="I593" s="683"/>
      <c r="J593" s="684"/>
      <c r="K593" s="685"/>
      <c r="L593" s="680"/>
      <c r="M593" s="686"/>
      <c r="N593" s="677"/>
      <c r="O593" s="680"/>
      <c r="P593" s="680"/>
      <c r="Q593" s="680"/>
      <c r="R593" s="687"/>
      <c r="S593" s="680"/>
      <c r="T593" s="680"/>
      <c r="U593" s="680"/>
      <c r="V593" s="680"/>
      <c r="W593" s="688"/>
      <c r="X593" s="680"/>
      <c r="Y593" s="680"/>
      <c r="Z593" s="782"/>
      <c r="AA593" s="783"/>
      <c r="AB593" s="783"/>
      <c r="AC593" s="784"/>
      <c r="AD593" s="784"/>
      <c r="AE593" s="784"/>
      <c r="AF593" s="785"/>
      <c r="AG593" s="786"/>
      <c r="AH593" s="785"/>
      <c r="AI593" s="680"/>
      <c r="AJ593" s="681"/>
      <c r="AK593" s="787"/>
      <c r="AL593" s="675"/>
      <c r="AM593" s="455"/>
      <c r="AN593" s="455"/>
      <c r="AO593" s="456"/>
      <c r="AP593" s="364"/>
      <c r="AQ593" s="811">
        <v>1864.28</v>
      </c>
      <c r="AR593" s="363">
        <f t="shared" si="183"/>
        <v>2143.922</v>
      </c>
      <c r="AS593" s="775">
        <f t="shared" si="184"/>
        <v>1976.1368</v>
      </c>
      <c r="AT593" s="804">
        <f t="shared" si="185"/>
        <v>2272.5573199999999</v>
      </c>
      <c r="AU593" s="722">
        <f t="shared" si="186"/>
        <v>6.0000000000000012E-2</v>
      </c>
    </row>
    <row r="594" spans="1:47" ht="15.75" x14ac:dyDescent="0.25">
      <c r="A594" s="562" t="s">
        <v>964</v>
      </c>
      <c r="B594" s="680"/>
      <c r="C594" s="681"/>
      <c r="D594" s="681"/>
      <c r="E594" s="681"/>
      <c r="F594" s="681"/>
      <c r="G594" s="675"/>
      <c r="H594" s="682"/>
      <c r="I594" s="683"/>
      <c r="J594" s="684"/>
      <c r="K594" s="685"/>
      <c r="L594" s="680"/>
      <c r="M594" s="686"/>
      <c r="N594" s="677"/>
      <c r="O594" s="680"/>
      <c r="P594" s="680"/>
      <c r="Q594" s="680"/>
      <c r="R594" s="687"/>
      <c r="S594" s="680"/>
      <c r="T594" s="680"/>
      <c r="U594" s="680"/>
      <c r="V594" s="680"/>
      <c r="W594" s="688"/>
      <c r="X594" s="680"/>
      <c r="Y594" s="680"/>
      <c r="Z594" s="782"/>
      <c r="AA594" s="783"/>
      <c r="AB594" s="783"/>
      <c r="AC594" s="784"/>
      <c r="AD594" s="784"/>
      <c r="AE594" s="784"/>
      <c r="AF594" s="785"/>
      <c r="AG594" s="786"/>
      <c r="AH594" s="785"/>
      <c r="AI594" s="680"/>
      <c r="AJ594" s="681"/>
      <c r="AK594" s="787"/>
      <c r="AL594" s="675"/>
      <c r="AM594" s="455"/>
      <c r="AN594" s="455"/>
      <c r="AO594" s="456"/>
      <c r="AP594" s="364"/>
      <c r="AQ594" s="811">
        <v>927.95999999999992</v>
      </c>
      <c r="AR594" s="363">
        <f t="shared" si="183"/>
        <v>1067.1539999999998</v>
      </c>
      <c r="AS594" s="775">
        <f t="shared" si="184"/>
        <v>983.63760000000002</v>
      </c>
      <c r="AT594" s="804">
        <f t="shared" si="185"/>
        <v>1131.1832399999998</v>
      </c>
      <c r="AU594" s="722">
        <f t="shared" si="186"/>
        <v>6.0000000000000109E-2</v>
      </c>
    </row>
    <row r="595" spans="1:47" ht="15.75" x14ac:dyDescent="0.25">
      <c r="A595" s="562" t="s">
        <v>965</v>
      </c>
      <c r="B595" s="680"/>
      <c r="C595" s="681"/>
      <c r="D595" s="681"/>
      <c r="E595" s="681"/>
      <c r="F595" s="681"/>
      <c r="G595" s="675"/>
      <c r="H595" s="682"/>
      <c r="I595" s="683"/>
      <c r="J595" s="684"/>
      <c r="K595" s="685"/>
      <c r="L595" s="680"/>
      <c r="M595" s="686"/>
      <c r="N595" s="677"/>
      <c r="O595" s="680"/>
      <c r="P595" s="680"/>
      <c r="Q595" s="680"/>
      <c r="R595" s="687"/>
      <c r="S595" s="680"/>
      <c r="T595" s="680"/>
      <c r="U595" s="680"/>
      <c r="V595" s="680"/>
      <c r="W595" s="688"/>
      <c r="X595" s="680"/>
      <c r="Y595" s="680"/>
      <c r="Z595" s="782"/>
      <c r="AA595" s="783"/>
      <c r="AB595" s="783"/>
      <c r="AC595" s="784"/>
      <c r="AD595" s="784"/>
      <c r="AE595" s="784"/>
      <c r="AF595" s="785"/>
      <c r="AG595" s="786"/>
      <c r="AH595" s="785"/>
      <c r="AI595" s="680"/>
      <c r="AJ595" s="681"/>
      <c r="AK595" s="787"/>
      <c r="AL595" s="675"/>
      <c r="AM595" s="455"/>
      <c r="AN595" s="455"/>
      <c r="AO595" s="456"/>
      <c r="AP595" s="364"/>
      <c r="AQ595" s="811">
        <v>1567.5</v>
      </c>
      <c r="AR595" s="363">
        <f t="shared" si="183"/>
        <v>1802.6249999999998</v>
      </c>
      <c r="AS595" s="775">
        <f t="shared" si="184"/>
        <v>1661.5500000000002</v>
      </c>
      <c r="AT595" s="804">
        <f t="shared" si="185"/>
        <v>1910.7825</v>
      </c>
      <c r="AU595" s="722">
        <f t="shared" si="186"/>
        <v>6.0000000000000116E-2</v>
      </c>
    </row>
    <row r="596" spans="1:47" ht="15.75" x14ac:dyDescent="0.25">
      <c r="A596" s="562" t="s">
        <v>966</v>
      </c>
      <c r="B596" s="680"/>
      <c r="C596" s="681"/>
      <c r="D596" s="681"/>
      <c r="E596" s="681"/>
      <c r="F596" s="681"/>
      <c r="G596" s="675"/>
      <c r="H596" s="682"/>
      <c r="I596" s="683"/>
      <c r="J596" s="684"/>
      <c r="K596" s="685"/>
      <c r="L596" s="680"/>
      <c r="M596" s="686"/>
      <c r="N596" s="677"/>
      <c r="O596" s="680"/>
      <c r="P596" s="680"/>
      <c r="Q596" s="680"/>
      <c r="R596" s="687"/>
      <c r="S596" s="680"/>
      <c r="T596" s="680"/>
      <c r="U596" s="680"/>
      <c r="V596" s="680"/>
      <c r="W596" s="688"/>
      <c r="X596" s="680"/>
      <c r="Y596" s="680"/>
      <c r="Z596" s="782"/>
      <c r="AA596" s="783"/>
      <c r="AB596" s="783"/>
      <c r="AC596" s="784"/>
      <c r="AD596" s="784"/>
      <c r="AE596" s="784"/>
      <c r="AF596" s="785"/>
      <c r="AG596" s="786"/>
      <c r="AH596" s="785"/>
      <c r="AI596" s="680"/>
      <c r="AJ596" s="681"/>
      <c r="AK596" s="787"/>
      <c r="AL596" s="675"/>
      <c r="AM596" s="455"/>
      <c r="AN596" s="455"/>
      <c r="AO596" s="456"/>
      <c r="AP596" s="364"/>
      <c r="AQ596" s="811">
        <v>731.5</v>
      </c>
      <c r="AR596" s="363">
        <f t="shared" si="183"/>
        <v>841.22499999999991</v>
      </c>
      <c r="AS596" s="775">
        <f t="shared" si="184"/>
        <v>775.39</v>
      </c>
      <c r="AT596" s="804">
        <f t="shared" si="185"/>
        <v>891.69849999999997</v>
      </c>
      <c r="AU596" s="722">
        <f t="shared" si="186"/>
        <v>5.9999999999999984E-2</v>
      </c>
    </row>
    <row r="597" spans="1:47" ht="15.75" x14ac:dyDescent="0.25">
      <c r="A597" s="562" t="s">
        <v>967</v>
      </c>
      <c r="B597" s="680"/>
      <c r="C597" s="681"/>
      <c r="D597" s="681"/>
      <c r="E597" s="681"/>
      <c r="F597" s="681"/>
      <c r="G597" s="675"/>
      <c r="H597" s="682"/>
      <c r="I597" s="683"/>
      <c r="J597" s="684"/>
      <c r="K597" s="685"/>
      <c r="L597" s="680"/>
      <c r="M597" s="686"/>
      <c r="N597" s="677"/>
      <c r="O597" s="680"/>
      <c r="P597" s="680"/>
      <c r="Q597" s="680"/>
      <c r="R597" s="687"/>
      <c r="S597" s="680"/>
      <c r="T597" s="680"/>
      <c r="U597" s="680"/>
      <c r="V597" s="680"/>
      <c r="W597" s="688"/>
      <c r="X597" s="680"/>
      <c r="Y597" s="680"/>
      <c r="Z597" s="782"/>
      <c r="AA597" s="783"/>
      <c r="AB597" s="783"/>
      <c r="AC597" s="784"/>
      <c r="AD597" s="784"/>
      <c r="AE597" s="784"/>
      <c r="AF597" s="785"/>
      <c r="AG597" s="786"/>
      <c r="AH597" s="785"/>
      <c r="AI597" s="680"/>
      <c r="AJ597" s="681"/>
      <c r="AK597" s="787"/>
      <c r="AL597" s="675"/>
      <c r="AM597" s="455"/>
      <c r="AN597" s="455"/>
      <c r="AO597" s="456"/>
      <c r="AP597" s="364"/>
      <c r="AQ597" s="811">
        <v>1045</v>
      </c>
      <c r="AR597" s="363">
        <f t="shared" si="183"/>
        <v>1201.75</v>
      </c>
      <c r="AS597" s="775">
        <f t="shared" si="184"/>
        <v>1107.7</v>
      </c>
      <c r="AT597" s="804">
        <f t="shared" si="185"/>
        <v>1273.855</v>
      </c>
      <c r="AU597" s="722">
        <f t="shared" si="186"/>
        <v>6.0000000000000046E-2</v>
      </c>
    </row>
    <row r="598" spans="1:47" ht="15.75" x14ac:dyDescent="0.25">
      <c r="A598" s="562" t="s">
        <v>968</v>
      </c>
      <c r="B598" s="680"/>
      <c r="C598" s="681"/>
      <c r="D598" s="681"/>
      <c r="E598" s="681"/>
      <c r="F598" s="681"/>
      <c r="G598" s="675"/>
      <c r="H598" s="682"/>
      <c r="I598" s="683"/>
      <c r="J598" s="684"/>
      <c r="K598" s="685"/>
      <c r="L598" s="680"/>
      <c r="M598" s="686"/>
      <c r="N598" s="677"/>
      <c r="O598" s="680"/>
      <c r="P598" s="680"/>
      <c r="Q598" s="680"/>
      <c r="R598" s="687"/>
      <c r="S598" s="680"/>
      <c r="T598" s="680"/>
      <c r="U598" s="680"/>
      <c r="V598" s="680"/>
      <c r="W598" s="688"/>
      <c r="X598" s="680"/>
      <c r="Y598" s="680"/>
      <c r="Z598" s="782"/>
      <c r="AA598" s="783"/>
      <c r="AB598" s="783"/>
      <c r="AC598" s="784"/>
      <c r="AD598" s="784"/>
      <c r="AE598" s="784"/>
      <c r="AF598" s="785"/>
      <c r="AG598" s="786"/>
      <c r="AH598" s="785"/>
      <c r="AI598" s="680"/>
      <c r="AJ598" s="681"/>
      <c r="AK598" s="787"/>
      <c r="AL598" s="675"/>
      <c r="AM598" s="455"/>
      <c r="AN598" s="455"/>
      <c r="AO598" s="456"/>
      <c r="AP598" s="364"/>
      <c r="AQ598" s="811">
        <v>2090</v>
      </c>
      <c r="AR598" s="363">
        <f t="shared" si="183"/>
        <v>2403.5</v>
      </c>
      <c r="AS598" s="775">
        <f t="shared" si="184"/>
        <v>2215.4</v>
      </c>
      <c r="AT598" s="804">
        <f t="shared" si="185"/>
        <v>2547.71</v>
      </c>
      <c r="AU598" s="722">
        <f t="shared" si="186"/>
        <v>6.0000000000000046E-2</v>
      </c>
    </row>
    <row r="599" spans="1:47" ht="15.75" x14ac:dyDescent="0.25">
      <c r="A599" s="562" t="s">
        <v>969</v>
      </c>
      <c r="B599" s="680"/>
      <c r="C599" s="681"/>
      <c r="D599" s="681"/>
      <c r="E599" s="681"/>
      <c r="F599" s="681"/>
      <c r="G599" s="675"/>
      <c r="H599" s="682"/>
      <c r="I599" s="683"/>
      <c r="J599" s="684"/>
      <c r="K599" s="685"/>
      <c r="L599" s="680"/>
      <c r="M599" s="686"/>
      <c r="N599" s="677"/>
      <c r="O599" s="680"/>
      <c r="P599" s="680"/>
      <c r="Q599" s="680"/>
      <c r="R599" s="687"/>
      <c r="S599" s="680"/>
      <c r="T599" s="680"/>
      <c r="U599" s="680"/>
      <c r="V599" s="680"/>
      <c r="W599" s="688"/>
      <c r="X599" s="680"/>
      <c r="Y599" s="680"/>
      <c r="Z599" s="782"/>
      <c r="AA599" s="783"/>
      <c r="AB599" s="783"/>
      <c r="AC599" s="784"/>
      <c r="AD599" s="784"/>
      <c r="AE599" s="784"/>
      <c r="AF599" s="785"/>
      <c r="AG599" s="786"/>
      <c r="AH599" s="785"/>
      <c r="AI599" s="680"/>
      <c r="AJ599" s="681"/>
      <c r="AK599" s="787"/>
      <c r="AL599" s="675"/>
      <c r="AM599" s="455"/>
      <c r="AN599" s="455"/>
      <c r="AO599" s="456"/>
      <c r="AP599" s="364"/>
      <c r="AQ599" s="811">
        <v>1567.5</v>
      </c>
      <c r="AR599" s="363">
        <f t="shared" si="183"/>
        <v>1802.6249999999998</v>
      </c>
      <c r="AS599" s="775">
        <f t="shared" si="184"/>
        <v>1661.5500000000002</v>
      </c>
      <c r="AT599" s="804">
        <f t="shared" si="185"/>
        <v>1910.7825</v>
      </c>
      <c r="AU599" s="722">
        <f t="shared" si="186"/>
        <v>6.0000000000000116E-2</v>
      </c>
    </row>
    <row r="600" spans="1:47" ht="15.75" x14ac:dyDescent="0.25">
      <c r="A600" s="562" t="s">
        <v>970</v>
      </c>
      <c r="B600" s="680"/>
      <c r="C600" s="681"/>
      <c r="D600" s="681"/>
      <c r="E600" s="681"/>
      <c r="F600" s="681"/>
      <c r="G600" s="675"/>
      <c r="H600" s="682"/>
      <c r="I600" s="683"/>
      <c r="J600" s="684"/>
      <c r="K600" s="685"/>
      <c r="L600" s="680"/>
      <c r="M600" s="686"/>
      <c r="N600" s="677"/>
      <c r="O600" s="680"/>
      <c r="P600" s="680"/>
      <c r="Q600" s="680"/>
      <c r="R600" s="687"/>
      <c r="S600" s="680"/>
      <c r="T600" s="680"/>
      <c r="U600" s="680"/>
      <c r="V600" s="680"/>
      <c r="W600" s="688"/>
      <c r="X600" s="680"/>
      <c r="Y600" s="680"/>
      <c r="Z600" s="782"/>
      <c r="AA600" s="783"/>
      <c r="AB600" s="783"/>
      <c r="AC600" s="784"/>
      <c r="AD600" s="784"/>
      <c r="AE600" s="784"/>
      <c r="AF600" s="785"/>
      <c r="AG600" s="786"/>
      <c r="AH600" s="785"/>
      <c r="AI600" s="680"/>
      <c r="AJ600" s="681"/>
      <c r="AK600" s="787"/>
      <c r="AL600" s="675"/>
      <c r="AM600" s="455"/>
      <c r="AN600" s="455"/>
      <c r="AO600" s="456"/>
      <c r="AP600" s="364"/>
      <c r="AQ600" s="811">
        <v>731.5</v>
      </c>
      <c r="AR600" s="363">
        <f t="shared" si="183"/>
        <v>841.22499999999991</v>
      </c>
      <c r="AS600" s="775">
        <f t="shared" si="184"/>
        <v>775.39</v>
      </c>
      <c r="AT600" s="804">
        <f t="shared" si="185"/>
        <v>891.69849999999997</v>
      </c>
      <c r="AU600" s="722">
        <f t="shared" si="186"/>
        <v>5.9999999999999984E-2</v>
      </c>
    </row>
    <row r="601" spans="1:47" ht="15.75" x14ac:dyDescent="0.25">
      <c r="A601" s="562" t="s">
        <v>971</v>
      </c>
      <c r="B601" s="680"/>
      <c r="C601" s="681"/>
      <c r="D601" s="681"/>
      <c r="E601" s="681"/>
      <c r="F601" s="681"/>
      <c r="G601" s="675"/>
      <c r="H601" s="682"/>
      <c r="I601" s="683"/>
      <c r="J601" s="684"/>
      <c r="K601" s="685"/>
      <c r="L601" s="680"/>
      <c r="M601" s="686"/>
      <c r="N601" s="677"/>
      <c r="O601" s="680"/>
      <c r="P601" s="680"/>
      <c r="Q601" s="680"/>
      <c r="R601" s="687"/>
      <c r="S601" s="680"/>
      <c r="T601" s="680"/>
      <c r="U601" s="680"/>
      <c r="V601" s="680"/>
      <c r="W601" s="688"/>
      <c r="X601" s="680"/>
      <c r="Y601" s="680"/>
      <c r="Z601" s="782"/>
      <c r="AA601" s="783"/>
      <c r="AB601" s="783"/>
      <c r="AC601" s="784"/>
      <c r="AD601" s="784"/>
      <c r="AE601" s="784"/>
      <c r="AF601" s="785"/>
      <c r="AG601" s="786"/>
      <c r="AH601" s="785"/>
      <c r="AI601" s="680"/>
      <c r="AJ601" s="681"/>
      <c r="AK601" s="787"/>
      <c r="AL601" s="675"/>
      <c r="AM601" s="455"/>
      <c r="AN601" s="455"/>
      <c r="AO601" s="456"/>
      <c r="AP601" s="364"/>
      <c r="AQ601" s="811">
        <v>1567.5</v>
      </c>
      <c r="AR601" s="363">
        <f t="shared" si="183"/>
        <v>1802.6249999999998</v>
      </c>
      <c r="AS601" s="775">
        <f t="shared" si="184"/>
        <v>1661.5500000000002</v>
      </c>
      <c r="AT601" s="804">
        <f t="shared" si="185"/>
        <v>1910.7825</v>
      </c>
      <c r="AU601" s="722">
        <f t="shared" si="186"/>
        <v>6.0000000000000116E-2</v>
      </c>
    </row>
    <row r="602" spans="1:47" ht="15.75" x14ac:dyDescent="0.25">
      <c r="A602" s="562" t="s">
        <v>972</v>
      </c>
      <c r="B602" s="680"/>
      <c r="C602" s="681"/>
      <c r="D602" s="681"/>
      <c r="E602" s="681"/>
      <c r="F602" s="681"/>
      <c r="G602" s="675"/>
      <c r="H602" s="682"/>
      <c r="I602" s="683"/>
      <c r="J602" s="684"/>
      <c r="K602" s="685"/>
      <c r="L602" s="680"/>
      <c r="M602" s="686"/>
      <c r="N602" s="677"/>
      <c r="O602" s="680"/>
      <c r="P602" s="680"/>
      <c r="Q602" s="680"/>
      <c r="R602" s="687"/>
      <c r="S602" s="680"/>
      <c r="T602" s="680"/>
      <c r="U602" s="680"/>
      <c r="V602" s="680"/>
      <c r="W602" s="688"/>
      <c r="X602" s="680"/>
      <c r="Y602" s="680"/>
      <c r="Z602" s="782"/>
      <c r="AA602" s="783"/>
      <c r="AB602" s="783"/>
      <c r="AC602" s="784"/>
      <c r="AD602" s="784"/>
      <c r="AE602" s="784"/>
      <c r="AF602" s="785"/>
      <c r="AG602" s="786"/>
      <c r="AH602" s="785"/>
      <c r="AI602" s="680"/>
      <c r="AJ602" s="681"/>
      <c r="AK602" s="787"/>
      <c r="AL602" s="675"/>
      <c r="AM602" s="455"/>
      <c r="AN602" s="455"/>
      <c r="AO602" s="456"/>
      <c r="AP602" s="364"/>
      <c r="AQ602" s="811">
        <v>1045</v>
      </c>
      <c r="AR602" s="363">
        <f t="shared" si="183"/>
        <v>1201.75</v>
      </c>
      <c r="AS602" s="775">
        <f t="shared" si="184"/>
        <v>1107.7</v>
      </c>
      <c r="AT602" s="804">
        <f t="shared" si="185"/>
        <v>1273.855</v>
      </c>
      <c r="AU602" s="722">
        <f t="shared" si="186"/>
        <v>6.0000000000000046E-2</v>
      </c>
    </row>
    <row r="603" spans="1:47" ht="15.75" x14ac:dyDescent="0.25">
      <c r="A603" s="562" t="s">
        <v>973</v>
      </c>
      <c r="B603" s="680"/>
      <c r="C603" s="681"/>
      <c r="D603" s="681"/>
      <c r="E603" s="681"/>
      <c r="F603" s="681"/>
      <c r="G603" s="675"/>
      <c r="H603" s="682"/>
      <c r="I603" s="683"/>
      <c r="J603" s="684"/>
      <c r="K603" s="685"/>
      <c r="L603" s="680"/>
      <c r="M603" s="686"/>
      <c r="N603" s="677"/>
      <c r="O603" s="680"/>
      <c r="P603" s="680"/>
      <c r="Q603" s="680"/>
      <c r="R603" s="687"/>
      <c r="S603" s="680"/>
      <c r="T603" s="680"/>
      <c r="U603" s="680"/>
      <c r="V603" s="680"/>
      <c r="W603" s="688"/>
      <c r="X603" s="680"/>
      <c r="Y603" s="680"/>
      <c r="Z603" s="782"/>
      <c r="AA603" s="783"/>
      <c r="AB603" s="783"/>
      <c r="AC603" s="784"/>
      <c r="AD603" s="784"/>
      <c r="AE603" s="784"/>
      <c r="AF603" s="785"/>
      <c r="AG603" s="786"/>
      <c r="AH603" s="785"/>
      <c r="AI603" s="680"/>
      <c r="AJ603" s="681"/>
      <c r="AK603" s="787"/>
      <c r="AL603" s="675"/>
      <c r="AM603" s="455"/>
      <c r="AN603" s="455"/>
      <c r="AO603" s="456"/>
      <c r="AP603" s="364"/>
      <c r="AQ603" s="811">
        <v>2090</v>
      </c>
      <c r="AR603" s="363">
        <f t="shared" si="183"/>
        <v>2403.5</v>
      </c>
      <c r="AS603" s="775">
        <f t="shared" si="184"/>
        <v>2215.4</v>
      </c>
      <c r="AT603" s="804">
        <f t="shared" si="185"/>
        <v>2547.71</v>
      </c>
      <c r="AU603" s="722">
        <f t="shared" si="186"/>
        <v>6.0000000000000046E-2</v>
      </c>
    </row>
    <row r="604" spans="1:47" ht="15.75" x14ac:dyDescent="0.25">
      <c r="A604" s="562" t="s">
        <v>974</v>
      </c>
      <c r="B604" s="680"/>
      <c r="C604" s="681"/>
      <c r="D604" s="681"/>
      <c r="E604" s="681"/>
      <c r="F604" s="681"/>
      <c r="G604" s="675"/>
      <c r="H604" s="682"/>
      <c r="I604" s="683"/>
      <c r="J604" s="684"/>
      <c r="K604" s="685"/>
      <c r="L604" s="680"/>
      <c r="M604" s="686"/>
      <c r="N604" s="677"/>
      <c r="O604" s="680"/>
      <c r="P604" s="680"/>
      <c r="Q604" s="680"/>
      <c r="R604" s="687"/>
      <c r="S604" s="680"/>
      <c r="T604" s="680"/>
      <c r="U604" s="680"/>
      <c r="V604" s="680"/>
      <c r="W604" s="688"/>
      <c r="X604" s="680"/>
      <c r="Y604" s="680"/>
      <c r="Z604" s="782"/>
      <c r="AA604" s="783"/>
      <c r="AB604" s="783"/>
      <c r="AC604" s="784"/>
      <c r="AD604" s="784"/>
      <c r="AE604" s="784"/>
      <c r="AF604" s="785"/>
      <c r="AG604" s="786"/>
      <c r="AH604" s="785"/>
      <c r="AI604" s="680"/>
      <c r="AJ604" s="681"/>
      <c r="AK604" s="787"/>
      <c r="AL604" s="675"/>
      <c r="AM604" s="455"/>
      <c r="AN604" s="455"/>
      <c r="AO604" s="456"/>
      <c r="AP604" s="364"/>
      <c r="AQ604" s="811">
        <v>125.39999999999999</v>
      </c>
      <c r="AR604" s="363">
        <f t="shared" si="183"/>
        <v>144.20999999999998</v>
      </c>
      <c r="AS604" s="775">
        <f t="shared" si="184"/>
        <v>132.92400000000001</v>
      </c>
      <c r="AT604" s="804">
        <f t="shared" si="185"/>
        <v>152.86259999999999</v>
      </c>
      <c r="AU604" s="722">
        <f t="shared" si="186"/>
        <v>6.0000000000000123E-2</v>
      </c>
    </row>
    <row r="605" spans="1:47" ht="15.75" x14ac:dyDescent="0.25">
      <c r="A605" s="562" t="s">
        <v>975</v>
      </c>
      <c r="B605" s="680"/>
      <c r="C605" s="681"/>
      <c r="D605" s="681"/>
      <c r="E605" s="681"/>
      <c r="F605" s="681"/>
      <c r="G605" s="675"/>
      <c r="H605" s="682"/>
      <c r="I605" s="683"/>
      <c r="J605" s="684"/>
      <c r="K605" s="685"/>
      <c r="L605" s="680"/>
      <c r="M605" s="686"/>
      <c r="N605" s="677"/>
      <c r="O605" s="680"/>
      <c r="P605" s="680"/>
      <c r="Q605" s="680"/>
      <c r="R605" s="687"/>
      <c r="S605" s="680"/>
      <c r="T605" s="680"/>
      <c r="U605" s="680"/>
      <c r="V605" s="680"/>
      <c r="W605" s="688"/>
      <c r="X605" s="680"/>
      <c r="Y605" s="680"/>
      <c r="Z605" s="782"/>
      <c r="AA605" s="783"/>
      <c r="AB605" s="783"/>
      <c r="AC605" s="784"/>
      <c r="AD605" s="784"/>
      <c r="AE605" s="784"/>
      <c r="AF605" s="785"/>
      <c r="AG605" s="786"/>
      <c r="AH605" s="785"/>
      <c r="AI605" s="680"/>
      <c r="AJ605" s="681"/>
      <c r="AK605" s="787"/>
      <c r="AL605" s="675"/>
      <c r="AM605" s="455"/>
      <c r="AN605" s="455"/>
      <c r="AO605" s="456"/>
      <c r="AP605" s="364"/>
      <c r="AQ605" s="811">
        <v>125.39999999999999</v>
      </c>
      <c r="AR605" s="363">
        <f t="shared" si="183"/>
        <v>144.20999999999998</v>
      </c>
      <c r="AS605" s="775">
        <f t="shared" si="184"/>
        <v>132.92400000000001</v>
      </c>
      <c r="AT605" s="804">
        <f t="shared" si="185"/>
        <v>152.86259999999999</v>
      </c>
      <c r="AU605" s="722">
        <f t="shared" si="186"/>
        <v>6.0000000000000123E-2</v>
      </c>
    </row>
    <row r="606" spans="1:47" ht="15.75" x14ac:dyDescent="0.25">
      <c r="A606" s="562" t="s">
        <v>976</v>
      </c>
      <c r="B606" s="680"/>
      <c r="C606" s="681"/>
      <c r="D606" s="681"/>
      <c r="E606" s="681"/>
      <c r="F606" s="681"/>
      <c r="G606" s="675"/>
      <c r="H606" s="682"/>
      <c r="I606" s="683"/>
      <c r="J606" s="684"/>
      <c r="K606" s="685"/>
      <c r="L606" s="680"/>
      <c r="M606" s="686"/>
      <c r="N606" s="677"/>
      <c r="O606" s="680"/>
      <c r="P606" s="680"/>
      <c r="Q606" s="680"/>
      <c r="R606" s="687"/>
      <c r="S606" s="680"/>
      <c r="T606" s="680"/>
      <c r="U606" s="680"/>
      <c r="V606" s="680"/>
      <c r="W606" s="688"/>
      <c r="X606" s="680"/>
      <c r="Y606" s="680"/>
      <c r="Z606" s="782"/>
      <c r="AA606" s="783"/>
      <c r="AB606" s="783"/>
      <c r="AC606" s="784"/>
      <c r="AD606" s="784"/>
      <c r="AE606" s="784"/>
      <c r="AF606" s="785"/>
      <c r="AG606" s="786"/>
      <c r="AH606" s="785"/>
      <c r="AI606" s="680"/>
      <c r="AJ606" s="681"/>
      <c r="AK606" s="787"/>
      <c r="AL606" s="675"/>
      <c r="AM606" s="455"/>
      <c r="AN606" s="455"/>
      <c r="AO606" s="456"/>
      <c r="AP606" s="364"/>
      <c r="AQ606" s="811">
        <v>1776.4999999999998</v>
      </c>
      <c r="AR606" s="363">
        <f t="shared" si="183"/>
        <v>2042.9749999999997</v>
      </c>
      <c r="AS606" s="775">
        <f t="shared" si="184"/>
        <v>1883.09</v>
      </c>
      <c r="AT606" s="804">
        <f t="shared" si="185"/>
        <v>2165.5534999999995</v>
      </c>
      <c r="AU606" s="722">
        <f t="shared" si="186"/>
        <v>6.0000000000000088E-2</v>
      </c>
    </row>
    <row r="607" spans="1:47" ht="15.75" x14ac:dyDescent="0.25">
      <c r="A607" s="562" t="s">
        <v>977</v>
      </c>
      <c r="B607" s="680"/>
      <c r="C607" s="681"/>
      <c r="D607" s="681"/>
      <c r="E607" s="681"/>
      <c r="F607" s="681"/>
      <c r="G607" s="675"/>
      <c r="H607" s="682"/>
      <c r="I607" s="683"/>
      <c r="J607" s="684"/>
      <c r="K607" s="685"/>
      <c r="L607" s="680"/>
      <c r="M607" s="686"/>
      <c r="N607" s="677"/>
      <c r="O607" s="680"/>
      <c r="P607" s="680"/>
      <c r="Q607" s="680"/>
      <c r="R607" s="687"/>
      <c r="S607" s="680"/>
      <c r="T607" s="680"/>
      <c r="U607" s="680"/>
      <c r="V607" s="680"/>
      <c r="W607" s="688"/>
      <c r="X607" s="680"/>
      <c r="Y607" s="680"/>
      <c r="Z607" s="782"/>
      <c r="AA607" s="783"/>
      <c r="AB607" s="783"/>
      <c r="AC607" s="784"/>
      <c r="AD607" s="784"/>
      <c r="AE607" s="784"/>
      <c r="AF607" s="785"/>
      <c r="AG607" s="786"/>
      <c r="AH607" s="785"/>
      <c r="AI607" s="680"/>
      <c r="AJ607" s="681"/>
      <c r="AK607" s="787"/>
      <c r="AL607" s="675"/>
      <c r="AM607" s="455"/>
      <c r="AN607" s="455"/>
      <c r="AO607" s="456"/>
      <c r="AP607" s="364"/>
      <c r="AQ607" s="811">
        <v>940.49999999999989</v>
      </c>
      <c r="AR607" s="363">
        <f t="shared" si="183"/>
        <v>1081.5749999999998</v>
      </c>
      <c r="AS607" s="775">
        <f t="shared" si="184"/>
        <v>996.93</v>
      </c>
      <c r="AT607" s="804">
        <f t="shared" si="185"/>
        <v>1146.4694999999999</v>
      </c>
      <c r="AU607" s="722">
        <f t="shared" si="186"/>
        <v>6.0000000000000074E-2</v>
      </c>
    </row>
    <row r="608" spans="1:47" ht="15.75" x14ac:dyDescent="0.25">
      <c r="A608" s="562" t="s">
        <v>978</v>
      </c>
      <c r="B608" s="680"/>
      <c r="C608" s="681"/>
      <c r="D608" s="681"/>
      <c r="E608" s="681"/>
      <c r="F608" s="681"/>
      <c r="G608" s="675"/>
      <c r="H608" s="682"/>
      <c r="I608" s="683"/>
      <c r="J608" s="684"/>
      <c r="K608" s="685"/>
      <c r="L608" s="680"/>
      <c r="M608" s="686"/>
      <c r="N608" s="677"/>
      <c r="O608" s="680"/>
      <c r="P608" s="680"/>
      <c r="Q608" s="680"/>
      <c r="R608" s="687"/>
      <c r="S608" s="680"/>
      <c r="T608" s="680"/>
      <c r="U608" s="680"/>
      <c r="V608" s="680"/>
      <c r="W608" s="688"/>
      <c r="X608" s="680"/>
      <c r="Y608" s="680"/>
      <c r="Z608" s="782"/>
      <c r="AA608" s="783"/>
      <c r="AB608" s="783"/>
      <c r="AC608" s="784"/>
      <c r="AD608" s="784"/>
      <c r="AE608" s="784"/>
      <c r="AF608" s="785"/>
      <c r="AG608" s="786"/>
      <c r="AH608" s="785"/>
      <c r="AI608" s="680"/>
      <c r="AJ608" s="681"/>
      <c r="AK608" s="787"/>
      <c r="AL608" s="675"/>
      <c r="AM608" s="455"/>
      <c r="AN608" s="455"/>
      <c r="AO608" s="456"/>
      <c r="AP608" s="364"/>
      <c r="AQ608" s="811">
        <v>627</v>
      </c>
      <c r="AR608" s="363">
        <f t="shared" si="183"/>
        <v>721.05</v>
      </c>
      <c r="AS608" s="775">
        <f t="shared" si="184"/>
        <v>664.62</v>
      </c>
      <c r="AT608" s="804">
        <f t="shared" si="185"/>
        <v>764.31299999999999</v>
      </c>
      <c r="AU608" s="722">
        <f t="shared" si="186"/>
        <v>6.0000000000000005E-2</v>
      </c>
    </row>
    <row r="609" spans="1:47" ht="15.75" x14ac:dyDescent="0.25">
      <c r="A609" s="562" t="s">
        <v>979</v>
      </c>
      <c r="B609" s="680"/>
      <c r="C609" s="681"/>
      <c r="D609" s="681"/>
      <c r="E609" s="681"/>
      <c r="F609" s="681"/>
      <c r="G609" s="675"/>
      <c r="H609" s="682"/>
      <c r="I609" s="683"/>
      <c r="J609" s="684"/>
      <c r="K609" s="685"/>
      <c r="L609" s="680"/>
      <c r="M609" s="686"/>
      <c r="N609" s="677"/>
      <c r="O609" s="680"/>
      <c r="P609" s="680"/>
      <c r="Q609" s="680"/>
      <c r="R609" s="687"/>
      <c r="S609" s="680"/>
      <c r="T609" s="680"/>
      <c r="U609" s="680"/>
      <c r="V609" s="680"/>
      <c r="W609" s="688"/>
      <c r="X609" s="680"/>
      <c r="Y609" s="680"/>
      <c r="Z609" s="782"/>
      <c r="AA609" s="783"/>
      <c r="AB609" s="783"/>
      <c r="AC609" s="784"/>
      <c r="AD609" s="784"/>
      <c r="AE609" s="784"/>
      <c r="AF609" s="785"/>
      <c r="AG609" s="786"/>
      <c r="AH609" s="785"/>
      <c r="AI609" s="680"/>
      <c r="AJ609" s="681"/>
      <c r="AK609" s="787"/>
      <c r="AL609" s="675"/>
      <c r="AM609" s="455"/>
      <c r="AN609" s="455"/>
      <c r="AO609" s="456"/>
      <c r="AP609" s="364"/>
      <c r="AQ609" s="811">
        <v>836</v>
      </c>
      <c r="AR609" s="363">
        <f t="shared" si="183"/>
        <v>961.4</v>
      </c>
      <c r="AS609" s="775">
        <f t="shared" si="184"/>
        <v>886.16000000000008</v>
      </c>
      <c r="AT609" s="804">
        <f t="shared" si="185"/>
        <v>1019.0840000000001</v>
      </c>
      <c r="AU609" s="722">
        <f t="shared" si="186"/>
        <v>6.0000000000000095E-2</v>
      </c>
    </row>
    <row r="610" spans="1:47" ht="15.75" x14ac:dyDescent="0.25">
      <c r="A610" s="562" t="s">
        <v>980</v>
      </c>
      <c r="B610" s="680"/>
      <c r="C610" s="681"/>
      <c r="D610" s="681"/>
      <c r="E610" s="681"/>
      <c r="F610" s="681"/>
      <c r="G610" s="675"/>
      <c r="H610" s="682"/>
      <c r="I610" s="683"/>
      <c r="J610" s="684"/>
      <c r="K610" s="685"/>
      <c r="L610" s="680"/>
      <c r="M610" s="686"/>
      <c r="N610" s="677"/>
      <c r="O610" s="680"/>
      <c r="P610" s="680"/>
      <c r="Q610" s="680"/>
      <c r="R610" s="687"/>
      <c r="S610" s="680"/>
      <c r="T610" s="680"/>
      <c r="U610" s="680"/>
      <c r="V610" s="680"/>
      <c r="W610" s="688"/>
      <c r="X610" s="680"/>
      <c r="Y610" s="680"/>
      <c r="Z610" s="782"/>
      <c r="AA610" s="783"/>
      <c r="AB610" s="783"/>
      <c r="AC610" s="784"/>
      <c r="AD610" s="784"/>
      <c r="AE610" s="784"/>
      <c r="AF610" s="785"/>
      <c r="AG610" s="786"/>
      <c r="AH610" s="785"/>
      <c r="AI610" s="680"/>
      <c r="AJ610" s="681"/>
      <c r="AK610" s="787"/>
      <c r="AL610" s="675"/>
      <c r="AM610" s="455"/>
      <c r="AN610" s="455"/>
      <c r="AO610" s="456"/>
      <c r="AP610" s="364"/>
      <c r="AQ610" s="811">
        <v>2090</v>
      </c>
      <c r="AR610" s="363">
        <f t="shared" si="183"/>
        <v>2403.5</v>
      </c>
      <c r="AS610" s="775">
        <f t="shared" si="184"/>
        <v>2215.4</v>
      </c>
      <c r="AT610" s="804">
        <f t="shared" si="185"/>
        <v>2547.71</v>
      </c>
      <c r="AU610" s="722">
        <f t="shared" si="186"/>
        <v>6.0000000000000046E-2</v>
      </c>
    </row>
    <row r="611" spans="1:47" ht="15.75" x14ac:dyDescent="0.25">
      <c r="A611" s="562" t="s">
        <v>981</v>
      </c>
      <c r="B611" s="680"/>
      <c r="C611" s="681"/>
      <c r="D611" s="681"/>
      <c r="E611" s="681"/>
      <c r="F611" s="681"/>
      <c r="G611" s="675"/>
      <c r="H611" s="682"/>
      <c r="I611" s="683"/>
      <c r="J611" s="684"/>
      <c r="K611" s="685"/>
      <c r="L611" s="680"/>
      <c r="M611" s="686"/>
      <c r="N611" s="677"/>
      <c r="O611" s="680"/>
      <c r="P611" s="680"/>
      <c r="Q611" s="680"/>
      <c r="R611" s="687"/>
      <c r="S611" s="680"/>
      <c r="T611" s="680"/>
      <c r="U611" s="680"/>
      <c r="V611" s="680"/>
      <c r="W611" s="688"/>
      <c r="X611" s="680"/>
      <c r="Y611" s="680"/>
      <c r="Z611" s="782"/>
      <c r="AA611" s="783"/>
      <c r="AB611" s="783"/>
      <c r="AC611" s="784"/>
      <c r="AD611" s="784"/>
      <c r="AE611" s="784"/>
      <c r="AF611" s="785"/>
      <c r="AG611" s="786"/>
      <c r="AH611" s="785"/>
      <c r="AI611" s="680"/>
      <c r="AJ611" s="681"/>
      <c r="AK611" s="787"/>
      <c r="AL611" s="675"/>
      <c r="AM611" s="455"/>
      <c r="AN611" s="455"/>
      <c r="AO611" s="456"/>
      <c r="AP611" s="364"/>
      <c r="AQ611" s="811">
        <v>1045</v>
      </c>
      <c r="AR611" s="363">
        <f t="shared" si="183"/>
        <v>1201.75</v>
      </c>
      <c r="AS611" s="775">
        <f t="shared" si="184"/>
        <v>1107.7</v>
      </c>
      <c r="AT611" s="804">
        <f t="shared" si="185"/>
        <v>1273.855</v>
      </c>
      <c r="AU611" s="722">
        <f t="shared" si="186"/>
        <v>6.0000000000000046E-2</v>
      </c>
    </row>
    <row r="612" spans="1:47" ht="15.75" x14ac:dyDescent="0.25">
      <c r="A612" s="562" t="s">
        <v>982</v>
      </c>
      <c r="B612" s="680"/>
      <c r="C612" s="681"/>
      <c r="D612" s="681"/>
      <c r="E612" s="681"/>
      <c r="F612" s="681"/>
      <c r="G612" s="675"/>
      <c r="H612" s="682"/>
      <c r="I612" s="683"/>
      <c r="J612" s="684"/>
      <c r="K612" s="685"/>
      <c r="L612" s="680"/>
      <c r="M612" s="686"/>
      <c r="N612" s="677"/>
      <c r="O612" s="680"/>
      <c r="P612" s="680"/>
      <c r="Q612" s="680"/>
      <c r="R612" s="687"/>
      <c r="S612" s="680"/>
      <c r="T612" s="680"/>
      <c r="U612" s="680"/>
      <c r="V612" s="680"/>
      <c r="W612" s="688"/>
      <c r="X612" s="680"/>
      <c r="Y612" s="680"/>
      <c r="Z612" s="782"/>
      <c r="AA612" s="783"/>
      <c r="AB612" s="783"/>
      <c r="AC612" s="784"/>
      <c r="AD612" s="784"/>
      <c r="AE612" s="784"/>
      <c r="AF612" s="785"/>
      <c r="AG612" s="786"/>
      <c r="AH612" s="785"/>
      <c r="AI612" s="680"/>
      <c r="AJ612" s="681"/>
      <c r="AK612" s="787"/>
      <c r="AL612" s="675"/>
      <c r="AM612" s="455"/>
      <c r="AN612" s="455"/>
      <c r="AO612" s="456"/>
      <c r="AP612" s="364"/>
      <c r="AQ612" s="811">
        <v>1358.5</v>
      </c>
      <c r="AR612" s="363">
        <f t="shared" si="183"/>
        <v>1562.2749999999999</v>
      </c>
      <c r="AS612" s="775">
        <f t="shared" si="184"/>
        <v>1440.01</v>
      </c>
      <c r="AT612" s="804">
        <f t="shared" si="185"/>
        <v>1656.0114999999998</v>
      </c>
      <c r="AU612" s="722">
        <f t="shared" si="186"/>
        <v>5.9999999999999991E-2</v>
      </c>
    </row>
    <row r="613" spans="1:47" ht="15.75" x14ac:dyDescent="0.25">
      <c r="A613" s="562" t="s">
        <v>983</v>
      </c>
      <c r="B613" s="680"/>
      <c r="C613" s="681"/>
      <c r="D613" s="681"/>
      <c r="E613" s="681"/>
      <c r="F613" s="681"/>
      <c r="G613" s="675"/>
      <c r="H613" s="682"/>
      <c r="I613" s="683"/>
      <c r="J613" s="684"/>
      <c r="K613" s="685"/>
      <c r="L613" s="680"/>
      <c r="M613" s="686"/>
      <c r="N613" s="677"/>
      <c r="O613" s="680"/>
      <c r="P613" s="680"/>
      <c r="Q613" s="680"/>
      <c r="R613" s="687"/>
      <c r="S613" s="680"/>
      <c r="T613" s="680"/>
      <c r="U613" s="680"/>
      <c r="V613" s="680"/>
      <c r="W613" s="688"/>
      <c r="X613" s="680"/>
      <c r="Y613" s="680"/>
      <c r="Z613" s="782"/>
      <c r="AA613" s="783"/>
      <c r="AB613" s="783"/>
      <c r="AC613" s="784"/>
      <c r="AD613" s="784"/>
      <c r="AE613" s="784"/>
      <c r="AF613" s="785"/>
      <c r="AG613" s="786"/>
      <c r="AH613" s="785"/>
      <c r="AI613" s="680"/>
      <c r="AJ613" s="681"/>
      <c r="AK613" s="787"/>
      <c r="AL613" s="675"/>
      <c r="AM613" s="455"/>
      <c r="AN613" s="455"/>
      <c r="AO613" s="456"/>
      <c r="AP613" s="364"/>
      <c r="AQ613" s="811">
        <v>1567.5</v>
      </c>
      <c r="AR613" s="363">
        <f t="shared" si="183"/>
        <v>1802.6249999999998</v>
      </c>
      <c r="AS613" s="775">
        <f t="shared" si="184"/>
        <v>1661.5500000000002</v>
      </c>
      <c r="AT613" s="804">
        <f t="shared" si="185"/>
        <v>1910.7825</v>
      </c>
      <c r="AU613" s="722">
        <f t="shared" si="186"/>
        <v>6.0000000000000116E-2</v>
      </c>
    </row>
    <row r="614" spans="1:47" ht="15.75" x14ac:dyDescent="0.25">
      <c r="A614" s="562" t="s">
        <v>984</v>
      </c>
      <c r="B614" s="680"/>
      <c r="C614" s="681"/>
      <c r="D614" s="681"/>
      <c r="E614" s="681"/>
      <c r="F614" s="681"/>
      <c r="G614" s="675"/>
      <c r="H614" s="682"/>
      <c r="I614" s="683"/>
      <c r="J614" s="684"/>
      <c r="K614" s="685"/>
      <c r="L614" s="680"/>
      <c r="M614" s="686"/>
      <c r="N614" s="677"/>
      <c r="O614" s="680"/>
      <c r="P614" s="680"/>
      <c r="Q614" s="680"/>
      <c r="R614" s="687"/>
      <c r="S614" s="680"/>
      <c r="T614" s="680"/>
      <c r="U614" s="680"/>
      <c r="V614" s="680"/>
      <c r="W614" s="688"/>
      <c r="X614" s="680"/>
      <c r="Y614" s="680"/>
      <c r="Z614" s="782"/>
      <c r="AA614" s="783"/>
      <c r="AB614" s="783"/>
      <c r="AC614" s="784"/>
      <c r="AD614" s="784"/>
      <c r="AE614" s="784"/>
      <c r="AF614" s="785"/>
      <c r="AG614" s="786"/>
      <c r="AH614" s="785"/>
      <c r="AI614" s="680"/>
      <c r="AJ614" s="681"/>
      <c r="AK614" s="787"/>
      <c r="AL614" s="675"/>
      <c r="AM614" s="455"/>
      <c r="AN614" s="455"/>
      <c r="AO614" s="456"/>
      <c r="AP614" s="364"/>
      <c r="AQ614" s="811">
        <v>1567.5</v>
      </c>
      <c r="AR614" s="363">
        <f t="shared" si="183"/>
        <v>1802.6249999999998</v>
      </c>
      <c r="AS614" s="775">
        <f t="shared" si="184"/>
        <v>1661.5500000000002</v>
      </c>
      <c r="AT614" s="804">
        <f t="shared" si="185"/>
        <v>1910.7825</v>
      </c>
      <c r="AU614" s="722">
        <f t="shared" si="186"/>
        <v>6.0000000000000116E-2</v>
      </c>
    </row>
    <row r="615" spans="1:47" ht="15.75" x14ac:dyDescent="0.25">
      <c r="A615" s="562" t="s">
        <v>985</v>
      </c>
      <c r="B615" s="680"/>
      <c r="C615" s="681"/>
      <c r="D615" s="681"/>
      <c r="E615" s="681"/>
      <c r="F615" s="681"/>
      <c r="G615" s="675"/>
      <c r="H615" s="682"/>
      <c r="I615" s="683"/>
      <c r="J615" s="684"/>
      <c r="K615" s="685"/>
      <c r="L615" s="680"/>
      <c r="M615" s="686"/>
      <c r="N615" s="677"/>
      <c r="O615" s="680"/>
      <c r="P615" s="680"/>
      <c r="Q615" s="680"/>
      <c r="R615" s="687"/>
      <c r="S615" s="680"/>
      <c r="T615" s="680"/>
      <c r="U615" s="680"/>
      <c r="V615" s="680"/>
      <c r="W615" s="688"/>
      <c r="X615" s="680"/>
      <c r="Y615" s="680"/>
      <c r="Z615" s="782"/>
      <c r="AA615" s="783"/>
      <c r="AB615" s="783"/>
      <c r="AC615" s="784"/>
      <c r="AD615" s="784"/>
      <c r="AE615" s="784"/>
      <c r="AF615" s="785"/>
      <c r="AG615" s="786"/>
      <c r="AH615" s="785"/>
      <c r="AI615" s="680"/>
      <c r="AJ615" s="681"/>
      <c r="AK615" s="787"/>
      <c r="AL615" s="675"/>
      <c r="AM615" s="455"/>
      <c r="AN615" s="455"/>
      <c r="AO615" s="456"/>
      <c r="AP615" s="364"/>
      <c r="AQ615" s="811">
        <v>1567.5</v>
      </c>
      <c r="AR615" s="363">
        <f t="shared" si="183"/>
        <v>1802.6249999999998</v>
      </c>
      <c r="AS615" s="775">
        <f t="shared" si="184"/>
        <v>1661.5500000000002</v>
      </c>
      <c r="AT615" s="804">
        <f t="shared" si="185"/>
        <v>1910.7825</v>
      </c>
      <c r="AU615" s="722">
        <f t="shared" si="186"/>
        <v>6.0000000000000116E-2</v>
      </c>
    </row>
    <row r="616" spans="1:47" ht="15.75" x14ac:dyDescent="0.25">
      <c r="A616" s="562" t="s">
        <v>986</v>
      </c>
      <c r="B616" s="680"/>
      <c r="C616" s="681"/>
      <c r="D616" s="681"/>
      <c r="E616" s="681"/>
      <c r="F616" s="681"/>
      <c r="G616" s="675"/>
      <c r="H616" s="682"/>
      <c r="I616" s="683"/>
      <c r="J616" s="684"/>
      <c r="K616" s="685"/>
      <c r="L616" s="680"/>
      <c r="M616" s="686"/>
      <c r="N616" s="677"/>
      <c r="O616" s="680"/>
      <c r="P616" s="680"/>
      <c r="Q616" s="680"/>
      <c r="R616" s="687"/>
      <c r="S616" s="680"/>
      <c r="T616" s="680"/>
      <c r="U616" s="680"/>
      <c r="V616" s="680"/>
      <c r="W616" s="688"/>
      <c r="X616" s="680"/>
      <c r="Y616" s="680"/>
      <c r="Z616" s="782"/>
      <c r="AA616" s="783"/>
      <c r="AB616" s="783"/>
      <c r="AC616" s="784"/>
      <c r="AD616" s="784"/>
      <c r="AE616" s="784"/>
      <c r="AF616" s="785"/>
      <c r="AG616" s="786"/>
      <c r="AH616" s="785"/>
      <c r="AI616" s="680"/>
      <c r="AJ616" s="681"/>
      <c r="AK616" s="787"/>
      <c r="AL616" s="675"/>
      <c r="AM616" s="455"/>
      <c r="AN616" s="455"/>
      <c r="AO616" s="456"/>
      <c r="AP616" s="364"/>
      <c r="AQ616" s="811">
        <v>522.5</v>
      </c>
      <c r="AR616" s="363">
        <f t="shared" si="183"/>
        <v>600.875</v>
      </c>
      <c r="AS616" s="775">
        <f t="shared" si="184"/>
        <v>553.85</v>
      </c>
      <c r="AT616" s="804">
        <f t="shared" si="185"/>
        <v>636.92750000000001</v>
      </c>
      <c r="AU616" s="722">
        <f t="shared" si="186"/>
        <v>6.0000000000000046E-2</v>
      </c>
    </row>
    <row r="617" spans="1:47" ht="15.75" x14ac:dyDescent="0.25">
      <c r="A617" s="562" t="s">
        <v>987</v>
      </c>
      <c r="B617" s="680"/>
      <c r="C617" s="681"/>
      <c r="D617" s="681"/>
      <c r="E617" s="681"/>
      <c r="F617" s="681"/>
      <c r="G617" s="675"/>
      <c r="H617" s="682"/>
      <c r="I617" s="683"/>
      <c r="J617" s="684"/>
      <c r="K617" s="685"/>
      <c r="L617" s="680"/>
      <c r="M617" s="686"/>
      <c r="N617" s="677"/>
      <c r="O617" s="680"/>
      <c r="P617" s="680"/>
      <c r="Q617" s="680"/>
      <c r="R617" s="687"/>
      <c r="S617" s="680"/>
      <c r="T617" s="680"/>
      <c r="U617" s="680"/>
      <c r="V617" s="680"/>
      <c r="W617" s="688"/>
      <c r="X617" s="680"/>
      <c r="Y617" s="680"/>
      <c r="Z617" s="782"/>
      <c r="AA617" s="783"/>
      <c r="AB617" s="783"/>
      <c r="AC617" s="784"/>
      <c r="AD617" s="784"/>
      <c r="AE617" s="784"/>
      <c r="AF617" s="785"/>
      <c r="AG617" s="786"/>
      <c r="AH617" s="785"/>
      <c r="AI617" s="680"/>
      <c r="AJ617" s="681"/>
      <c r="AK617" s="787"/>
      <c r="AL617" s="675"/>
      <c r="AM617" s="455"/>
      <c r="AN617" s="455"/>
      <c r="AO617" s="456"/>
      <c r="AP617" s="364"/>
      <c r="AQ617" s="811">
        <v>888.24999999999989</v>
      </c>
      <c r="AR617" s="363">
        <f t="shared" si="183"/>
        <v>1021.4874999999998</v>
      </c>
      <c r="AS617" s="775">
        <f t="shared" si="184"/>
        <v>941.54499999999996</v>
      </c>
      <c r="AT617" s="804">
        <f t="shared" si="185"/>
        <v>1082.7767499999998</v>
      </c>
      <c r="AU617" s="722">
        <f t="shared" si="186"/>
        <v>6.0000000000000088E-2</v>
      </c>
    </row>
    <row r="618" spans="1:47" ht="15.75" x14ac:dyDescent="0.25">
      <c r="A618" s="562" t="s">
        <v>988</v>
      </c>
      <c r="B618" s="680"/>
      <c r="C618" s="681"/>
      <c r="D618" s="681"/>
      <c r="E618" s="681"/>
      <c r="F618" s="681"/>
      <c r="G618" s="675"/>
      <c r="H618" s="682"/>
      <c r="I618" s="683"/>
      <c r="J618" s="684"/>
      <c r="K618" s="685"/>
      <c r="L618" s="680"/>
      <c r="M618" s="686"/>
      <c r="N618" s="677"/>
      <c r="O618" s="680"/>
      <c r="P618" s="680"/>
      <c r="Q618" s="680"/>
      <c r="R618" s="687"/>
      <c r="S618" s="680"/>
      <c r="T618" s="680"/>
      <c r="U618" s="680"/>
      <c r="V618" s="680"/>
      <c r="W618" s="688"/>
      <c r="X618" s="680"/>
      <c r="Y618" s="680"/>
      <c r="Z618" s="782"/>
      <c r="AA618" s="783"/>
      <c r="AB618" s="783"/>
      <c r="AC618" s="784"/>
      <c r="AD618" s="784"/>
      <c r="AE618" s="784"/>
      <c r="AF618" s="785"/>
      <c r="AG618" s="786"/>
      <c r="AH618" s="785"/>
      <c r="AI618" s="680"/>
      <c r="AJ618" s="681"/>
      <c r="AK618" s="787"/>
      <c r="AL618" s="675"/>
      <c r="AM618" s="455"/>
      <c r="AN618" s="455"/>
      <c r="AO618" s="456"/>
      <c r="AP618" s="364"/>
      <c r="AQ618" s="811">
        <v>522.5</v>
      </c>
      <c r="AR618" s="363">
        <f t="shared" si="183"/>
        <v>600.875</v>
      </c>
      <c r="AS618" s="775">
        <f t="shared" si="184"/>
        <v>553.85</v>
      </c>
      <c r="AT618" s="804">
        <f t="shared" si="185"/>
        <v>636.92750000000001</v>
      </c>
      <c r="AU618" s="722">
        <f t="shared" si="186"/>
        <v>6.0000000000000046E-2</v>
      </c>
    </row>
    <row r="619" spans="1:47" ht="15.75" x14ac:dyDescent="0.25">
      <c r="A619" s="562" t="s">
        <v>989</v>
      </c>
      <c r="B619" s="680"/>
      <c r="C619" s="681"/>
      <c r="D619" s="681"/>
      <c r="E619" s="681"/>
      <c r="F619" s="681"/>
      <c r="G619" s="675"/>
      <c r="H619" s="682"/>
      <c r="I619" s="683"/>
      <c r="J619" s="684"/>
      <c r="K619" s="685"/>
      <c r="L619" s="680"/>
      <c r="M619" s="686"/>
      <c r="N619" s="677"/>
      <c r="O619" s="680"/>
      <c r="P619" s="680"/>
      <c r="Q619" s="680"/>
      <c r="R619" s="687"/>
      <c r="S619" s="680"/>
      <c r="T619" s="680"/>
      <c r="U619" s="680"/>
      <c r="V619" s="680"/>
      <c r="W619" s="688"/>
      <c r="X619" s="680"/>
      <c r="Y619" s="680"/>
      <c r="Z619" s="782"/>
      <c r="AA619" s="783"/>
      <c r="AB619" s="783"/>
      <c r="AC619" s="784"/>
      <c r="AD619" s="784"/>
      <c r="AE619" s="784"/>
      <c r="AF619" s="785"/>
      <c r="AG619" s="786"/>
      <c r="AH619" s="785"/>
      <c r="AI619" s="680"/>
      <c r="AJ619" s="681"/>
      <c r="AK619" s="787"/>
      <c r="AL619" s="675"/>
      <c r="AM619" s="455"/>
      <c r="AN619" s="455"/>
      <c r="AO619" s="456"/>
      <c r="AP619" s="364"/>
      <c r="AQ619" s="811">
        <v>627</v>
      </c>
      <c r="AR619" s="363">
        <f t="shared" si="183"/>
        <v>721.05</v>
      </c>
      <c r="AS619" s="775">
        <f t="shared" si="184"/>
        <v>664.62</v>
      </c>
      <c r="AT619" s="804">
        <f t="shared" si="185"/>
        <v>764.31299999999999</v>
      </c>
      <c r="AU619" s="722">
        <f t="shared" si="186"/>
        <v>6.0000000000000005E-2</v>
      </c>
    </row>
    <row r="620" spans="1:47" ht="15.75" x14ac:dyDescent="0.25">
      <c r="A620" s="562" t="s">
        <v>990</v>
      </c>
      <c r="B620" s="680"/>
      <c r="C620" s="681"/>
      <c r="D620" s="681"/>
      <c r="E620" s="681"/>
      <c r="F620" s="681"/>
      <c r="G620" s="675"/>
      <c r="H620" s="682"/>
      <c r="I620" s="683"/>
      <c r="J620" s="684"/>
      <c r="K620" s="685"/>
      <c r="L620" s="680"/>
      <c r="M620" s="686"/>
      <c r="N620" s="677"/>
      <c r="O620" s="680"/>
      <c r="P620" s="680"/>
      <c r="Q620" s="680"/>
      <c r="R620" s="687"/>
      <c r="S620" s="680"/>
      <c r="T620" s="680"/>
      <c r="U620" s="680"/>
      <c r="V620" s="680"/>
      <c r="W620" s="688"/>
      <c r="X620" s="680"/>
      <c r="Y620" s="680"/>
      <c r="Z620" s="782"/>
      <c r="AA620" s="783"/>
      <c r="AB620" s="783"/>
      <c r="AC620" s="784"/>
      <c r="AD620" s="784"/>
      <c r="AE620" s="784"/>
      <c r="AF620" s="785"/>
      <c r="AG620" s="786"/>
      <c r="AH620" s="785"/>
      <c r="AI620" s="680"/>
      <c r="AJ620" s="681"/>
      <c r="AK620" s="787"/>
      <c r="AL620" s="675"/>
      <c r="AM620" s="455"/>
      <c r="AN620" s="455"/>
      <c r="AO620" s="456"/>
      <c r="AP620" s="364"/>
      <c r="AQ620" s="811">
        <v>836</v>
      </c>
      <c r="AR620" s="363">
        <f t="shared" si="183"/>
        <v>961.4</v>
      </c>
      <c r="AS620" s="775">
        <f t="shared" si="184"/>
        <v>886.16000000000008</v>
      </c>
      <c r="AT620" s="804">
        <f t="shared" si="185"/>
        <v>1019.0840000000001</v>
      </c>
      <c r="AU620" s="722">
        <f t="shared" si="186"/>
        <v>6.0000000000000095E-2</v>
      </c>
    </row>
    <row r="621" spans="1:47" ht="15.75" x14ac:dyDescent="0.25">
      <c r="A621" s="562" t="s">
        <v>991</v>
      </c>
      <c r="B621" s="680"/>
      <c r="C621" s="681"/>
      <c r="D621" s="681"/>
      <c r="E621" s="681"/>
      <c r="F621" s="681"/>
      <c r="G621" s="675"/>
      <c r="H621" s="682"/>
      <c r="I621" s="683"/>
      <c r="J621" s="684"/>
      <c r="K621" s="685"/>
      <c r="L621" s="680"/>
      <c r="M621" s="686"/>
      <c r="N621" s="677"/>
      <c r="O621" s="680"/>
      <c r="P621" s="680"/>
      <c r="Q621" s="680"/>
      <c r="R621" s="687"/>
      <c r="S621" s="680"/>
      <c r="T621" s="680"/>
      <c r="U621" s="680"/>
      <c r="V621" s="680"/>
      <c r="W621" s="688"/>
      <c r="X621" s="680"/>
      <c r="Y621" s="680"/>
      <c r="Z621" s="782"/>
      <c r="AA621" s="783"/>
      <c r="AB621" s="783"/>
      <c r="AC621" s="784"/>
      <c r="AD621" s="784"/>
      <c r="AE621" s="784"/>
      <c r="AF621" s="785"/>
      <c r="AG621" s="786"/>
      <c r="AH621" s="785"/>
      <c r="AI621" s="680"/>
      <c r="AJ621" s="681"/>
      <c r="AK621" s="787"/>
      <c r="AL621" s="675"/>
      <c r="AM621" s="455"/>
      <c r="AN621" s="455"/>
      <c r="AO621" s="456"/>
      <c r="AP621" s="364"/>
      <c r="AQ621" s="811">
        <v>2090</v>
      </c>
      <c r="AR621" s="363">
        <f t="shared" si="183"/>
        <v>2403.5</v>
      </c>
      <c r="AS621" s="775">
        <f t="shared" si="184"/>
        <v>2215.4</v>
      </c>
      <c r="AT621" s="804">
        <f t="shared" si="185"/>
        <v>2547.71</v>
      </c>
      <c r="AU621" s="722">
        <f t="shared" si="186"/>
        <v>6.0000000000000046E-2</v>
      </c>
    </row>
    <row r="622" spans="1:47" ht="15.75" x14ac:dyDescent="0.25">
      <c r="A622" s="562" t="s">
        <v>992</v>
      </c>
      <c r="B622" s="680"/>
      <c r="C622" s="681"/>
      <c r="D622" s="681"/>
      <c r="E622" s="681"/>
      <c r="F622" s="681"/>
      <c r="G622" s="675"/>
      <c r="H622" s="682"/>
      <c r="I622" s="683"/>
      <c r="J622" s="684"/>
      <c r="K622" s="685"/>
      <c r="L622" s="680"/>
      <c r="M622" s="686"/>
      <c r="N622" s="677"/>
      <c r="O622" s="680"/>
      <c r="P622" s="680"/>
      <c r="Q622" s="680"/>
      <c r="R622" s="687"/>
      <c r="S622" s="680"/>
      <c r="T622" s="680"/>
      <c r="U622" s="680"/>
      <c r="V622" s="680"/>
      <c r="W622" s="688"/>
      <c r="X622" s="680"/>
      <c r="Y622" s="680"/>
      <c r="Z622" s="782"/>
      <c r="AA622" s="783"/>
      <c r="AB622" s="783"/>
      <c r="AC622" s="784"/>
      <c r="AD622" s="784"/>
      <c r="AE622" s="784"/>
      <c r="AF622" s="785"/>
      <c r="AG622" s="786"/>
      <c r="AH622" s="785"/>
      <c r="AI622" s="680"/>
      <c r="AJ622" s="681"/>
      <c r="AK622" s="787"/>
      <c r="AL622" s="675"/>
      <c r="AM622" s="455"/>
      <c r="AN622" s="455"/>
      <c r="AO622" s="456"/>
      <c r="AP622" s="364"/>
      <c r="AQ622" s="811">
        <v>1254</v>
      </c>
      <c r="AR622" s="363">
        <f t="shared" si="183"/>
        <v>1442.1</v>
      </c>
      <c r="AS622" s="775">
        <f t="shared" si="184"/>
        <v>1329.24</v>
      </c>
      <c r="AT622" s="804">
        <f t="shared" si="185"/>
        <v>1528.626</v>
      </c>
      <c r="AU622" s="722">
        <f t="shared" si="186"/>
        <v>6.0000000000000005E-2</v>
      </c>
    </row>
    <row r="623" spans="1:47" ht="15.75" x14ac:dyDescent="0.25">
      <c r="A623" s="562" t="s">
        <v>993</v>
      </c>
      <c r="B623" s="680"/>
      <c r="C623" s="681"/>
      <c r="D623" s="681"/>
      <c r="E623" s="681"/>
      <c r="F623" s="681"/>
      <c r="G623" s="675"/>
      <c r="H623" s="682"/>
      <c r="I623" s="683"/>
      <c r="J623" s="684"/>
      <c r="K623" s="685"/>
      <c r="L623" s="680"/>
      <c r="M623" s="686"/>
      <c r="N623" s="677"/>
      <c r="O623" s="680"/>
      <c r="P623" s="680"/>
      <c r="Q623" s="680"/>
      <c r="R623" s="687"/>
      <c r="S623" s="680"/>
      <c r="T623" s="680"/>
      <c r="U623" s="680"/>
      <c r="V623" s="680"/>
      <c r="W623" s="688"/>
      <c r="X623" s="680"/>
      <c r="Y623" s="680"/>
      <c r="Z623" s="782"/>
      <c r="AA623" s="783"/>
      <c r="AB623" s="783"/>
      <c r="AC623" s="784"/>
      <c r="AD623" s="784"/>
      <c r="AE623" s="784"/>
      <c r="AF623" s="785"/>
      <c r="AG623" s="786"/>
      <c r="AH623" s="785"/>
      <c r="AI623" s="680"/>
      <c r="AJ623" s="681"/>
      <c r="AK623" s="787"/>
      <c r="AL623" s="675"/>
      <c r="AM623" s="455"/>
      <c r="AN623" s="455"/>
      <c r="AO623" s="456"/>
      <c r="AP623" s="364"/>
      <c r="AQ623" s="811">
        <v>1045</v>
      </c>
      <c r="AR623" s="363">
        <f t="shared" si="183"/>
        <v>1201.75</v>
      </c>
      <c r="AS623" s="775">
        <f t="shared" si="184"/>
        <v>1107.7</v>
      </c>
      <c r="AT623" s="804">
        <f t="shared" si="185"/>
        <v>1273.855</v>
      </c>
      <c r="AU623" s="722">
        <f t="shared" si="186"/>
        <v>6.0000000000000046E-2</v>
      </c>
    </row>
    <row r="624" spans="1:47" ht="15.75" x14ac:dyDescent="0.25">
      <c r="A624" s="562" t="s">
        <v>994</v>
      </c>
      <c r="B624" s="680"/>
      <c r="C624" s="681"/>
      <c r="D624" s="681"/>
      <c r="E624" s="681"/>
      <c r="F624" s="681"/>
      <c r="G624" s="675"/>
      <c r="H624" s="682"/>
      <c r="I624" s="683"/>
      <c r="J624" s="684"/>
      <c r="K624" s="685"/>
      <c r="L624" s="680"/>
      <c r="M624" s="686"/>
      <c r="N624" s="677"/>
      <c r="O624" s="680"/>
      <c r="P624" s="680"/>
      <c r="Q624" s="680"/>
      <c r="R624" s="687"/>
      <c r="S624" s="680"/>
      <c r="T624" s="680"/>
      <c r="U624" s="680"/>
      <c r="V624" s="680"/>
      <c r="W624" s="688"/>
      <c r="X624" s="680"/>
      <c r="Y624" s="680"/>
      <c r="Z624" s="782"/>
      <c r="AA624" s="783"/>
      <c r="AB624" s="783"/>
      <c r="AC624" s="784"/>
      <c r="AD624" s="784"/>
      <c r="AE624" s="784"/>
      <c r="AF624" s="785"/>
      <c r="AG624" s="786"/>
      <c r="AH624" s="785"/>
      <c r="AI624" s="680"/>
      <c r="AJ624" s="681"/>
      <c r="AK624" s="787"/>
      <c r="AL624" s="675"/>
      <c r="AM624" s="455"/>
      <c r="AN624" s="455"/>
      <c r="AO624" s="456"/>
      <c r="AP624" s="364"/>
      <c r="AQ624" s="811">
        <v>1045</v>
      </c>
      <c r="AR624" s="363">
        <f t="shared" si="183"/>
        <v>1201.75</v>
      </c>
      <c r="AS624" s="775">
        <f t="shared" si="184"/>
        <v>1107.7</v>
      </c>
      <c r="AT624" s="804">
        <f t="shared" si="185"/>
        <v>1273.855</v>
      </c>
      <c r="AU624" s="722">
        <f t="shared" si="186"/>
        <v>6.0000000000000046E-2</v>
      </c>
    </row>
    <row r="625" spans="1:47" ht="15.75" x14ac:dyDescent="0.25">
      <c r="A625" s="562" t="s">
        <v>995</v>
      </c>
      <c r="B625" s="680"/>
      <c r="C625" s="681"/>
      <c r="D625" s="681"/>
      <c r="E625" s="681"/>
      <c r="F625" s="681"/>
      <c r="G625" s="675"/>
      <c r="H625" s="682"/>
      <c r="I625" s="683"/>
      <c r="J625" s="684"/>
      <c r="K625" s="685"/>
      <c r="L625" s="680"/>
      <c r="M625" s="686"/>
      <c r="N625" s="677"/>
      <c r="O625" s="680"/>
      <c r="P625" s="680"/>
      <c r="Q625" s="680"/>
      <c r="R625" s="687"/>
      <c r="S625" s="680"/>
      <c r="T625" s="680"/>
      <c r="U625" s="680"/>
      <c r="V625" s="680"/>
      <c r="W625" s="688"/>
      <c r="X625" s="680"/>
      <c r="Y625" s="680"/>
      <c r="Z625" s="782"/>
      <c r="AA625" s="783"/>
      <c r="AB625" s="783"/>
      <c r="AC625" s="784"/>
      <c r="AD625" s="784"/>
      <c r="AE625" s="784"/>
      <c r="AF625" s="785"/>
      <c r="AG625" s="786"/>
      <c r="AH625" s="785"/>
      <c r="AI625" s="680"/>
      <c r="AJ625" s="681"/>
      <c r="AK625" s="787"/>
      <c r="AL625" s="675"/>
      <c r="AM625" s="455"/>
      <c r="AN625" s="455"/>
      <c r="AO625" s="456"/>
      <c r="AP625" s="364"/>
      <c r="AQ625" s="811">
        <v>731.5</v>
      </c>
      <c r="AR625" s="363">
        <f t="shared" si="183"/>
        <v>841.22499999999991</v>
      </c>
      <c r="AS625" s="775">
        <f t="shared" si="184"/>
        <v>775.39</v>
      </c>
      <c r="AT625" s="804">
        <f t="shared" si="185"/>
        <v>891.69849999999997</v>
      </c>
      <c r="AU625" s="722">
        <f t="shared" si="186"/>
        <v>5.9999999999999984E-2</v>
      </c>
    </row>
    <row r="626" spans="1:47" ht="15.75" x14ac:dyDescent="0.25">
      <c r="A626" s="562" t="s">
        <v>996</v>
      </c>
      <c r="B626" s="680"/>
      <c r="C626" s="681"/>
      <c r="D626" s="681"/>
      <c r="E626" s="681"/>
      <c r="F626" s="681"/>
      <c r="G626" s="675"/>
      <c r="H626" s="682"/>
      <c r="I626" s="683"/>
      <c r="J626" s="684"/>
      <c r="K626" s="685"/>
      <c r="L626" s="680"/>
      <c r="M626" s="686"/>
      <c r="N626" s="677"/>
      <c r="O626" s="680"/>
      <c r="P626" s="680"/>
      <c r="Q626" s="680"/>
      <c r="R626" s="687"/>
      <c r="S626" s="680"/>
      <c r="T626" s="680"/>
      <c r="U626" s="680"/>
      <c r="V626" s="680"/>
      <c r="W626" s="688"/>
      <c r="X626" s="680"/>
      <c r="Y626" s="680"/>
      <c r="Z626" s="782"/>
      <c r="AA626" s="783"/>
      <c r="AB626" s="783"/>
      <c r="AC626" s="784"/>
      <c r="AD626" s="784"/>
      <c r="AE626" s="784"/>
      <c r="AF626" s="785"/>
      <c r="AG626" s="786"/>
      <c r="AH626" s="785"/>
      <c r="AI626" s="680"/>
      <c r="AJ626" s="681"/>
      <c r="AK626" s="787"/>
      <c r="AL626" s="675"/>
      <c r="AM626" s="455"/>
      <c r="AN626" s="455"/>
      <c r="AO626" s="456"/>
      <c r="AP626" s="364"/>
      <c r="AQ626" s="811">
        <v>522.5</v>
      </c>
      <c r="AR626" s="363">
        <f t="shared" si="183"/>
        <v>600.875</v>
      </c>
      <c r="AS626" s="775">
        <f t="shared" si="184"/>
        <v>553.85</v>
      </c>
      <c r="AT626" s="804">
        <f t="shared" si="185"/>
        <v>636.92750000000001</v>
      </c>
      <c r="AU626" s="722">
        <f t="shared" si="186"/>
        <v>6.0000000000000046E-2</v>
      </c>
    </row>
    <row r="627" spans="1:47" ht="15.75" x14ac:dyDescent="0.25">
      <c r="A627" s="562" t="s">
        <v>997</v>
      </c>
      <c r="B627" s="680"/>
      <c r="C627" s="681"/>
      <c r="D627" s="681"/>
      <c r="E627" s="681"/>
      <c r="F627" s="681"/>
      <c r="G627" s="675"/>
      <c r="H627" s="682"/>
      <c r="I627" s="683"/>
      <c r="J627" s="684"/>
      <c r="K627" s="685"/>
      <c r="L627" s="680"/>
      <c r="M627" s="686"/>
      <c r="N627" s="677"/>
      <c r="O627" s="680"/>
      <c r="P627" s="680"/>
      <c r="Q627" s="680"/>
      <c r="R627" s="687"/>
      <c r="S627" s="680"/>
      <c r="T627" s="680"/>
      <c r="U627" s="680"/>
      <c r="V627" s="680"/>
      <c r="W627" s="688"/>
      <c r="X627" s="680"/>
      <c r="Y627" s="680"/>
      <c r="Z627" s="782"/>
      <c r="AA627" s="783"/>
      <c r="AB627" s="783"/>
      <c r="AC627" s="784"/>
      <c r="AD627" s="784"/>
      <c r="AE627" s="784"/>
      <c r="AF627" s="785"/>
      <c r="AG627" s="786"/>
      <c r="AH627" s="785"/>
      <c r="AI627" s="680"/>
      <c r="AJ627" s="681"/>
      <c r="AK627" s="787"/>
      <c r="AL627" s="675"/>
      <c r="AM627" s="455"/>
      <c r="AN627" s="455"/>
      <c r="AO627" s="456"/>
      <c r="AP627" s="364"/>
      <c r="AQ627" s="811">
        <v>522.5</v>
      </c>
      <c r="AR627" s="363">
        <f t="shared" si="183"/>
        <v>600.875</v>
      </c>
      <c r="AS627" s="775">
        <f t="shared" si="184"/>
        <v>553.85</v>
      </c>
      <c r="AT627" s="804">
        <f t="shared" si="185"/>
        <v>636.92750000000001</v>
      </c>
      <c r="AU627" s="722">
        <f t="shared" si="186"/>
        <v>6.0000000000000046E-2</v>
      </c>
    </row>
    <row r="628" spans="1:47" ht="15.75" x14ac:dyDescent="0.25">
      <c r="A628" s="562" t="s">
        <v>1002</v>
      </c>
      <c r="B628" s="680"/>
      <c r="C628" s="681"/>
      <c r="D628" s="681"/>
      <c r="E628" s="681"/>
      <c r="F628" s="681"/>
      <c r="G628" s="675"/>
      <c r="H628" s="682"/>
      <c r="I628" s="683"/>
      <c r="J628" s="684"/>
      <c r="K628" s="685"/>
      <c r="L628" s="680"/>
      <c r="M628" s="686"/>
      <c r="N628" s="677"/>
      <c r="O628" s="680"/>
      <c r="P628" s="680"/>
      <c r="Q628" s="680"/>
      <c r="R628" s="687"/>
      <c r="S628" s="680"/>
      <c r="T628" s="680"/>
      <c r="U628" s="680"/>
      <c r="V628" s="680"/>
      <c r="W628" s="688"/>
      <c r="X628" s="680"/>
      <c r="Y628" s="680"/>
      <c r="Z628" s="782"/>
      <c r="AA628" s="783"/>
      <c r="AB628" s="783"/>
      <c r="AC628" s="784"/>
      <c r="AD628" s="784"/>
      <c r="AE628" s="784"/>
      <c r="AF628" s="785"/>
      <c r="AG628" s="786"/>
      <c r="AH628" s="785"/>
      <c r="AI628" s="680"/>
      <c r="AJ628" s="681"/>
      <c r="AK628" s="787"/>
      <c r="AL628" s="675"/>
      <c r="AM628" s="455"/>
      <c r="AN628" s="455"/>
      <c r="AO628" s="456"/>
      <c r="AP628" s="364"/>
      <c r="AQ628" s="811">
        <v>2560.25</v>
      </c>
      <c r="AR628" s="363">
        <f t="shared" si="183"/>
        <v>2944.2874999999999</v>
      </c>
      <c r="AS628" s="775">
        <f t="shared" si="184"/>
        <v>2713.8650000000002</v>
      </c>
      <c r="AT628" s="804">
        <f t="shared" si="185"/>
        <v>3120.9447500000001</v>
      </c>
      <c r="AU628" s="722">
        <f t="shared" si="186"/>
        <v>6.0000000000000095E-2</v>
      </c>
    </row>
    <row r="629" spans="1:47" ht="15.75" x14ac:dyDescent="0.25">
      <c r="A629" s="562" t="s">
        <v>998</v>
      </c>
      <c r="B629" s="680"/>
      <c r="C629" s="681"/>
      <c r="D629" s="681"/>
      <c r="E629" s="681"/>
      <c r="F629" s="681"/>
      <c r="G629" s="675"/>
      <c r="H629" s="682"/>
      <c r="I629" s="683"/>
      <c r="J629" s="684"/>
      <c r="K629" s="685"/>
      <c r="L629" s="680"/>
      <c r="M629" s="686"/>
      <c r="N629" s="677"/>
      <c r="O629" s="680"/>
      <c r="P629" s="680"/>
      <c r="Q629" s="680"/>
      <c r="R629" s="687"/>
      <c r="S629" s="680"/>
      <c r="T629" s="680"/>
      <c r="U629" s="680"/>
      <c r="V629" s="680"/>
      <c r="W629" s="688"/>
      <c r="X629" s="680"/>
      <c r="Y629" s="680"/>
      <c r="Z629" s="782"/>
      <c r="AA629" s="783"/>
      <c r="AB629" s="783"/>
      <c r="AC629" s="784"/>
      <c r="AD629" s="784"/>
      <c r="AE629" s="784"/>
      <c r="AF629" s="785"/>
      <c r="AG629" s="786"/>
      <c r="AH629" s="785"/>
      <c r="AI629" s="680"/>
      <c r="AJ629" s="681"/>
      <c r="AK629" s="787"/>
      <c r="AL629" s="675"/>
      <c r="AM629" s="455"/>
      <c r="AN629" s="455"/>
      <c r="AO629" s="456"/>
      <c r="AP629" s="364"/>
      <c r="AQ629" s="811">
        <v>2142.25</v>
      </c>
      <c r="AR629" s="363">
        <f t="shared" si="183"/>
        <v>2463.5874999999996</v>
      </c>
      <c r="AS629" s="775">
        <f t="shared" si="184"/>
        <v>2270.7850000000003</v>
      </c>
      <c r="AT629" s="804">
        <f t="shared" si="185"/>
        <v>2611.4027500000002</v>
      </c>
      <c r="AU629" s="722">
        <f t="shared" si="186"/>
        <v>6.0000000000000143E-2</v>
      </c>
    </row>
    <row r="630" spans="1:47" ht="15.75" x14ac:dyDescent="0.25">
      <c r="A630" s="562" t="s">
        <v>999</v>
      </c>
      <c r="B630" s="680"/>
      <c r="C630" s="681"/>
      <c r="D630" s="681"/>
      <c r="E630" s="681"/>
      <c r="F630" s="681"/>
      <c r="G630" s="675"/>
      <c r="H630" s="682"/>
      <c r="I630" s="683"/>
      <c r="J630" s="684"/>
      <c r="K630" s="685"/>
      <c r="L630" s="680"/>
      <c r="M630" s="686"/>
      <c r="N630" s="677"/>
      <c r="O630" s="680"/>
      <c r="P630" s="680"/>
      <c r="Q630" s="680"/>
      <c r="R630" s="687"/>
      <c r="S630" s="680"/>
      <c r="T630" s="680"/>
      <c r="U630" s="680"/>
      <c r="V630" s="680"/>
      <c r="W630" s="688"/>
      <c r="X630" s="680"/>
      <c r="Y630" s="680"/>
      <c r="Z630" s="782"/>
      <c r="AA630" s="783"/>
      <c r="AB630" s="783"/>
      <c r="AC630" s="784"/>
      <c r="AD630" s="784"/>
      <c r="AE630" s="784"/>
      <c r="AF630" s="785"/>
      <c r="AG630" s="786"/>
      <c r="AH630" s="785"/>
      <c r="AI630" s="680"/>
      <c r="AJ630" s="681"/>
      <c r="AK630" s="787"/>
      <c r="AL630" s="675"/>
      <c r="AM630" s="455"/>
      <c r="AN630" s="455"/>
      <c r="AO630" s="456"/>
      <c r="AP630" s="364"/>
      <c r="AQ630" s="811">
        <v>1880.9999999999998</v>
      </c>
      <c r="AR630" s="363">
        <f t="shared" si="183"/>
        <v>2163.1499999999996</v>
      </c>
      <c r="AS630" s="775">
        <f t="shared" si="184"/>
        <v>1993.86</v>
      </c>
      <c r="AT630" s="804">
        <f t="shared" si="185"/>
        <v>2292.9389999999999</v>
      </c>
      <c r="AU630" s="722">
        <f t="shared" si="186"/>
        <v>6.0000000000000074E-2</v>
      </c>
    </row>
    <row r="631" spans="1:47" ht="15.75" x14ac:dyDescent="0.25">
      <c r="A631" s="562" t="s">
        <v>1000</v>
      </c>
      <c r="B631" s="680"/>
      <c r="C631" s="681"/>
      <c r="D631" s="681"/>
      <c r="E631" s="681"/>
      <c r="F631" s="681"/>
      <c r="G631" s="675"/>
      <c r="H631" s="682"/>
      <c r="I631" s="683"/>
      <c r="J631" s="684"/>
      <c r="K631" s="685"/>
      <c r="L631" s="680"/>
      <c r="M631" s="686"/>
      <c r="N631" s="677"/>
      <c r="O631" s="680"/>
      <c r="P631" s="680"/>
      <c r="Q631" s="680"/>
      <c r="R631" s="687"/>
      <c r="S631" s="680"/>
      <c r="T631" s="680"/>
      <c r="U631" s="680"/>
      <c r="V631" s="680"/>
      <c r="W631" s="688"/>
      <c r="X631" s="680"/>
      <c r="Y631" s="680"/>
      <c r="Z631" s="782"/>
      <c r="AA631" s="783"/>
      <c r="AB631" s="783"/>
      <c r="AC631" s="784"/>
      <c r="AD631" s="784"/>
      <c r="AE631" s="784"/>
      <c r="AF631" s="785"/>
      <c r="AG631" s="786"/>
      <c r="AH631" s="785"/>
      <c r="AI631" s="680"/>
      <c r="AJ631" s="681"/>
      <c r="AK631" s="787"/>
      <c r="AL631" s="675"/>
      <c r="AM631" s="455"/>
      <c r="AN631" s="455"/>
      <c r="AO631" s="456"/>
      <c r="AP631" s="364"/>
      <c r="AQ631" s="811">
        <v>1567.5</v>
      </c>
      <c r="AR631" s="363">
        <f t="shared" si="183"/>
        <v>1802.6249999999998</v>
      </c>
      <c r="AS631" s="775">
        <f t="shared" si="184"/>
        <v>1661.5500000000002</v>
      </c>
      <c r="AT631" s="804">
        <f t="shared" si="185"/>
        <v>1910.7825</v>
      </c>
      <c r="AU631" s="722">
        <f t="shared" si="186"/>
        <v>6.0000000000000116E-2</v>
      </c>
    </row>
    <row r="632" spans="1:47" ht="15.75" x14ac:dyDescent="0.25">
      <c r="A632" s="562" t="s">
        <v>1001</v>
      </c>
      <c r="B632" s="680"/>
      <c r="C632" s="681"/>
      <c r="D632" s="681"/>
      <c r="E632" s="681"/>
      <c r="F632" s="681"/>
      <c r="G632" s="675"/>
      <c r="H632" s="682"/>
      <c r="I632" s="683"/>
      <c r="J632" s="684"/>
      <c r="K632" s="685"/>
      <c r="L632" s="680"/>
      <c r="M632" s="686"/>
      <c r="N632" s="677"/>
      <c r="O632" s="680"/>
      <c r="P632" s="680"/>
      <c r="Q632" s="680"/>
      <c r="R632" s="687"/>
      <c r="S632" s="680"/>
      <c r="T632" s="680"/>
      <c r="U632" s="680"/>
      <c r="V632" s="680"/>
      <c r="W632" s="688"/>
      <c r="X632" s="680"/>
      <c r="Y632" s="680"/>
      <c r="Z632" s="782"/>
      <c r="AA632" s="783"/>
      <c r="AB632" s="783"/>
      <c r="AC632" s="784"/>
      <c r="AD632" s="784"/>
      <c r="AE632" s="784"/>
      <c r="AF632" s="785"/>
      <c r="AG632" s="786"/>
      <c r="AH632" s="785"/>
      <c r="AI632" s="680"/>
      <c r="AJ632" s="681"/>
      <c r="AK632" s="787"/>
      <c r="AL632" s="675"/>
      <c r="AM632" s="456"/>
      <c r="AN632" s="455"/>
      <c r="AO632" s="456"/>
      <c r="AP632" s="364"/>
      <c r="AQ632" s="811">
        <v>5225</v>
      </c>
      <c r="AR632" s="363">
        <f t="shared" si="183"/>
        <v>6008.7499999999991</v>
      </c>
      <c r="AS632" s="775">
        <f t="shared" si="184"/>
        <v>5538.5</v>
      </c>
      <c r="AT632" s="804">
        <f t="shared" si="185"/>
        <v>6369.2749999999996</v>
      </c>
      <c r="AU632" s="722">
        <f t="shared" si="186"/>
        <v>0.06</v>
      </c>
    </row>
    <row r="633" spans="1:47" ht="15.75" x14ac:dyDescent="0.25">
      <c r="A633" s="562"/>
      <c r="B633" s="480"/>
      <c r="C633" s="481"/>
      <c r="D633" s="481"/>
      <c r="E633" s="481"/>
      <c r="F633" s="481"/>
      <c r="G633" s="455"/>
      <c r="H633" s="485"/>
      <c r="I633" s="513"/>
      <c r="J633" s="514"/>
      <c r="K633" s="515"/>
      <c r="L633" s="483"/>
      <c r="M633" s="483"/>
      <c r="N633" s="488"/>
      <c r="O633" s="480"/>
      <c r="P633" s="480"/>
      <c r="Q633" s="480"/>
      <c r="R633" s="480"/>
      <c r="S633" s="480"/>
      <c r="T633" s="480"/>
      <c r="U633" s="483"/>
      <c r="V633" s="483"/>
      <c r="W633" s="502"/>
      <c r="X633" s="483"/>
      <c r="Y633" s="480"/>
      <c r="Z633" s="711"/>
      <c r="AA633" s="712"/>
      <c r="AB633" s="712"/>
      <c r="AC633" s="713"/>
      <c r="AD633" s="713"/>
      <c r="AE633" s="713"/>
      <c r="AF633" s="714"/>
      <c r="AG633" s="715"/>
      <c r="AH633" s="714"/>
      <c r="AI633" s="480"/>
      <c r="AJ633" s="483"/>
      <c r="AK633" s="707"/>
      <c r="AL633" s="455"/>
      <c r="AM633" s="455"/>
      <c r="AN633" s="455"/>
      <c r="AO633" s="456"/>
      <c r="AP633" s="364"/>
      <c r="AQ633" s="811"/>
      <c r="AR633" s="363"/>
      <c r="AS633" s="363"/>
      <c r="AT633" s="363"/>
      <c r="AU633" s="710"/>
    </row>
    <row r="634" spans="1:47" ht="15.75" x14ac:dyDescent="0.25">
      <c r="A634" s="561" t="s">
        <v>733</v>
      </c>
      <c r="B634" s="480"/>
      <c r="C634" s="481"/>
      <c r="D634" s="481"/>
      <c r="E634" s="481"/>
      <c r="F634" s="481"/>
      <c r="G634" s="455"/>
      <c r="H634" s="485"/>
      <c r="I634" s="513"/>
      <c r="J634" s="514"/>
      <c r="K634" s="515"/>
      <c r="L634" s="483"/>
      <c r="M634" s="483"/>
      <c r="N634" s="488"/>
      <c r="O634" s="480"/>
      <c r="P634" s="480"/>
      <c r="Q634" s="480"/>
      <c r="R634" s="480"/>
      <c r="S634" s="480"/>
      <c r="T634" s="480"/>
      <c r="U634" s="483"/>
      <c r="V634" s="483"/>
      <c r="W634" s="502"/>
      <c r="X634" s="483"/>
      <c r="Y634" s="480"/>
      <c r="Z634" s="711"/>
      <c r="AA634" s="712"/>
      <c r="AB634" s="712"/>
      <c r="AC634" s="713"/>
      <c r="AD634" s="713"/>
      <c r="AE634" s="713"/>
      <c r="AF634" s="714"/>
      <c r="AG634" s="715"/>
      <c r="AH634" s="714"/>
      <c r="AI634" s="480"/>
      <c r="AJ634" s="483"/>
      <c r="AK634" s="707"/>
      <c r="AL634" s="455"/>
      <c r="AM634" s="455"/>
      <c r="AN634" s="455"/>
      <c r="AO634" s="456"/>
      <c r="AP634" s="364"/>
      <c r="AQ634" s="811"/>
      <c r="AR634" s="363"/>
      <c r="AS634" s="363"/>
      <c r="AT634" s="363"/>
      <c r="AU634" s="710"/>
    </row>
    <row r="635" spans="1:47" ht="15.75" x14ac:dyDescent="0.25">
      <c r="A635" s="562" t="s">
        <v>734</v>
      </c>
      <c r="B635" s="480"/>
      <c r="C635" s="481"/>
      <c r="D635" s="481"/>
      <c r="E635" s="481"/>
      <c r="F635" s="481"/>
      <c r="G635" s="455"/>
      <c r="H635" s="485">
        <v>35</v>
      </c>
      <c r="I635" s="513"/>
      <c r="J635" s="514">
        <f>SUM(H635:I635)</f>
        <v>35</v>
      </c>
      <c r="K635" s="515">
        <f>+H635+I635</f>
        <v>35</v>
      </c>
      <c r="L635" s="480">
        <f>H635+H635*$M$7</f>
        <v>35</v>
      </c>
      <c r="M635" s="480">
        <v>0</v>
      </c>
      <c r="N635" s="363">
        <f>L635+M635</f>
        <v>35</v>
      </c>
      <c r="O635" s="480">
        <f>L635+L635*$P$7</f>
        <v>39.9</v>
      </c>
      <c r="P635" s="480" t="e">
        <f>O635*$Q$7</f>
        <v>#VALUE!</v>
      </c>
      <c r="Q635" s="480" t="e">
        <f>SUM(O635:P635)</f>
        <v>#VALUE!</v>
      </c>
      <c r="R635" s="550">
        <v>41.69</v>
      </c>
      <c r="S635" s="480">
        <f>R635*S7</f>
        <v>5.8366000000000007</v>
      </c>
      <c r="T635" s="480">
        <f>R635+S635-0.02</f>
        <v>47.506599999999999</v>
      </c>
      <c r="U635" s="480">
        <f>R635+(R635*R7)</f>
        <v>44.358159999999998</v>
      </c>
      <c r="V635" s="480">
        <f>U635*V7</f>
        <v>6.6537239999999995</v>
      </c>
      <c r="W635" s="543">
        <f>ROUNDUP(SUM(U635:V635),1)</f>
        <v>51.1</v>
      </c>
      <c r="X635" s="480">
        <f>U635*$Z$9+U635</f>
        <v>47.906812799999997</v>
      </c>
      <c r="Y635" s="480">
        <f>X635*Y5</f>
        <v>7.1860219199999991</v>
      </c>
      <c r="Z635" s="711">
        <f>X635+Y635+0.03</f>
        <v>55.12283472</v>
      </c>
      <c r="AA635" s="712">
        <f>X635+(X635*AA$7)</f>
        <v>50.781221567999999</v>
      </c>
      <c r="AB635" s="712" t="e">
        <f>AA635*#REF!</f>
        <v>#REF!</v>
      </c>
      <c r="AC635" s="713" t="e">
        <f>AA635+AB635</f>
        <v>#REF!</v>
      </c>
      <c r="AD635" s="713">
        <f>AA635*AD7</f>
        <v>53.320282646400003</v>
      </c>
      <c r="AE635" s="713">
        <f>AD635*AF7</f>
        <v>7.9980423969599999</v>
      </c>
      <c r="AF635" s="714">
        <f>AD635+AE635</f>
        <v>61.318325043360005</v>
      </c>
      <c r="AG635" s="715">
        <v>60.2</v>
      </c>
      <c r="AH635" s="714">
        <f>AD635*AH7</f>
        <v>55.986296778720003</v>
      </c>
      <c r="AI635" s="480">
        <f>AH635*AJ7</f>
        <v>8.3979445168079998</v>
      </c>
      <c r="AJ635" s="481">
        <f>SUM(AH635:AI635)</f>
        <v>64.384241295528</v>
      </c>
      <c r="AK635" s="707">
        <v>63.2</v>
      </c>
      <c r="AL635" s="455">
        <v>58.246484315342407</v>
      </c>
      <c r="AM635" s="455">
        <f>AL635*1.06</f>
        <v>61.741273374262953</v>
      </c>
      <c r="AN635" s="455" t="e">
        <f>AL635*#REF!</f>
        <v>#REF!</v>
      </c>
      <c r="AO635" s="456">
        <v>67</v>
      </c>
      <c r="AP635" s="364">
        <v>67</v>
      </c>
      <c r="AQ635" s="816">
        <f>AM635*1.06</f>
        <v>65.445749776718728</v>
      </c>
      <c r="AR635" s="363">
        <f>AQ635*1.15</f>
        <v>75.262612243226528</v>
      </c>
      <c r="AS635" s="775">
        <f>AQ635*1.06</f>
        <v>69.372494763321853</v>
      </c>
      <c r="AT635" s="804">
        <f>AS635*1.15</f>
        <v>79.778368977820122</v>
      </c>
      <c r="AU635" s="722">
        <f>SUM(AS635-AQ635)/AQ635</f>
        <v>6.0000000000000032E-2</v>
      </c>
    </row>
    <row r="636" spans="1:47" ht="15.75" x14ac:dyDescent="0.25">
      <c r="A636" s="659" t="s">
        <v>913</v>
      </c>
      <c r="B636" s="542"/>
      <c r="C636" s="527"/>
      <c r="D636" s="527"/>
      <c r="E636" s="527"/>
      <c r="F636" s="527"/>
      <c r="G636" s="527"/>
      <c r="H636" s="529"/>
      <c r="I636" s="530"/>
      <c r="J636" s="529"/>
      <c r="K636" s="601"/>
      <c r="L636" s="533"/>
      <c r="M636" s="533"/>
      <c r="N636" s="533"/>
      <c r="O636" s="542"/>
      <c r="P636" s="542"/>
      <c r="Q636" s="542"/>
      <c r="R636" s="542"/>
      <c r="S636" s="542"/>
      <c r="T636" s="542"/>
      <c r="U636" s="533"/>
      <c r="V636" s="533"/>
      <c r="W636" s="554"/>
      <c r="X636" s="533"/>
      <c r="Y636" s="542"/>
      <c r="Z636" s="736"/>
      <c r="AA636" s="737"/>
      <c r="AB636" s="737"/>
      <c r="AC636" s="738"/>
      <c r="AD636" s="738"/>
      <c r="AE636" s="738"/>
      <c r="AF636" s="739"/>
      <c r="AG636" s="715"/>
      <c r="AH636" s="739">
        <v>74.75</v>
      </c>
      <c r="AI636" s="542">
        <v>11.2</v>
      </c>
      <c r="AJ636" s="527">
        <f>SUM(AH636:AI636)</f>
        <v>85.95</v>
      </c>
      <c r="AK636" s="707">
        <v>86</v>
      </c>
      <c r="AL636" s="455">
        <v>79.234999999999999</v>
      </c>
      <c r="AM636" s="455">
        <f>AL636*1.06</f>
        <v>83.989100000000008</v>
      </c>
      <c r="AN636" s="455" t="e">
        <f>AL636*#REF!</f>
        <v>#REF!</v>
      </c>
      <c r="AO636" s="456">
        <v>91.1</v>
      </c>
      <c r="AP636" s="364">
        <v>91.1</v>
      </c>
      <c r="AQ636" s="816">
        <f>AM636*1.06</f>
        <v>89.028446000000017</v>
      </c>
      <c r="AR636" s="363">
        <f>AQ636*1.15</f>
        <v>102.38271290000002</v>
      </c>
      <c r="AS636" s="775">
        <f>AQ636*1.06</f>
        <v>94.370152760000025</v>
      </c>
      <c r="AT636" s="804">
        <f>AS636*1.15</f>
        <v>108.52567567400003</v>
      </c>
      <c r="AU636" s="722">
        <f>SUM(AS636-AQ636)/AQ636</f>
        <v>6.0000000000000081E-2</v>
      </c>
    </row>
    <row r="637" spans="1:47" ht="15.75" x14ac:dyDescent="0.25">
      <c r="A637" s="659" t="s">
        <v>914</v>
      </c>
      <c r="B637" s="542"/>
      <c r="C637" s="527"/>
      <c r="D637" s="527"/>
      <c r="E637" s="527"/>
      <c r="F637" s="527"/>
      <c r="G637" s="527"/>
      <c r="H637" s="529"/>
      <c r="I637" s="530"/>
      <c r="J637" s="529"/>
      <c r="K637" s="601"/>
      <c r="L637" s="533"/>
      <c r="M637" s="533"/>
      <c r="N637" s="533"/>
      <c r="O637" s="542"/>
      <c r="P637" s="542"/>
      <c r="Q637" s="542"/>
      <c r="R637" s="542"/>
      <c r="S637" s="542"/>
      <c r="T637" s="542"/>
      <c r="U637" s="533"/>
      <c r="V637" s="533"/>
      <c r="W637" s="554"/>
      <c r="X637" s="533"/>
      <c r="Y637" s="542"/>
      <c r="Z637" s="736"/>
      <c r="AA637" s="737"/>
      <c r="AB637" s="737"/>
      <c r="AC637" s="738"/>
      <c r="AD637" s="738"/>
      <c r="AE637" s="738"/>
      <c r="AF637" s="739"/>
      <c r="AG637" s="715"/>
      <c r="AH637" s="739">
        <v>74.75</v>
      </c>
      <c r="AI637" s="542">
        <v>11.2</v>
      </c>
      <c r="AJ637" s="527">
        <f>SUM(AH637:AI637)</f>
        <v>85.95</v>
      </c>
      <c r="AK637" s="707">
        <v>86</v>
      </c>
      <c r="AL637" s="455">
        <v>79.234999999999999</v>
      </c>
      <c r="AM637" s="455">
        <f>AL637*1.06</f>
        <v>83.989100000000008</v>
      </c>
      <c r="AN637" s="455" t="e">
        <f>AL637*#REF!</f>
        <v>#REF!</v>
      </c>
      <c r="AO637" s="456">
        <v>91.1</v>
      </c>
      <c r="AP637" s="364">
        <v>91.1</v>
      </c>
      <c r="AQ637" s="816">
        <f>AM637*1.06</f>
        <v>89.028446000000017</v>
      </c>
      <c r="AR637" s="363">
        <f>AQ637*1.15</f>
        <v>102.38271290000002</v>
      </c>
      <c r="AS637" s="775">
        <f>AQ637*1.06</f>
        <v>94.370152760000025</v>
      </c>
      <c r="AT637" s="804">
        <f>AS637*1.15</f>
        <v>108.52567567400003</v>
      </c>
      <c r="AU637" s="722">
        <f>SUM(AS637-AQ637)/AQ637</f>
        <v>6.0000000000000081E-2</v>
      </c>
    </row>
    <row r="638" spans="1:47" ht="15.75" x14ac:dyDescent="0.25">
      <c r="A638" s="562"/>
      <c r="B638" s="480"/>
      <c r="C638" s="481"/>
      <c r="D638" s="481"/>
      <c r="E638" s="481"/>
      <c r="F638" s="481"/>
      <c r="G638" s="455"/>
      <c r="H638" s="485"/>
      <c r="I638" s="513"/>
      <c r="J638" s="514"/>
      <c r="K638" s="515"/>
      <c r="L638" s="480"/>
      <c r="M638" s="480"/>
      <c r="N638" s="363"/>
      <c r="O638" s="480"/>
      <c r="P638" s="480"/>
      <c r="Q638" s="480"/>
      <c r="R638" s="550"/>
      <c r="S638" s="480"/>
      <c r="T638" s="480"/>
      <c r="U638" s="480"/>
      <c r="V638" s="480"/>
      <c r="W638" s="543"/>
      <c r="X638" s="480"/>
      <c r="Y638" s="480"/>
      <c r="Z638" s="711"/>
      <c r="AA638" s="712"/>
      <c r="AB638" s="712"/>
      <c r="AC638" s="713"/>
      <c r="AD638" s="713"/>
      <c r="AE638" s="713"/>
      <c r="AF638" s="714"/>
      <c r="AG638" s="715"/>
      <c r="AH638" s="714"/>
      <c r="AI638" s="480"/>
      <c r="AJ638" s="481"/>
      <c r="AK638" s="707"/>
      <c r="AL638" s="455"/>
      <c r="AM638" s="455"/>
      <c r="AN638" s="455"/>
      <c r="AO638" s="456"/>
      <c r="AP638" s="364"/>
      <c r="AQ638" s="811"/>
      <c r="AR638" s="363"/>
      <c r="AS638" s="363"/>
      <c r="AT638" s="363"/>
      <c r="AU638" s="710"/>
    </row>
    <row r="639" spans="1:47" ht="15.75" x14ac:dyDescent="0.25">
      <c r="A639" s="561"/>
      <c r="B639" s="480"/>
      <c r="C639" s="481"/>
      <c r="D639" s="481"/>
      <c r="E639" s="481"/>
      <c r="F639" s="481"/>
      <c r="G639" s="455"/>
      <c r="H639" s="485"/>
      <c r="I639" s="513"/>
      <c r="J639" s="514"/>
      <c r="K639" s="515"/>
      <c r="L639" s="483"/>
      <c r="M639" s="483"/>
      <c r="N639" s="488"/>
      <c r="O639" s="480"/>
      <c r="P639" s="480"/>
      <c r="Q639" s="480"/>
      <c r="R639" s="480"/>
      <c r="S639" s="480"/>
      <c r="T639" s="480"/>
      <c r="U639" s="483"/>
      <c r="V639" s="483"/>
      <c r="W639" s="502"/>
      <c r="X639" s="483"/>
      <c r="Y639" s="480"/>
      <c r="Z639" s="711"/>
      <c r="AA639" s="712"/>
      <c r="AB639" s="712"/>
      <c r="AC639" s="713"/>
      <c r="AD639" s="713"/>
      <c r="AE639" s="713"/>
      <c r="AF639" s="714"/>
      <c r="AG639" s="715"/>
      <c r="AH639" s="714"/>
      <c r="AI639" s="480"/>
      <c r="AJ639" s="483"/>
      <c r="AK639" s="707"/>
      <c r="AL639" s="455"/>
      <c r="AM639" s="455"/>
      <c r="AN639" s="455"/>
      <c r="AO639" s="456"/>
      <c r="AP639" s="364"/>
      <c r="AQ639" s="811"/>
      <c r="AR639" s="363"/>
      <c r="AS639" s="363"/>
      <c r="AT639" s="363"/>
      <c r="AU639" s="710"/>
    </row>
    <row r="640" spans="1:47" ht="15.75" x14ac:dyDescent="0.25">
      <c r="A640" s="561" t="s">
        <v>735</v>
      </c>
      <c r="B640" s="480"/>
      <c r="C640" s="481"/>
      <c r="D640" s="481"/>
      <c r="E640" s="481"/>
      <c r="F640" s="481"/>
      <c r="G640" s="455"/>
      <c r="H640" s="485"/>
      <c r="I640" s="513"/>
      <c r="J640" s="514"/>
      <c r="K640" s="515"/>
      <c r="L640" s="483"/>
      <c r="M640" s="483"/>
      <c r="N640" s="488"/>
      <c r="O640" s="480"/>
      <c r="P640" s="480"/>
      <c r="Q640" s="480"/>
      <c r="R640" s="480"/>
      <c r="S640" s="480"/>
      <c r="T640" s="480"/>
      <c r="U640" s="483"/>
      <c r="V640" s="483"/>
      <c r="W640" s="502"/>
      <c r="X640" s="483"/>
      <c r="Y640" s="480"/>
      <c r="Z640" s="711"/>
      <c r="AA640" s="712"/>
      <c r="AB640" s="712"/>
      <c r="AC640" s="713"/>
      <c r="AD640" s="713"/>
      <c r="AE640" s="713"/>
      <c r="AF640" s="714"/>
      <c r="AG640" s="715"/>
      <c r="AH640" s="714"/>
      <c r="AI640" s="480"/>
      <c r="AJ640" s="483"/>
      <c r="AK640" s="707"/>
      <c r="AL640" s="455"/>
      <c r="AM640" s="455"/>
      <c r="AN640" s="455"/>
      <c r="AO640" s="456"/>
      <c r="AP640" s="364"/>
      <c r="AQ640" s="811"/>
      <c r="AR640" s="363"/>
      <c r="AS640" s="363"/>
      <c r="AT640" s="363"/>
      <c r="AU640" s="710"/>
    </row>
    <row r="641" spans="1:47" ht="15.75" x14ac:dyDescent="0.25">
      <c r="A641" s="561" t="s">
        <v>745</v>
      </c>
      <c r="B641" s="480"/>
      <c r="C641" s="481"/>
      <c r="D641" s="481"/>
      <c r="E641" s="481"/>
      <c r="F641" s="481"/>
      <c r="G641" s="455"/>
      <c r="H641" s="485">
        <v>50</v>
      </c>
      <c r="I641" s="513"/>
      <c r="J641" s="514">
        <f>SUM(H641:I641)</f>
        <v>50</v>
      </c>
      <c r="K641" s="515">
        <f>+H641+I641</f>
        <v>50</v>
      </c>
      <c r="L641" s="480">
        <f>H641+H641*$M$7</f>
        <v>50</v>
      </c>
      <c r="M641" s="480">
        <v>0</v>
      </c>
      <c r="N641" s="363">
        <f>L641+M641</f>
        <v>50</v>
      </c>
      <c r="O641" s="480">
        <f>L641+L641*$P$7</f>
        <v>57</v>
      </c>
      <c r="P641" s="480" t="e">
        <f>O641*$Q$7</f>
        <v>#VALUE!</v>
      </c>
      <c r="Q641" s="480" t="e">
        <f>SUM(O641:P641)</f>
        <v>#VALUE!</v>
      </c>
      <c r="R641" s="550">
        <v>59.55</v>
      </c>
      <c r="S641" s="480">
        <v>8.3699999999999992</v>
      </c>
      <c r="T641" s="480">
        <f>R641+S641</f>
        <v>67.92</v>
      </c>
      <c r="U641" s="480">
        <f>R641+(R641*R7)</f>
        <v>63.361199999999997</v>
      </c>
      <c r="V641" s="480">
        <f>U641*V7</f>
        <v>9.5041799999999999</v>
      </c>
      <c r="W641" s="543">
        <f>ROUNDUP(SUM(U641:V641),1)</f>
        <v>72.899999999999991</v>
      </c>
      <c r="X641" s="480">
        <f>U641*$Z$9+U641</f>
        <v>68.430095999999992</v>
      </c>
      <c r="Y641" s="480">
        <f>X641*Y5</f>
        <v>10.264514399999998</v>
      </c>
      <c r="Z641" s="711">
        <f>X641+Y641+0.01</f>
        <v>78.704610399999993</v>
      </c>
      <c r="AA641" s="712">
        <f>X641+(X641*AA$7)</f>
        <v>72.535901759999987</v>
      </c>
      <c r="AB641" s="712" t="e">
        <f>AA641*#REF!</f>
        <v>#REF!</v>
      </c>
      <c r="AC641" s="713" t="e">
        <f>AA641+AB641</f>
        <v>#REF!</v>
      </c>
      <c r="AD641" s="713">
        <f>AA641*AD7</f>
        <v>76.162696847999996</v>
      </c>
      <c r="AE641" s="713">
        <f>AD641*AF7</f>
        <v>11.424404527199998</v>
      </c>
      <c r="AF641" s="714">
        <f>AD641+AE641</f>
        <v>87.587101375199993</v>
      </c>
      <c r="AG641" s="715">
        <v>86</v>
      </c>
      <c r="AH641" s="714">
        <f>AD641*AH7</f>
        <v>79.970831690400004</v>
      </c>
      <c r="AI641" s="480">
        <f>AH641*AJ7</f>
        <v>11.99562475356</v>
      </c>
      <c r="AJ641" s="481">
        <f>SUM(AH641:AI641)</f>
        <v>91.966456443959999</v>
      </c>
      <c r="AK641" s="707">
        <v>90.3</v>
      </c>
      <c r="AL641" s="455">
        <v>83.199283784567996</v>
      </c>
      <c r="AM641" s="455">
        <f>AL641*1.06</f>
        <v>88.191240811642075</v>
      </c>
      <c r="AN641" s="455" t="e">
        <f>AL641*#REF!</f>
        <v>#REF!</v>
      </c>
      <c r="AO641" s="456">
        <v>95.7</v>
      </c>
      <c r="AP641" s="364">
        <v>95.7</v>
      </c>
      <c r="AQ641" s="816">
        <f>AM641*1.06</f>
        <v>93.482715260340598</v>
      </c>
      <c r="AR641" s="363">
        <f>AQ641*1.15</f>
        <v>107.50512254939169</v>
      </c>
      <c r="AS641" s="775">
        <f>AQ641*1.06</f>
        <v>99.091678175961036</v>
      </c>
      <c r="AT641" s="804">
        <f>AS641*1.15</f>
        <v>113.95542990235518</v>
      </c>
      <c r="AU641" s="722">
        <f>SUM(AS641-AQ641)/AQ641</f>
        <v>6.0000000000000026E-2</v>
      </c>
    </row>
    <row r="642" spans="1:47" ht="15.75" x14ac:dyDescent="0.25">
      <c r="A642" s="562" t="s">
        <v>812</v>
      </c>
      <c r="B642" s="480"/>
      <c r="C642" s="481"/>
      <c r="D642" s="481"/>
      <c r="E642" s="481"/>
      <c r="F642" s="481"/>
      <c r="G642" s="455"/>
      <c r="H642" s="485"/>
      <c r="I642" s="513"/>
      <c r="J642" s="514"/>
      <c r="K642" s="515"/>
      <c r="L642" s="483"/>
      <c r="M642" s="483"/>
      <c r="N642" s="488"/>
      <c r="O642" s="480"/>
      <c r="P642" s="480"/>
      <c r="Q642" s="480"/>
      <c r="R642" s="480"/>
      <c r="S642" s="480"/>
      <c r="T642" s="480"/>
      <c r="U642" s="483">
        <v>138.83000000000001</v>
      </c>
      <c r="V642" s="480">
        <f>U642*V7</f>
        <v>20.8245</v>
      </c>
      <c r="W642" s="543">
        <f>ROUNDUP(SUM(U642:V642),1)</f>
        <v>159.69999999999999</v>
      </c>
      <c r="X642" s="480">
        <f>U642*$Z$9+U642</f>
        <v>149.93640000000002</v>
      </c>
      <c r="Y642" s="480">
        <f>X642*Y5</f>
        <v>22.490460000000002</v>
      </c>
      <c r="Z642" s="711">
        <f>X642+Y642+0.02</f>
        <v>172.44686000000004</v>
      </c>
      <c r="AA642" s="712">
        <f>X642+(X642*AA$7)</f>
        <v>158.93258400000002</v>
      </c>
      <c r="AB642" s="712" t="e">
        <f>AA642*#REF!</f>
        <v>#REF!</v>
      </c>
      <c r="AC642" s="713" t="e">
        <f>AA642+AB642</f>
        <v>#REF!</v>
      </c>
      <c r="AD642" s="713">
        <f>AA642*AD7</f>
        <v>166.87921320000004</v>
      </c>
      <c r="AE642" s="713">
        <f>AD642*AF7</f>
        <v>25.031881980000005</v>
      </c>
      <c r="AF642" s="714">
        <f>AD642+AE642</f>
        <v>191.91109518000005</v>
      </c>
      <c r="AG642" s="715">
        <v>188.4</v>
      </c>
      <c r="AH642" s="714">
        <f>AD642*AH7</f>
        <v>175.22317386000006</v>
      </c>
      <c r="AI642" s="480">
        <f>AH642*AJ7</f>
        <v>26.283476079000007</v>
      </c>
      <c r="AJ642" s="481">
        <f>SUM(AH642:AI642)</f>
        <v>201.50664993900006</v>
      </c>
      <c r="AK642" s="707">
        <v>197.8</v>
      </c>
      <c r="AL642" s="455">
        <v>182.29699828620008</v>
      </c>
      <c r="AM642" s="455">
        <f>AL642*1.06</f>
        <v>193.23481818337208</v>
      </c>
      <c r="AN642" s="455" t="e">
        <f>AL642*#REF!</f>
        <v>#REF!</v>
      </c>
      <c r="AO642" s="456">
        <v>209.6</v>
      </c>
      <c r="AP642" s="364">
        <v>209.6</v>
      </c>
      <c r="AQ642" s="816">
        <f>AM642*1.06</f>
        <v>204.82890727437442</v>
      </c>
      <c r="AR642" s="363">
        <f>AQ642*1.15</f>
        <v>235.55324336553056</v>
      </c>
      <c r="AS642" s="775">
        <f>AQ642*1.06</f>
        <v>217.1186417108369</v>
      </c>
      <c r="AT642" s="804">
        <f>AS642*1.15</f>
        <v>249.68643796746241</v>
      </c>
      <c r="AU642" s="722">
        <f>SUM(AS642-AQ642)/AQ642</f>
        <v>6.0000000000000081E-2</v>
      </c>
    </row>
    <row r="643" spans="1:47" ht="15.75" x14ac:dyDescent="0.25">
      <c r="A643" s="562"/>
      <c r="B643" s="480"/>
      <c r="C643" s="481"/>
      <c r="D643" s="481"/>
      <c r="E643" s="481"/>
      <c r="F643" s="481"/>
      <c r="G643" s="455"/>
      <c r="H643" s="485"/>
      <c r="I643" s="513"/>
      <c r="J643" s="514"/>
      <c r="K643" s="515"/>
      <c r="L643" s="483"/>
      <c r="M643" s="483"/>
      <c r="N643" s="488"/>
      <c r="O643" s="480"/>
      <c r="P643" s="480"/>
      <c r="Q643" s="480"/>
      <c r="R643" s="480"/>
      <c r="S643" s="480"/>
      <c r="T643" s="480"/>
      <c r="U643" s="483"/>
      <c r="V643" s="483"/>
      <c r="W643" s="502"/>
      <c r="X643" s="483"/>
      <c r="Y643" s="480"/>
      <c r="Z643" s="711"/>
      <c r="AA643" s="712"/>
      <c r="AB643" s="712"/>
      <c r="AC643" s="713"/>
      <c r="AD643" s="713"/>
      <c r="AE643" s="713"/>
      <c r="AF643" s="714"/>
      <c r="AG643" s="715"/>
      <c r="AH643" s="714"/>
      <c r="AI643" s="480"/>
      <c r="AJ643" s="483"/>
      <c r="AK643" s="707"/>
      <c r="AL643" s="455"/>
      <c r="AM643" s="455"/>
      <c r="AN643" s="455"/>
      <c r="AO643" s="456"/>
      <c r="AP643" s="364"/>
      <c r="AQ643" s="811"/>
      <c r="AR643" s="363"/>
      <c r="AS643" s="363"/>
      <c r="AT643" s="363"/>
      <c r="AU643" s="710"/>
    </row>
    <row r="644" spans="1:47" ht="15.75" x14ac:dyDescent="0.25">
      <c r="A644" s="499" t="s">
        <v>456</v>
      </c>
      <c r="B644" s="517"/>
      <c r="C644" s="481"/>
      <c r="D644" s="481"/>
      <c r="E644" s="481"/>
      <c r="F644" s="481"/>
      <c r="G644" s="455"/>
      <c r="H644" s="485"/>
      <c r="I644" s="513"/>
      <c r="J644" s="514"/>
      <c r="K644" s="515"/>
      <c r="L644" s="483"/>
      <c r="M644" s="483"/>
      <c r="N644" s="488"/>
      <c r="O644" s="480"/>
      <c r="P644" s="480"/>
      <c r="Q644" s="480"/>
      <c r="R644" s="480"/>
      <c r="S644" s="480"/>
      <c r="T644" s="480"/>
      <c r="U644" s="483"/>
      <c r="V644" s="483"/>
      <c r="W644" s="502"/>
      <c r="X644" s="483"/>
      <c r="Y644" s="480"/>
      <c r="Z644" s="711"/>
      <c r="AA644" s="712"/>
      <c r="AB644" s="712"/>
      <c r="AC644" s="713"/>
      <c r="AD644" s="713"/>
      <c r="AE644" s="713"/>
      <c r="AF644" s="714"/>
      <c r="AG644" s="715"/>
      <c r="AH644" s="714"/>
      <c r="AI644" s="480"/>
      <c r="AJ644" s="483"/>
      <c r="AK644" s="707"/>
      <c r="AL644" s="455"/>
      <c r="AM644" s="455"/>
      <c r="AN644" s="455"/>
      <c r="AO644" s="456"/>
      <c r="AP644" s="364"/>
      <c r="AQ644" s="811"/>
      <c r="AR644" s="363"/>
      <c r="AS644" s="363"/>
      <c r="AT644" s="363"/>
      <c r="AU644" s="710"/>
    </row>
    <row r="645" spans="1:47" ht="15.75" x14ac:dyDescent="0.25">
      <c r="A645" s="499" t="s">
        <v>788</v>
      </c>
      <c r="B645" s="517"/>
      <c r="C645" s="481"/>
      <c r="D645" s="481"/>
      <c r="E645" s="481"/>
      <c r="F645" s="481"/>
      <c r="G645" s="455"/>
      <c r="H645" s="485"/>
      <c r="I645" s="513"/>
      <c r="J645" s="514"/>
      <c r="K645" s="515"/>
      <c r="L645" s="483">
        <v>439.55</v>
      </c>
      <c r="M645" s="483"/>
      <c r="N645" s="488">
        <v>439.55</v>
      </c>
      <c r="O645" s="480">
        <v>465.92</v>
      </c>
      <c r="P645" s="480"/>
      <c r="Q645" s="480">
        <v>465.92</v>
      </c>
      <c r="R645" s="550">
        <v>493.88</v>
      </c>
      <c r="S645" s="480">
        <f>R645*S7</f>
        <v>69.143200000000007</v>
      </c>
      <c r="T645" s="480">
        <f>R645+S645-0.02</f>
        <v>563.00319999999999</v>
      </c>
      <c r="U645" s="480">
        <f>R645+(R645*R7)</f>
        <v>525.48832000000004</v>
      </c>
      <c r="V645" s="480">
        <f>U645*V7</f>
        <v>78.823248000000007</v>
      </c>
      <c r="W645" s="543">
        <f>ROUNDUP(SUM(U645:V645),1)</f>
        <v>604.4</v>
      </c>
      <c r="X645" s="480">
        <f>U645*$Z$9+U645</f>
        <v>567.5273856</v>
      </c>
      <c r="Y645" s="480">
        <f>X645*Y5</f>
        <v>85.129107840000003</v>
      </c>
      <c r="Z645" s="711">
        <f>X645+Y645+0.03</f>
        <v>652.68649343999994</v>
      </c>
      <c r="AA645" s="712">
        <f>X645+(X645*AA$7)</f>
        <v>601.57902873600005</v>
      </c>
      <c r="AB645" s="712" t="e">
        <f>AA645*#REF!</f>
        <v>#REF!</v>
      </c>
      <c r="AC645" s="713" t="e">
        <f>AA645+AB645</f>
        <v>#REF!</v>
      </c>
      <c r="AD645" s="713">
        <f>AA645*AD7</f>
        <v>631.65798017280008</v>
      </c>
      <c r="AE645" s="713">
        <f>AD645*AF7</f>
        <v>94.748697025920009</v>
      </c>
      <c r="AF645" s="714">
        <f>AD645+AE645</f>
        <v>726.4066771987201</v>
      </c>
      <c r="AG645" s="715">
        <v>713</v>
      </c>
      <c r="AH645" s="714">
        <f>AD645*AH7</f>
        <v>663.24087918144016</v>
      </c>
      <c r="AI645" s="480">
        <f>AH645*AJ7</f>
        <v>99.486131877216025</v>
      </c>
      <c r="AJ645" s="481">
        <f>SUM(AH645:AI645)</f>
        <v>762.72701105865622</v>
      </c>
      <c r="AK645" s="707"/>
      <c r="AL645" s="455">
        <v>690.0161591187649</v>
      </c>
      <c r="AM645" s="455">
        <f>AL645*1.06</f>
        <v>731.4171286658908</v>
      </c>
      <c r="AN645" s="455" t="e">
        <f>AL645*#REF!</f>
        <v>#REF!</v>
      </c>
      <c r="AO645" s="456">
        <v>793.5</v>
      </c>
      <c r="AP645" s="364">
        <v>793.5</v>
      </c>
      <c r="AQ645" s="816">
        <f>AM645*1.06</f>
        <v>775.30215638584434</v>
      </c>
      <c r="AR645" s="363">
        <f>AQ645*1.15</f>
        <v>891.59747984372098</v>
      </c>
      <c r="AS645" s="775">
        <f>AQ645*1.06</f>
        <v>821.82028576899506</v>
      </c>
      <c r="AT645" s="804">
        <f>AS645*1.15</f>
        <v>945.09332863434429</v>
      </c>
      <c r="AU645" s="722">
        <f>SUM(AS645-AQ645)/AQ645</f>
        <v>6.0000000000000081E-2</v>
      </c>
    </row>
    <row r="646" spans="1:47" ht="15.75" x14ac:dyDescent="0.25">
      <c r="A646" s="479"/>
      <c r="B646" s="483"/>
      <c r="C646" s="483"/>
      <c r="D646" s="481"/>
      <c r="E646" s="481"/>
      <c r="F646" s="481"/>
      <c r="G646" s="455"/>
      <c r="H646" s="485"/>
      <c r="I646" s="513"/>
      <c r="J646" s="514"/>
      <c r="K646" s="515"/>
      <c r="L646" s="483"/>
      <c r="M646" s="483"/>
      <c r="N646" s="488"/>
      <c r="O646" s="480"/>
      <c r="P646" s="480"/>
      <c r="Q646" s="480"/>
      <c r="R646" s="480"/>
      <c r="S646" s="480"/>
      <c r="T646" s="480"/>
      <c r="U646" s="483"/>
      <c r="V646" s="483"/>
      <c r="W646" s="502"/>
      <c r="X646" s="483"/>
      <c r="Y646" s="480"/>
      <c r="Z646" s="711"/>
      <c r="AA646" s="712"/>
      <c r="AB646" s="712"/>
      <c r="AC646" s="713"/>
      <c r="AD646" s="713"/>
      <c r="AE646" s="713"/>
      <c r="AF646" s="714"/>
      <c r="AG646" s="715"/>
      <c r="AH646" s="714"/>
      <c r="AI646" s="480"/>
      <c r="AJ646" s="483"/>
      <c r="AK646" s="707"/>
      <c r="AL646" s="455"/>
      <c r="AM646" s="455"/>
      <c r="AN646" s="455"/>
      <c r="AO646" s="456"/>
      <c r="AP646" s="364"/>
      <c r="AQ646" s="811"/>
      <c r="AR646" s="363"/>
      <c r="AS646" s="363"/>
      <c r="AT646" s="363"/>
      <c r="AU646" s="710"/>
    </row>
    <row r="647" spans="1:47" ht="15.75" x14ac:dyDescent="0.25">
      <c r="A647" s="499" t="s">
        <v>789</v>
      </c>
      <c r="B647" s="605"/>
      <c r="C647" s="605"/>
      <c r="D647" s="605" t="s">
        <v>593</v>
      </c>
      <c r="E647" s="481"/>
      <c r="F647" s="481"/>
      <c r="G647" s="606" t="s">
        <v>593</v>
      </c>
      <c r="H647" s="485"/>
      <c r="I647" s="513"/>
      <c r="J647" s="603" t="s">
        <v>593</v>
      </c>
      <c r="K647" s="604"/>
      <c r="L647" s="483"/>
      <c r="M647" s="483"/>
      <c r="N647" s="488"/>
      <c r="O647" s="480"/>
      <c r="P647" s="480"/>
      <c r="Q647" s="480"/>
      <c r="R647" s="480"/>
      <c r="S647" s="480"/>
      <c r="T647" s="480"/>
      <c r="U647" s="483"/>
      <c r="V647" s="483"/>
      <c r="W647" s="502"/>
      <c r="X647" s="483"/>
      <c r="Y647" s="480"/>
      <c r="Z647" s="711"/>
      <c r="AA647" s="712"/>
      <c r="AB647" s="712"/>
      <c r="AC647" s="713"/>
      <c r="AD647" s="713"/>
      <c r="AE647" s="713"/>
      <c r="AF647" s="714"/>
      <c r="AG647" s="715"/>
      <c r="AH647" s="714"/>
      <c r="AI647" s="480"/>
      <c r="AJ647" s="483"/>
      <c r="AK647" s="707"/>
      <c r="AL647" s="455"/>
      <c r="AM647" s="455"/>
      <c r="AN647" s="455"/>
      <c r="AO647" s="456"/>
      <c r="AP647" s="364"/>
      <c r="AQ647" s="811"/>
      <c r="AR647" s="363"/>
      <c r="AS647" s="363"/>
      <c r="AT647" s="363"/>
      <c r="AU647" s="710"/>
    </row>
    <row r="648" spans="1:47" ht="15.75" x14ac:dyDescent="0.25">
      <c r="A648" s="479" t="s">
        <v>457</v>
      </c>
      <c r="B648" s="480">
        <v>1742.4</v>
      </c>
      <c r="C648" s="481" t="e">
        <f t="shared" ref="C648:C657" si="187">+B648+B648*$G$7</f>
        <v>#VALUE!</v>
      </c>
      <c r="D648" s="481">
        <v>1976.3</v>
      </c>
      <c r="E648" s="481"/>
      <c r="F648" s="481">
        <f t="shared" ref="F648:F657" si="188">SUM(D648:E648)</f>
        <v>1976.3</v>
      </c>
      <c r="G648" s="455">
        <f t="shared" ref="G648:G657" si="189">CEILING(F648,0.1)</f>
        <v>1976.3000000000002</v>
      </c>
      <c r="H648" s="485">
        <f>+D648+D648*$I$7</f>
        <v>1976.3</v>
      </c>
      <c r="I648" s="513"/>
      <c r="J648" s="514">
        <f t="shared" ref="J648:J657" si="190">SUM(H648:I648)</f>
        <v>1976.3</v>
      </c>
      <c r="K648" s="515">
        <f>_xlfn.FLOOR.PRECISE(+H648+I648,0.1)+0.1</f>
        <v>1976.4</v>
      </c>
      <c r="L648" s="480">
        <f t="shared" ref="L648:L657" si="191">H648+H648*$M$7</f>
        <v>1976.3</v>
      </c>
      <c r="M648" s="483"/>
      <c r="N648" s="363">
        <f t="shared" ref="N648:N657" si="192">L648+M648</f>
        <v>1976.3</v>
      </c>
      <c r="O648" s="480">
        <f t="shared" ref="O648:O657" si="193">L648+L648*$P$7</f>
        <v>2252.982</v>
      </c>
      <c r="P648" s="480">
        <f>O648*P7</f>
        <v>315.41748000000001</v>
      </c>
      <c r="Q648" s="480">
        <f t="shared" ref="Q648:Q657" si="194">SUM(O648:P648)</f>
        <v>2568.39948</v>
      </c>
      <c r="R648" s="550">
        <v>2495.0300000000002</v>
      </c>
      <c r="S648" s="480">
        <f>R648*S7</f>
        <v>349.30420000000004</v>
      </c>
      <c r="T648" s="480">
        <f>R648+S648-0.03</f>
        <v>2844.3042</v>
      </c>
      <c r="U648" s="480">
        <f>R648+(R648*R7)</f>
        <v>2654.7119200000002</v>
      </c>
      <c r="V648" s="480">
        <f>U648*V7</f>
        <v>398.20678800000002</v>
      </c>
      <c r="W648" s="543">
        <f t="shared" ref="W648:W657" si="195">ROUNDUP(SUM(U648:V648),1)</f>
        <v>3053</v>
      </c>
      <c r="X648" s="480">
        <f t="shared" ref="X648:X657" si="196">U648*$Z$9+U648</f>
        <v>2867.0888736000002</v>
      </c>
      <c r="Y648" s="480">
        <f>X648*Y5</f>
        <v>430.06333104000004</v>
      </c>
      <c r="Z648" s="711">
        <f>X648+Y648+0.01</f>
        <v>3297.1622046400003</v>
      </c>
      <c r="AA648" s="712">
        <f t="shared" ref="AA648:AA657" si="197">X648+(X648*AA$7)</f>
        <v>3039.114206016</v>
      </c>
      <c r="AB648" s="712" t="e">
        <f>AA648*#REF!</f>
        <v>#REF!</v>
      </c>
      <c r="AC648" s="713" t="e">
        <f t="shared" ref="AC648:AC657" si="198">AA648+AB648</f>
        <v>#REF!</v>
      </c>
      <c r="AD648" s="713">
        <f>AA648*AD7</f>
        <v>3191.0699163168001</v>
      </c>
      <c r="AE648" s="713">
        <f>AD648*AF7</f>
        <v>478.66048744751998</v>
      </c>
      <c r="AF648" s="714">
        <f>AD648+AE648</f>
        <v>3669.7304037643203</v>
      </c>
      <c r="AG648" s="715">
        <v>3601.8</v>
      </c>
      <c r="AH648" s="714">
        <f>AD648*AH7</f>
        <v>3350.6234121326402</v>
      </c>
      <c r="AI648" s="480">
        <f>AH648*AJ7</f>
        <v>502.59351181989598</v>
      </c>
      <c r="AJ648" s="481">
        <f t="shared" ref="AJ648:AJ657" si="199">SUM(AH648:AI648)</f>
        <v>3853.216923952536</v>
      </c>
      <c r="AK648" s="707">
        <v>3781.9</v>
      </c>
      <c r="AL648" s="455">
        <v>3485.8893202520699</v>
      </c>
      <c r="AM648" s="455">
        <f t="shared" ref="AM648:AM657" si="200">AL648*1.06</f>
        <v>3695.0426794671944</v>
      </c>
      <c r="AN648" s="455" t="e">
        <f>AL648*#REF!</f>
        <v>#REF!</v>
      </c>
      <c r="AO648" s="456">
        <v>4008.8</v>
      </c>
      <c r="AP648" s="364">
        <v>4008.8</v>
      </c>
      <c r="AQ648" s="816">
        <f t="shared" ref="AQ648:AQ657" si="201">AM648*1.06</f>
        <v>3916.7452402352264</v>
      </c>
      <c r="AR648" s="363">
        <f t="shared" ref="AR648:AR657" si="202">AQ648*1.15</f>
        <v>4504.2570262705103</v>
      </c>
      <c r="AS648" s="775">
        <f t="shared" ref="AS648:AS657" si="203">AQ648*1.06</f>
        <v>4151.74995464934</v>
      </c>
      <c r="AT648" s="804">
        <f t="shared" ref="AT648:AT657" si="204">AS648*1.15</f>
        <v>4774.5124478467405</v>
      </c>
      <c r="AU648" s="722">
        <f t="shared" ref="AU648:AU657" si="205">SUM(AS648-AQ648)/AQ648</f>
        <v>5.9999999999999991E-2</v>
      </c>
    </row>
    <row r="649" spans="1:47" ht="15.75" x14ac:dyDescent="0.25">
      <c r="A649" s="479" t="s">
        <v>458</v>
      </c>
      <c r="B649" s="480">
        <v>1742.4</v>
      </c>
      <c r="C649" s="481" t="e">
        <f t="shared" si="187"/>
        <v>#VALUE!</v>
      </c>
      <c r="D649" s="481">
        <v>1976.3</v>
      </c>
      <c r="E649" s="481"/>
      <c r="F649" s="481">
        <f t="shared" si="188"/>
        <v>1976.3</v>
      </c>
      <c r="G649" s="455">
        <f t="shared" si="189"/>
        <v>1976.3000000000002</v>
      </c>
      <c r="H649" s="485">
        <f t="shared" ref="H649:H657" si="206">+D649+D649*$I$7</f>
        <v>1976.3</v>
      </c>
      <c r="I649" s="513"/>
      <c r="J649" s="514">
        <f t="shared" si="190"/>
        <v>1976.3</v>
      </c>
      <c r="K649" s="515">
        <f t="shared" ref="K649:K656" si="207">_xlfn.FLOOR.PRECISE(+H649+I649,0.1)+0.1</f>
        <v>1976.4</v>
      </c>
      <c r="L649" s="480">
        <f t="shared" si="191"/>
        <v>1976.3</v>
      </c>
      <c r="M649" s="483"/>
      <c r="N649" s="363">
        <f t="shared" si="192"/>
        <v>1976.3</v>
      </c>
      <c r="O649" s="480">
        <f t="shared" si="193"/>
        <v>2252.982</v>
      </c>
      <c r="P649" s="480">
        <f>O649*P7</f>
        <v>315.41748000000001</v>
      </c>
      <c r="Q649" s="480">
        <f t="shared" si="194"/>
        <v>2568.39948</v>
      </c>
      <c r="R649" s="550">
        <v>2495.0300000000002</v>
      </c>
      <c r="S649" s="480">
        <f>R649*S7</f>
        <v>349.30420000000004</v>
      </c>
      <c r="T649" s="480">
        <f>R649+S649-0.03</f>
        <v>2844.3042</v>
      </c>
      <c r="U649" s="480">
        <f>R649+(R649*R7)</f>
        <v>2654.7119200000002</v>
      </c>
      <c r="V649" s="480">
        <f>U649*V7</f>
        <v>398.20678800000002</v>
      </c>
      <c r="W649" s="543">
        <f t="shared" si="195"/>
        <v>3053</v>
      </c>
      <c r="X649" s="480">
        <f t="shared" si="196"/>
        <v>2867.0888736000002</v>
      </c>
      <c r="Y649" s="480">
        <f>X649*Y5</f>
        <v>430.06333104000004</v>
      </c>
      <c r="Z649" s="711">
        <f>X649+Y649+0.01</f>
        <v>3297.1622046400003</v>
      </c>
      <c r="AA649" s="712">
        <f t="shared" si="197"/>
        <v>3039.114206016</v>
      </c>
      <c r="AB649" s="712" t="e">
        <f>AA649*#REF!</f>
        <v>#REF!</v>
      </c>
      <c r="AC649" s="713" t="e">
        <f t="shared" si="198"/>
        <v>#REF!</v>
      </c>
      <c r="AD649" s="713">
        <f>AA649*AD7</f>
        <v>3191.0699163168001</v>
      </c>
      <c r="AE649" s="713">
        <f>AD649*AF7</f>
        <v>478.66048744751998</v>
      </c>
      <c r="AF649" s="714">
        <f t="shared" ref="AF649:AF657" si="208">AD649+AE649</f>
        <v>3669.7304037643203</v>
      </c>
      <c r="AG649" s="715">
        <v>3601.8</v>
      </c>
      <c r="AH649" s="714">
        <f>AD649*AH7</f>
        <v>3350.6234121326402</v>
      </c>
      <c r="AI649" s="480">
        <f>AH649*AJ7</f>
        <v>502.59351181989598</v>
      </c>
      <c r="AJ649" s="481">
        <f t="shared" si="199"/>
        <v>3853.216923952536</v>
      </c>
      <c r="AK649" s="707">
        <v>3781.9</v>
      </c>
      <c r="AL649" s="455">
        <v>3485.8893202520699</v>
      </c>
      <c r="AM649" s="455">
        <f t="shared" si="200"/>
        <v>3695.0426794671944</v>
      </c>
      <c r="AN649" s="455" t="e">
        <f>AL649*#REF!</f>
        <v>#REF!</v>
      </c>
      <c r="AO649" s="456">
        <v>4008.8</v>
      </c>
      <c r="AP649" s="364">
        <v>4008.8</v>
      </c>
      <c r="AQ649" s="816">
        <f t="shared" si="201"/>
        <v>3916.7452402352264</v>
      </c>
      <c r="AR649" s="363">
        <f t="shared" si="202"/>
        <v>4504.2570262705103</v>
      </c>
      <c r="AS649" s="775">
        <f t="shared" si="203"/>
        <v>4151.74995464934</v>
      </c>
      <c r="AT649" s="804">
        <f t="shared" si="204"/>
        <v>4774.5124478467405</v>
      </c>
      <c r="AU649" s="722">
        <f t="shared" si="205"/>
        <v>5.9999999999999991E-2</v>
      </c>
    </row>
    <row r="650" spans="1:47" ht="15.75" x14ac:dyDescent="0.25">
      <c r="A650" s="479" t="s">
        <v>459</v>
      </c>
      <c r="B650" s="480">
        <v>2202.1999999999998</v>
      </c>
      <c r="C650" s="481" t="e">
        <f t="shared" si="187"/>
        <v>#VALUE!</v>
      </c>
      <c r="D650" s="481">
        <v>2497.8000000000002</v>
      </c>
      <c r="E650" s="481"/>
      <c r="F650" s="481">
        <f t="shared" si="188"/>
        <v>2497.8000000000002</v>
      </c>
      <c r="G650" s="455">
        <f t="shared" si="189"/>
        <v>2497.8000000000002</v>
      </c>
      <c r="H650" s="485">
        <f t="shared" si="206"/>
        <v>2497.8000000000002</v>
      </c>
      <c r="I650" s="513"/>
      <c r="J650" s="514">
        <f t="shared" si="190"/>
        <v>2497.8000000000002</v>
      </c>
      <c r="K650" s="515">
        <f t="shared" si="207"/>
        <v>2497.9</v>
      </c>
      <c r="L650" s="480">
        <f t="shared" si="191"/>
        <v>2497.8000000000002</v>
      </c>
      <c r="M650" s="483"/>
      <c r="N650" s="363">
        <f t="shared" si="192"/>
        <v>2497.8000000000002</v>
      </c>
      <c r="O650" s="480">
        <f t="shared" si="193"/>
        <v>2847.4920000000002</v>
      </c>
      <c r="P650" s="480">
        <f>O650*P7</f>
        <v>398.64888000000008</v>
      </c>
      <c r="Q650" s="480">
        <f t="shared" si="194"/>
        <v>3246.1408800000004</v>
      </c>
      <c r="R650" s="550">
        <v>3153.41</v>
      </c>
      <c r="S650" s="480">
        <f>R650*S7</f>
        <v>441.47740000000005</v>
      </c>
      <c r="T650" s="480">
        <f>R650+S650-0.01</f>
        <v>3594.8773999999999</v>
      </c>
      <c r="U650" s="480">
        <f>R650+(R650*R7)</f>
        <v>3355.2282399999999</v>
      </c>
      <c r="V650" s="480">
        <f>U650*V7</f>
        <v>503.28423599999996</v>
      </c>
      <c r="W650" s="543">
        <f t="shared" si="195"/>
        <v>3858.6</v>
      </c>
      <c r="X650" s="480">
        <f t="shared" si="196"/>
        <v>3623.6464992000001</v>
      </c>
      <c r="Y650" s="480">
        <f>X650*Y5</f>
        <v>543.54697487999999</v>
      </c>
      <c r="Z650" s="711">
        <f>X650+Y650-0.02</f>
        <v>4167.1734740799993</v>
      </c>
      <c r="AA650" s="712">
        <f t="shared" si="197"/>
        <v>3841.0652891520003</v>
      </c>
      <c r="AB650" s="712" t="e">
        <f>AA650*#REF!</f>
        <v>#REF!</v>
      </c>
      <c r="AC650" s="713" t="e">
        <f t="shared" si="198"/>
        <v>#REF!</v>
      </c>
      <c r="AD650" s="713">
        <f>AA650*AD7</f>
        <v>4033.1185536096004</v>
      </c>
      <c r="AE650" s="713">
        <f>AD650*AF7</f>
        <v>604.96778304144004</v>
      </c>
      <c r="AF650" s="714">
        <f t="shared" si="208"/>
        <v>4638.0863366510403</v>
      </c>
      <c r="AG650" s="715">
        <v>4552.2</v>
      </c>
      <c r="AH650" s="714">
        <f>AD650*AH7</f>
        <v>4234.774481290081</v>
      </c>
      <c r="AI650" s="480">
        <f>AH650*AJ7</f>
        <v>635.21617219351208</v>
      </c>
      <c r="AJ650" s="481">
        <f t="shared" si="199"/>
        <v>4869.9906534835927</v>
      </c>
      <c r="AK650" s="707">
        <v>4779.8</v>
      </c>
      <c r="AL650" s="455">
        <v>4405.733895534755</v>
      </c>
      <c r="AM650" s="455">
        <f t="shared" si="200"/>
        <v>4670.0779292668403</v>
      </c>
      <c r="AN650" s="455" t="e">
        <f>AL650*#REF!</f>
        <v>#REF!</v>
      </c>
      <c r="AO650" s="456">
        <v>5066.6000000000004</v>
      </c>
      <c r="AP650" s="364">
        <v>5066.6000000000004</v>
      </c>
      <c r="AQ650" s="816">
        <f t="shared" si="201"/>
        <v>4950.2826050228514</v>
      </c>
      <c r="AR650" s="363">
        <f t="shared" si="202"/>
        <v>5692.8249957762782</v>
      </c>
      <c r="AS650" s="775">
        <f t="shared" si="203"/>
        <v>5247.2995613242229</v>
      </c>
      <c r="AT650" s="804">
        <f t="shared" si="204"/>
        <v>6034.3944955228562</v>
      </c>
      <c r="AU650" s="722">
        <f t="shared" si="205"/>
        <v>6.0000000000000074E-2</v>
      </c>
    </row>
    <row r="651" spans="1:47" ht="15.75" x14ac:dyDescent="0.25">
      <c r="A651" s="479" t="s">
        <v>460</v>
      </c>
      <c r="B651" s="480">
        <v>2202.1999999999998</v>
      </c>
      <c r="C651" s="481" t="e">
        <f t="shared" si="187"/>
        <v>#VALUE!</v>
      </c>
      <c r="D651" s="481">
        <v>2497.8000000000002</v>
      </c>
      <c r="E651" s="481"/>
      <c r="F651" s="481">
        <f t="shared" si="188"/>
        <v>2497.8000000000002</v>
      </c>
      <c r="G651" s="455">
        <f t="shared" si="189"/>
        <v>2497.8000000000002</v>
      </c>
      <c r="H651" s="485">
        <f t="shared" si="206"/>
        <v>2497.8000000000002</v>
      </c>
      <c r="I651" s="513"/>
      <c r="J651" s="514">
        <f t="shared" si="190"/>
        <v>2497.8000000000002</v>
      </c>
      <c r="K651" s="515">
        <f t="shared" si="207"/>
        <v>2497.9</v>
      </c>
      <c r="L651" s="480">
        <f t="shared" si="191"/>
        <v>2497.8000000000002</v>
      </c>
      <c r="M651" s="483"/>
      <c r="N651" s="363">
        <f t="shared" si="192"/>
        <v>2497.8000000000002</v>
      </c>
      <c r="O651" s="480">
        <f t="shared" si="193"/>
        <v>2847.4920000000002</v>
      </c>
      <c r="P651" s="480">
        <f>O651*P7</f>
        <v>398.64888000000008</v>
      </c>
      <c r="Q651" s="480">
        <f t="shared" si="194"/>
        <v>3246.1408800000004</v>
      </c>
      <c r="R651" s="550">
        <v>3153.41</v>
      </c>
      <c r="S651" s="480">
        <f>R651*S7</f>
        <v>441.47740000000005</v>
      </c>
      <c r="T651" s="480">
        <f>R651+S651-0.01</f>
        <v>3594.8773999999999</v>
      </c>
      <c r="U651" s="480">
        <f>R651+(R651*R7)</f>
        <v>3355.2282399999999</v>
      </c>
      <c r="V651" s="480">
        <f>U651*V7</f>
        <v>503.28423599999996</v>
      </c>
      <c r="W651" s="543">
        <f t="shared" si="195"/>
        <v>3858.6</v>
      </c>
      <c r="X651" s="480">
        <f t="shared" si="196"/>
        <v>3623.6464992000001</v>
      </c>
      <c r="Y651" s="480">
        <f>X651*Y5</f>
        <v>543.54697487999999</v>
      </c>
      <c r="Z651" s="711">
        <f>X651+Y651-0.02</f>
        <v>4167.1734740799993</v>
      </c>
      <c r="AA651" s="712">
        <f t="shared" si="197"/>
        <v>3841.0652891520003</v>
      </c>
      <c r="AB651" s="712" t="e">
        <f>AA651*#REF!</f>
        <v>#REF!</v>
      </c>
      <c r="AC651" s="713" t="e">
        <f t="shared" si="198"/>
        <v>#REF!</v>
      </c>
      <c r="AD651" s="713">
        <f>AA651*AD7</f>
        <v>4033.1185536096004</v>
      </c>
      <c r="AE651" s="713">
        <f>AD651*AF7</f>
        <v>604.96778304144004</v>
      </c>
      <c r="AF651" s="714">
        <f t="shared" si="208"/>
        <v>4638.0863366510403</v>
      </c>
      <c r="AG651" s="715">
        <v>4552.2</v>
      </c>
      <c r="AH651" s="714">
        <f>AD651*AH7</f>
        <v>4234.774481290081</v>
      </c>
      <c r="AI651" s="480">
        <f>AH651*AJ7</f>
        <v>635.21617219351208</v>
      </c>
      <c r="AJ651" s="481">
        <f t="shared" si="199"/>
        <v>4869.9906534835927</v>
      </c>
      <c r="AK651" s="707">
        <v>4779.8</v>
      </c>
      <c r="AL651" s="455">
        <v>4405.733895534755</v>
      </c>
      <c r="AM651" s="455">
        <f t="shared" si="200"/>
        <v>4670.0779292668403</v>
      </c>
      <c r="AN651" s="455" t="e">
        <f>AL651*#REF!</f>
        <v>#REF!</v>
      </c>
      <c r="AO651" s="456">
        <v>5066.6000000000004</v>
      </c>
      <c r="AP651" s="364">
        <v>5065.6000000000004</v>
      </c>
      <c r="AQ651" s="816">
        <f t="shared" si="201"/>
        <v>4950.2826050228514</v>
      </c>
      <c r="AR651" s="363">
        <f t="shared" si="202"/>
        <v>5692.8249957762782</v>
      </c>
      <c r="AS651" s="775">
        <f t="shared" si="203"/>
        <v>5247.2995613242229</v>
      </c>
      <c r="AT651" s="804">
        <f t="shared" si="204"/>
        <v>6034.3944955228562</v>
      </c>
      <c r="AU651" s="722">
        <f t="shared" si="205"/>
        <v>6.0000000000000074E-2</v>
      </c>
    </row>
    <row r="652" spans="1:47" ht="15.75" x14ac:dyDescent="0.25">
      <c r="A652" s="479" t="s">
        <v>461</v>
      </c>
      <c r="B652" s="480">
        <v>2202.1999999999998</v>
      </c>
      <c r="C652" s="481" t="e">
        <f t="shared" si="187"/>
        <v>#VALUE!</v>
      </c>
      <c r="D652" s="481">
        <v>2497.8000000000002</v>
      </c>
      <c r="E652" s="481"/>
      <c r="F652" s="481">
        <f t="shared" si="188"/>
        <v>2497.8000000000002</v>
      </c>
      <c r="G652" s="455">
        <f t="shared" si="189"/>
        <v>2497.8000000000002</v>
      </c>
      <c r="H652" s="485">
        <f t="shared" si="206"/>
        <v>2497.8000000000002</v>
      </c>
      <c r="I652" s="513"/>
      <c r="J652" s="514">
        <f t="shared" si="190"/>
        <v>2497.8000000000002</v>
      </c>
      <c r="K652" s="515">
        <f t="shared" si="207"/>
        <v>2497.9</v>
      </c>
      <c r="L652" s="480">
        <f t="shared" si="191"/>
        <v>2497.8000000000002</v>
      </c>
      <c r="M652" s="483"/>
      <c r="N652" s="363">
        <f t="shared" si="192"/>
        <v>2497.8000000000002</v>
      </c>
      <c r="O652" s="480">
        <f t="shared" si="193"/>
        <v>2847.4920000000002</v>
      </c>
      <c r="P652" s="480">
        <f>O652*P7</f>
        <v>398.64888000000008</v>
      </c>
      <c r="Q652" s="480">
        <f t="shared" si="194"/>
        <v>3246.1408800000004</v>
      </c>
      <c r="R652" s="550">
        <v>3153.41</v>
      </c>
      <c r="S652" s="480">
        <f>R652*S7</f>
        <v>441.47740000000005</v>
      </c>
      <c r="T652" s="480">
        <f>R652+S652-0.01</f>
        <v>3594.8773999999999</v>
      </c>
      <c r="U652" s="480">
        <f>R652+(R652*R7)</f>
        <v>3355.2282399999999</v>
      </c>
      <c r="V652" s="480">
        <f>U652*V7</f>
        <v>503.28423599999996</v>
      </c>
      <c r="W652" s="543">
        <f t="shared" si="195"/>
        <v>3858.6</v>
      </c>
      <c r="X652" s="480">
        <f t="shared" si="196"/>
        <v>3623.6464992000001</v>
      </c>
      <c r="Y652" s="480">
        <f>X652*Y5</f>
        <v>543.54697487999999</v>
      </c>
      <c r="Z652" s="711">
        <f>X652+Y652-0.02</f>
        <v>4167.1734740799993</v>
      </c>
      <c r="AA652" s="712">
        <f t="shared" si="197"/>
        <v>3841.0652891520003</v>
      </c>
      <c r="AB652" s="712" t="e">
        <f>AA652*#REF!</f>
        <v>#REF!</v>
      </c>
      <c r="AC652" s="713" t="e">
        <f t="shared" si="198"/>
        <v>#REF!</v>
      </c>
      <c r="AD652" s="713">
        <f>AA652*AD7</f>
        <v>4033.1185536096004</v>
      </c>
      <c r="AE652" s="713">
        <f>AD652*AF7</f>
        <v>604.96778304144004</v>
      </c>
      <c r="AF652" s="714">
        <f t="shared" si="208"/>
        <v>4638.0863366510403</v>
      </c>
      <c r="AG652" s="715">
        <v>4552.2</v>
      </c>
      <c r="AH652" s="714">
        <f>AD652*AH7</f>
        <v>4234.774481290081</v>
      </c>
      <c r="AI652" s="480">
        <f>AH652*AJ7</f>
        <v>635.21617219351208</v>
      </c>
      <c r="AJ652" s="481">
        <f t="shared" si="199"/>
        <v>4869.9906534835927</v>
      </c>
      <c r="AK652" s="707">
        <v>4779.8</v>
      </c>
      <c r="AL652" s="455">
        <v>4405.733895534755</v>
      </c>
      <c r="AM652" s="455">
        <f t="shared" si="200"/>
        <v>4670.0779292668403</v>
      </c>
      <c r="AN652" s="455" t="e">
        <f>AL652*#REF!</f>
        <v>#REF!</v>
      </c>
      <c r="AO652" s="456">
        <v>5066.6000000000004</v>
      </c>
      <c r="AP652" s="364">
        <v>5066.6000000000004</v>
      </c>
      <c r="AQ652" s="816">
        <f t="shared" si="201"/>
        <v>4950.2826050228514</v>
      </c>
      <c r="AR652" s="363">
        <f t="shared" si="202"/>
        <v>5692.8249957762782</v>
      </c>
      <c r="AS652" s="775">
        <f t="shared" si="203"/>
        <v>5247.2995613242229</v>
      </c>
      <c r="AT652" s="804">
        <f t="shared" si="204"/>
        <v>6034.3944955228562</v>
      </c>
      <c r="AU652" s="722">
        <f t="shared" si="205"/>
        <v>6.0000000000000074E-2</v>
      </c>
    </row>
    <row r="653" spans="1:47" ht="15.75" x14ac:dyDescent="0.25">
      <c r="A653" s="479" t="s">
        <v>462</v>
      </c>
      <c r="B653" s="480">
        <v>266.2</v>
      </c>
      <c r="C653" s="481" t="e">
        <f t="shared" si="187"/>
        <v>#VALUE!</v>
      </c>
      <c r="D653" s="481">
        <v>302</v>
      </c>
      <c r="E653" s="481"/>
      <c r="F653" s="481">
        <f t="shared" si="188"/>
        <v>302</v>
      </c>
      <c r="G653" s="455">
        <f t="shared" si="189"/>
        <v>302</v>
      </c>
      <c r="H653" s="485">
        <f t="shared" si="206"/>
        <v>302</v>
      </c>
      <c r="I653" s="513"/>
      <c r="J653" s="514">
        <f t="shared" si="190"/>
        <v>302</v>
      </c>
      <c r="K653" s="515">
        <f>_xlfn.FLOOR.PRECISE(+H653+I653,0.1)</f>
        <v>302</v>
      </c>
      <c r="L653" s="480">
        <f t="shared" si="191"/>
        <v>302</v>
      </c>
      <c r="M653" s="483"/>
      <c r="N653" s="363">
        <f t="shared" si="192"/>
        <v>302</v>
      </c>
      <c r="O653" s="480">
        <f t="shared" si="193"/>
        <v>344.28</v>
      </c>
      <c r="P653" s="480">
        <f>O653*P7</f>
        <v>48.199199999999998</v>
      </c>
      <c r="Q653" s="480">
        <f t="shared" si="194"/>
        <v>392.47919999999999</v>
      </c>
      <c r="R653" s="550">
        <v>381.27</v>
      </c>
      <c r="S653" s="480">
        <f>R653*S7</f>
        <v>53.377800000000001</v>
      </c>
      <c r="T653" s="480">
        <f>R653+S653+0.03</f>
        <v>434.67779999999993</v>
      </c>
      <c r="U653" s="480">
        <f>R653+(R653*R7)</f>
        <v>405.67127999999997</v>
      </c>
      <c r="V653" s="480">
        <f>U653*V7</f>
        <v>60.850691999999995</v>
      </c>
      <c r="W653" s="543">
        <f t="shared" si="195"/>
        <v>466.6</v>
      </c>
      <c r="X653" s="480">
        <f t="shared" si="196"/>
        <v>438.12498239999996</v>
      </c>
      <c r="Y653" s="480">
        <f>X653*Y5</f>
        <v>65.718747359999995</v>
      </c>
      <c r="Z653" s="711">
        <f>X653+Y653-0.01</f>
        <v>503.83372975999998</v>
      </c>
      <c r="AA653" s="712">
        <f t="shared" si="197"/>
        <v>464.41248134399996</v>
      </c>
      <c r="AB653" s="712" t="e">
        <f>AA653*#REF!</f>
        <v>#REF!</v>
      </c>
      <c r="AC653" s="713" t="e">
        <f t="shared" si="198"/>
        <v>#REF!</v>
      </c>
      <c r="AD653" s="713">
        <f>AA653*AD7</f>
        <v>487.63310541119995</v>
      </c>
      <c r="AE653" s="713">
        <f>AD653*AF7</f>
        <v>73.144965811679995</v>
      </c>
      <c r="AF653" s="714">
        <f t="shared" si="208"/>
        <v>560.77807122287993</v>
      </c>
      <c r="AG653" s="715">
        <v>550.4</v>
      </c>
      <c r="AH653" s="714">
        <f>AD653*AH7</f>
        <v>512.01476068175998</v>
      </c>
      <c r="AI653" s="480">
        <f>AH653*AJ7</f>
        <v>76.802214102263989</v>
      </c>
      <c r="AJ653" s="481">
        <f t="shared" si="199"/>
        <v>588.81697478402396</v>
      </c>
      <c r="AK653" s="707">
        <v>577.9</v>
      </c>
      <c r="AL653" s="455">
        <v>532.68498620557932</v>
      </c>
      <c r="AM653" s="455">
        <f t="shared" si="200"/>
        <v>564.64608537791412</v>
      </c>
      <c r="AN653" s="455" t="e">
        <f>AL653*#REF!</f>
        <v>#REF!</v>
      </c>
      <c r="AO653" s="456">
        <v>612.6</v>
      </c>
      <c r="AP653" s="364">
        <v>612.6</v>
      </c>
      <c r="AQ653" s="816">
        <f t="shared" si="201"/>
        <v>598.52485050058897</v>
      </c>
      <c r="AR653" s="363">
        <f t="shared" si="202"/>
        <v>688.30357807567725</v>
      </c>
      <c r="AS653" s="775">
        <f t="shared" si="203"/>
        <v>634.4363415306243</v>
      </c>
      <c r="AT653" s="804">
        <f t="shared" si="204"/>
        <v>729.6017927602179</v>
      </c>
      <c r="AU653" s="722">
        <f t="shared" si="205"/>
        <v>0.06</v>
      </c>
    </row>
    <row r="654" spans="1:47" ht="15.75" x14ac:dyDescent="0.25">
      <c r="A654" s="479" t="s">
        <v>463</v>
      </c>
      <c r="B654" s="480">
        <v>968</v>
      </c>
      <c r="C654" s="481" t="e">
        <f t="shared" si="187"/>
        <v>#VALUE!</v>
      </c>
      <c r="D654" s="481">
        <v>1098</v>
      </c>
      <c r="E654" s="481"/>
      <c r="F654" s="481">
        <f t="shared" si="188"/>
        <v>1098</v>
      </c>
      <c r="G654" s="455">
        <f t="shared" si="189"/>
        <v>1098</v>
      </c>
      <c r="H654" s="485">
        <f t="shared" si="206"/>
        <v>1098</v>
      </c>
      <c r="I654" s="513"/>
      <c r="J654" s="514">
        <f t="shared" si="190"/>
        <v>1098</v>
      </c>
      <c r="K654" s="515">
        <f t="shared" si="207"/>
        <v>1098.0999999999999</v>
      </c>
      <c r="L654" s="480">
        <f t="shared" si="191"/>
        <v>1098</v>
      </c>
      <c r="M654" s="483"/>
      <c r="N654" s="363">
        <f t="shared" si="192"/>
        <v>1098</v>
      </c>
      <c r="O654" s="480">
        <f t="shared" si="193"/>
        <v>1251.72</v>
      </c>
      <c r="P654" s="480">
        <f>O654*P7</f>
        <v>175.24080000000001</v>
      </c>
      <c r="Q654" s="480">
        <f t="shared" si="194"/>
        <v>1426.9608000000001</v>
      </c>
      <c r="R654" s="550">
        <v>1386.2</v>
      </c>
      <c r="S654" s="480">
        <f>R654*S7</f>
        <v>194.06800000000001</v>
      </c>
      <c r="T654" s="480">
        <f>R654+S654</f>
        <v>1580.268</v>
      </c>
      <c r="U654" s="480">
        <f>R654+(R654*R7)</f>
        <v>1474.9168</v>
      </c>
      <c r="V654" s="480">
        <f>U654*V7</f>
        <v>221.23751999999999</v>
      </c>
      <c r="W654" s="543">
        <f t="shared" si="195"/>
        <v>1696.1999999999998</v>
      </c>
      <c r="X654" s="480">
        <f t="shared" si="196"/>
        <v>1592.9101439999999</v>
      </c>
      <c r="Y654" s="480">
        <f>X654*Y5</f>
        <v>238.93652159999999</v>
      </c>
      <c r="Z654" s="711">
        <f>X654+Y654-0.02</f>
        <v>1831.8266656000001</v>
      </c>
      <c r="AA654" s="712">
        <f t="shared" si="197"/>
        <v>1688.4847526399999</v>
      </c>
      <c r="AB654" s="712" t="e">
        <f>AA654*#REF!</f>
        <v>#REF!</v>
      </c>
      <c r="AC654" s="713" t="e">
        <f t="shared" si="198"/>
        <v>#REF!</v>
      </c>
      <c r="AD654" s="713">
        <f>AA654*AD7</f>
        <v>1772.908990272</v>
      </c>
      <c r="AE654" s="713">
        <f>AD654*AF7</f>
        <v>265.9363485408</v>
      </c>
      <c r="AF654" s="714">
        <f t="shared" si="208"/>
        <v>2038.8453388128</v>
      </c>
      <c r="AG654" s="715">
        <v>2001.1</v>
      </c>
      <c r="AH654" s="714">
        <f>AD654*AH7</f>
        <v>1861.5544397856002</v>
      </c>
      <c r="AI654" s="480">
        <f>AH654*AJ7</f>
        <v>279.23316596784002</v>
      </c>
      <c r="AJ654" s="481">
        <f t="shared" si="199"/>
        <v>2140.7876057534404</v>
      </c>
      <c r="AK654" s="707">
        <v>2101.1</v>
      </c>
      <c r="AL654" s="455">
        <v>1936.7060819843525</v>
      </c>
      <c r="AM654" s="455">
        <f t="shared" si="200"/>
        <v>2052.9084469034137</v>
      </c>
      <c r="AN654" s="455" t="e">
        <f>AL654*#REF!</f>
        <v>#REF!</v>
      </c>
      <c r="AO654" s="456">
        <v>2227.1999999999998</v>
      </c>
      <c r="AP654" s="364">
        <v>2227.1999999999998</v>
      </c>
      <c r="AQ654" s="816">
        <f t="shared" si="201"/>
        <v>2176.0829537176187</v>
      </c>
      <c r="AR654" s="363">
        <f t="shared" si="202"/>
        <v>2502.4953967752613</v>
      </c>
      <c r="AS654" s="775">
        <f t="shared" si="203"/>
        <v>2306.6479309406759</v>
      </c>
      <c r="AT654" s="804">
        <f t="shared" si="204"/>
        <v>2652.6451205817771</v>
      </c>
      <c r="AU654" s="722">
        <f t="shared" si="205"/>
        <v>6.0000000000000039E-2</v>
      </c>
    </row>
    <row r="655" spans="1:47" ht="15.75" x14ac:dyDescent="0.25">
      <c r="A655" s="479" t="s">
        <v>464</v>
      </c>
      <c r="B655" s="480">
        <v>1548.8</v>
      </c>
      <c r="C655" s="481" t="e">
        <f t="shared" si="187"/>
        <v>#VALUE!</v>
      </c>
      <c r="D655" s="481">
        <v>1756.7</v>
      </c>
      <c r="E655" s="481"/>
      <c r="F655" s="481">
        <f t="shared" si="188"/>
        <v>1756.7</v>
      </c>
      <c r="G655" s="455">
        <f t="shared" si="189"/>
        <v>1756.7</v>
      </c>
      <c r="H655" s="485">
        <f t="shared" si="206"/>
        <v>1756.7</v>
      </c>
      <c r="I655" s="513"/>
      <c r="J655" s="514">
        <f t="shared" si="190"/>
        <v>1756.7</v>
      </c>
      <c r="K655" s="515">
        <f>_xlfn.FLOOR.PRECISE(+H655+I655,0.1)</f>
        <v>1756.7</v>
      </c>
      <c r="L655" s="480">
        <f t="shared" si="191"/>
        <v>1756.7</v>
      </c>
      <c r="M655" s="483"/>
      <c r="N655" s="363">
        <f t="shared" si="192"/>
        <v>1756.7</v>
      </c>
      <c r="O655" s="480">
        <f t="shared" si="193"/>
        <v>2002.6380000000001</v>
      </c>
      <c r="P655" s="480">
        <f>O655*P7</f>
        <v>280.36932000000007</v>
      </c>
      <c r="Q655" s="480">
        <f t="shared" si="194"/>
        <v>2283.0073200000002</v>
      </c>
      <c r="R655" s="550">
        <v>2217.79</v>
      </c>
      <c r="S655" s="480">
        <f>R655*S7</f>
        <v>310.49060000000003</v>
      </c>
      <c r="T655" s="480">
        <f>R655+S655+0.01</f>
        <v>2528.2906000000003</v>
      </c>
      <c r="U655" s="480">
        <f>R655+(R655*R7)</f>
        <v>2359.72856</v>
      </c>
      <c r="V655" s="480">
        <f>U655*V7</f>
        <v>353.95928399999997</v>
      </c>
      <c r="W655" s="543">
        <f t="shared" si="195"/>
        <v>2713.7</v>
      </c>
      <c r="X655" s="480">
        <f t="shared" si="196"/>
        <v>2548.5068448000002</v>
      </c>
      <c r="Y655" s="480">
        <f>X655*Y5</f>
        <v>382.27602672</v>
      </c>
      <c r="Z655" s="711">
        <f>X655+Y655-0.01</f>
        <v>2930.7728715200001</v>
      </c>
      <c r="AA655" s="712">
        <f t="shared" si="197"/>
        <v>2701.4172554880001</v>
      </c>
      <c r="AB655" s="712" t="e">
        <f>AA655*#REF!</f>
        <v>#REF!</v>
      </c>
      <c r="AC655" s="713" t="e">
        <f t="shared" si="198"/>
        <v>#REF!</v>
      </c>
      <c r="AD655" s="713">
        <f>AA655*AD7</f>
        <v>2836.4881182624003</v>
      </c>
      <c r="AE655" s="713">
        <f>AD655*AF7</f>
        <v>425.47321773936005</v>
      </c>
      <c r="AF655" s="714">
        <f t="shared" si="208"/>
        <v>3261.9613360017602</v>
      </c>
      <c r="AG655" s="715">
        <v>3201.6</v>
      </c>
      <c r="AH655" s="714">
        <f>AD655*AH7</f>
        <v>2978.3125241755206</v>
      </c>
      <c r="AI655" s="480">
        <f>AH655*AJ7</f>
        <v>446.74687862632805</v>
      </c>
      <c r="AJ655" s="481">
        <f t="shared" si="199"/>
        <v>3425.0594028018486</v>
      </c>
      <c r="AK655" s="707">
        <v>3361.6</v>
      </c>
      <c r="AL655" s="455">
        <v>3098.5481038551993</v>
      </c>
      <c r="AM655" s="455">
        <f t="shared" si="200"/>
        <v>3284.4609900865116</v>
      </c>
      <c r="AN655" s="455" t="e">
        <f>AL655*#REF!</f>
        <v>#REF!</v>
      </c>
      <c r="AO655" s="456">
        <v>3563.3</v>
      </c>
      <c r="AP655" s="364">
        <v>3563.3</v>
      </c>
      <c r="AQ655" s="816">
        <f t="shared" si="201"/>
        <v>3481.5286494917027</v>
      </c>
      <c r="AR655" s="363">
        <f t="shared" si="202"/>
        <v>4003.757946915458</v>
      </c>
      <c r="AS655" s="775">
        <f t="shared" si="203"/>
        <v>3690.4203684612053</v>
      </c>
      <c r="AT655" s="804">
        <f t="shared" si="204"/>
        <v>4243.9834237303858</v>
      </c>
      <c r="AU655" s="722">
        <f t="shared" si="205"/>
        <v>6.0000000000000116E-2</v>
      </c>
    </row>
    <row r="656" spans="1:47" ht="15.75" x14ac:dyDescent="0.25">
      <c r="A656" s="479" t="s">
        <v>465</v>
      </c>
      <c r="B656" s="480">
        <v>2244.5500000000002</v>
      </c>
      <c r="C656" s="481" t="e">
        <f t="shared" si="187"/>
        <v>#VALUE!</v>
      </c>
      <c r="D656" s="481">
        <v>2545.8000000000002</v>
      </c>
      <c r="E656" s="481"/>
      <c r="F656" s="481">
        <f t="shared" si="188"/>
        <v>2545.8000000000002</v>
      </c>
      <c r="G656" s="455">
        <f t="shared" si="189"/>
        <v>2545.8000000000002</v>
      </c>
      <c r="H656" s="485">
        <f t="shared" si="206"/>
        <v>2545.8000000000002</v>
      </c>
      <c r="I656" s="513"/>
      <c r="J656" s="514">
        <f t="shared" si="190"/>
        <v>2545.8000000000002</v>
      </c>
      <c r="K656" s="515">
        <f t="shared" si="207"/>
        <v>2545.9</v>
      </c>
      <c r="L656" s="480">
        <f t="shared" si="191"/>
        <v>2545.8000000000002</v>
      </c>
      <c r="M656" s="483"/>
      <c r="N656" s="363">
        <f t="shared" si="192"/>
        <v>2545.8000000000002</v>
      </c>
      <c r="O656" s="480">
        <f t="shared" si="193"/>
        <v>2902.2120000000004</v>
      </c>
      <c r="P656" s="480">
        <f>O656*P7</f>
        <v>406.30968000000013</v>
      </c>
      <c r="Q656" s="480">
        <f t="shared" si="194"/>
        <v>3308.5216800000007</v>
      </c>
      <c r="R656" s="550">
        <v>3214.01</v>
      </c>
      <c r="S656" s="480">
        <f>R656*S7</f>
        <v>449.96140000000008</v>
      </c>
      <c r="T656" s="480">
        <f>R656+S656+0.01</f>
        <v>3663.9814000000006</v>
      </c>
      <c r="U656" s="480">
        <f>R656+(R656*R7)</f>
        <v>3419.7066400000003</v>
      </c>
      <c r="V656" s="480">
        <f>U656*V7</f>
        <v>512.95599600000003</v>
      </c>
      <c r="W656" s="543">
        <f t="shared" si="195"/>
        <v>3932.7</v>
      </c>
      <c r="X656" s="480">
        <f t="shared" si="196"/>
        <v>3693.2831712000002</v>
      </c>
      <c r="Y656" s="480">
        <f>X656*Y5</f>
        <v>553.99247567999998</v>
      </c>
      <c r="Z656" s="711">
        <f>X656+Y656-0.02</f>
        <v>4247.2556468799994</v>
      </c>
      <c r="AA656" s="712">
        <f t="shared" si="197"/>
        <v>3914.8801614720001</v>
      </c>
      <c r="AB656" s="712" t="e">
        <f>AA656*#REF!</f>
        <v>#REF!</v>
      </c>
      <c r="AC656" s="713" t="e">
        <f t="shared" si="198"/>
        <v>#REF!</v>
      </c>
      <c r="AD656" s="713">
        <f>AA656*AD7</f>
        <v>4110.6241695456001</v>
      </c>
      <c r="AE656" s="713">
        <f>AD656*AF7</f>
        <v>616.59362543184</v>
      </c>
      <c r="AF656" s="714">
        <f t="shared" si="208"/>
        <v>4727.2177949774405</v>
      </c>
      <c r="AG656" s="715">
        <v>4639.7</v>
      </c>
      <c r="AH656" s="714">
        <f>AD656*AH7</f>
        <v>4316.1553780228805</v>
      </c>
      <c r="AI656" s="480">
        <f>AH656*AJ7</f>
        <v>647.4233067034321</v>
      </c>
      <c r="AJ656" s="481">
        <f t="shared" si="199"/>
        <v>4963.5786847263125</v>
      </c>
      <c r="AK656" s="707">
        <v>4871.7</v>
      </c>
      <c r="AL656" s="455">
        <v>4490.4001692097308</v>
      </c>
      <c r="AM656" s="455">
        <f t="shared" si="200"/>
        <v>4759.8241793623147</v>
      </c>
      <c r="AN656" s="455" t="e">
        <f>AL656*#REF!</f>
        <v>#REF!</v>
      </c>
      <c r="AO656" s="456">
        <v>5164</v>
      </c>
      <c r="AP656" s="364">
        <v>5164</v>
      </c>
      <c r="AQ656" s="816">
        <f t="shared" si="201"/>
        <v>5045.4136301240542</v>
      </c>
      <c r="AR656" s="363">
        <f t="shared" si="202"/>
        <v>5802.2256746426619</v>
      </c>
      <c r="AS656" s="775">
        <f t="shared" si="203"/>
        <v>5348.1384479314975</v>
      </c>
      <c r="AT656" s="804">
        <f t="shared" si="204"/>
        <v>6150.3592151212215</v>
      </c>
      <c r="AU656" s="722">
        <f t="shared" si="205"/>
        <v>6.0000000000000005E-2</v>
      </c>
    </row>
    <row r="657" spans="1:47" ht="15.75" x14ac:dyDescent="0.25">
      <c r="A657" s="479" t="s">
        <v>466</v>
      </c>
      <c r="B657" s="480">
        <v>484</v>
      </c>
      <c r="C657" s="481" t="e">
        <f t="shared" si="187"/>
        <v>#VALUE!</v>
      </c>
      <c r="D657" s="481">
        <v>549</v>
      </c>
      <c r="E657" s="481"/>
      <c r="F657" s="481">
        <f t="shared" si="188"/>
        <v>549</v>
      </c>
      <c r="G657" s="455">
        <f t="shared" si="189"/>
        <v>549</v>
      </c>
      <c r="H657" s="485">
        <f t="shared" si="206"/>
        <v>549</v>
      </c>
      <c r="I657" s="513"/>
      <c r="J657" s="514">
        <f t="shared" si="190"/>
        <v>549</v>
      </c>
      <c r="K657" s="515">
        <f>_xlfn.FLOOR.PRECISE(+H657+I657,0.1)</f>
        <v>549</v>
      </c>
      <c r="L657" s="480">
        <f t="shared" si="191"/>
        <v>549</v>
      </c>
      <c r="M657" s="483"/>
      <c r="N657" s="363">
        <f t="shared" si="192"/>
        <v>549</v>
      </c>
      <c r="O657" s="480">
        <f t="shared" si="193"/>
        <v>625.86</v>
      </c>
      <c r="P657" s="480">
        <f>O657*P7</f>
        <v>87.620400000000004</v>
      </c>
      <c r="Q657" s="480">
        <f t="shared" si="194"/>
        <v>713.48040000000003</v>
      </c>
      <c r="R657" s="550">
        <v>693.1</v>
      </c>
      <c r="S657" s="480">
        <f>R657*S7</f>
        <v>97.034000000000006</v>
      </c>
      <c r="T657" s="480">
        <f>R657+S657</f>
        <v>790.13400000000001</v>
      </c>
      <c r="U657" s="480">
        <f>R657+(R657*R7)</f>
        <v>737.45839999999998</v>
      </c>
      <c r="V657" s="480">
        <f>U657*V7</f>
        <v>110.61875999999999</v>
      </c>
      <c r="W657" s="543">
        <f t="shared" si="195"/>
        <v>848.1</v>
      </c>
      <c r="X657" s="480">
        <f t="shared" si="196"/>
        <v>796.45507199999997</v>
      </c>
      <c r="Y657" s="480">
        <f>X657*Y5</f>
        <v>119.4682608</v>
      </c>
      <c r="Z657" s="711">
        <f>X657+Y657+0.04</f>
        <v>915.96333279999999</v>
      </c>
      <c r="AA657" s="712">
        <f t="shared" si="197"/>
        <v>844.24237631999995</v>
      </c>
      <c r="AB657" s="712" t="e">
        <f>AA657*#REF!</f>
        <v>#REF!</v>
      </c>
      <c r="AC657" s="713" t="e">
        <f t="shared" si="198"/>
        <v>#REF!</v>
      </c>
      <c r="AD657" s="713">
        <f>AA657*AD7</f>
        <v>886.45449513599999</v>
      </c>
      <c r="AE657" s="713">
        <f>AD657*AF7</f>
        <v>132.9681742704</v>
      </c>
      <c r="AF657" s="714">
        <f t="shared" si="208"/>
        <v>1019.4226694064</v>
      </c>
      <c r="AG657" s="715">
        <v>1000.5</v>
      </c>
      <c r="AH657" s="714">
        <f>AD657*AH7</f>
        <v>930.77721989280008</v>
      </c>
      <c r="AI657" s="480">
        <f>AH657*AJ7</f>
        <v>139.61658298392001</v>
      </c>
      <c r="AJ657" s="481">
        <f t="shared" si="199"/>
        <v>1070.3938028767202</v>
      </c>
      <c r="AK657" s="707">
        <v>1050.5999999999999</v>
      </c>
      <c r="AL657" s="455">
        <v>968.35304099217626</v>
      </c>
      <c r="AM657" s="455">
        <f t="shared" si="200"/>
        <v>1026.4542234517069</v>
      </c>
      <c r="AN657" s="455" t="e">
        <f>AL657*#REF!</f>
        <v>#REF!</v>
      </c>
      <c r="AO657" s="456">
        <v>1113.5999999999999</v>
      </c>
      <c r="AP657" s="364">
        <v>1113.5999999999999</v>
      </c>
      <c r="AQ657" s="816">
        <f t="shared" si="201"/>
        <v>1088.0414768588093</v>
      </c>
      <c r="AR657" s="363">
        <f t="shared" si="202"/>
        <v>1251.2476983876306</v>
      </c>
      <c r="AS657" s="775">
        <f t="shared" si="203"/>
        <v>1153.323965470338</v>
      </c>
      <c r="AT657" s="804">
        <f t="shared" si="204"/>
        <v>1326.3225602908885</v>
      </c>
      <c r="AU657" s="722">
        <f t="shared" si="205"/>
        <v>6.0000000000000039E-2</v>
      </c>
    </row>
    <row r="658" spans="1:47" ht="15.75" x14ac:dyDescent="0.25">
      <c r="A658" s="479"/>
      <c r="B658" s="480"/>
      <c r="C658" s="481"/>
      <c r="D658" s="481"/>
      <c r="E658" s="481"/>
      <c r="F658" s="481"/>
      <c r="G658" s="455"/>
      <c r="H658" s="485"/>
      <c r="I658" s="513"/>
      <c r="J658" s="514"/>
      <c r="K658" s="515"/>
      <c r="L658" s="480"/>
      <c r="M658" s="483"/>
      <c r="N658" s="363"/>
      <c r="O658" s="480"/>
      <c r="P658" s="480"/>
      <c r="Q658" s="480"/>
      <c r="R658" s="550"/>
      <c r="S658" s="480"/>
      <c r="T658" s="480"/>
      <c r="U658" s="480"/>
      <c r="V658" s="480"/>
      <c r="W658" s="538"/>
      <c r="X658" s="483"/>
      <c r="Y658" s="480"/>
      <c r="Z658" s="711"/>
      <c r="AA658" s="712"/>
      <c r="AB658" s="712"/>
      <c r="AC658" s="713"/>
      <c r="AD658" s="713"/>
      <c r="AE658" s="713"/>
      <c r="AF658" s="714"/>
      <c r="AG658" s="715"/>
      <c r="AH658" s="714"/>
      <c r="AI658" s="480"/>
      <c r="AJ658" s="483"/>
      <c r="AK658" s="707"/>
      <c r="AL658" s="455"/>
      <c r="AM658" s="455"/>
      <c r="AN658" s="455"/>
      <c r="AO658" s="456"/>
      <c r="AP658" s="364"/>
      <c r="AQ658" s="810"/>
      <c r="AR658" s="709"/>
      <c r="AS658" s="709"/>
      <c r="AT658" s="709"/>
      <c r="AU658" s="710"/>
    </row>
    <row r="659" spans="1:47" ht="15.75" x14ac:dyDescent="0.25">
      <c r="A659" s="734"/>
      <c r="B659" s="480">
        <v>24.2</v>
      </c>
      <c r="C659" s="481" t="e">
        <f>+B659+B659*$G$7</f>
        <v>#VALUE!</v>
      </c>
      <c r="D659" s="481">
        <v>27.46</v>
      </c>
      <c r="E659" s="481">
        <f>+D659*$F$9</f>
        <v>0</v>
      </c>
      <c r="F659" s="481">
        <f>SUM(D659:E659)</f>
        <v>27.46</v>
      </c>
      <c r="G659" s="455">
        <f>+F659</f>
        <v>27.46</v>
      </c>
      <c r="H659" s="485">
        <f>+D659+D659*$I$7</f>
        <v>27.46</v>
      </c>
      <c r="I659" s="513">
        <f>+H659*$I$6</f>
        <v>0</v>
      </c>
      <c r="J659" s="514">
        <f>SUM(H659:I659)</f>
        <v>27.46</v>
      </c>
      <c r="K659" s="515">
        <f>_xlfn.FLOOR.PRECISE(+H659+I659,0.1)+0.1</f>
        <v>27.500000000000004</v>
      </c>
      <c r="L659" s="480">
        <f>H659+H659*$M$7</f>
        <v>27.46</v>
      </c>
      <c r="M659" s="480">
        <f>L659*$M$6</f>
        <v>0</v>
      </c>
      <c r="N659" s="363">
        <f>L659+M659</f>
        <v>27.46</v>
      </c>
      <c r="O659" s="480">
        <f>L659+L659*$P$7</f>
        <v>31.304400000000001</v>
      </c>
      <c r="P659" s="480" t="e">
        <f>O659*$Q$7</f>
        <v>#VALUE!</v>
      </c>
      <c r="Q659" s="480" t="e">
        <f>SUM(O659:P659)</f>
        <v>#VALUE!</v>
      </c>
      <c r="R659" s="550"/>
      <c r="S659" s="480"/>
      <c r="T659" s="480"/>
      <c r="U659" s="480"/>
      <c r="V659" s="480"/>
      <c r="W659" s="538"/>
      <c r="X659" s="483"/>
      <c r="Y659" s="480"/>
      <c r="Z659" s="711"/>
      <c r="AA659" s="712"/>
      <c r="AB659" s="712"/>
      <c r="AC659" s="713"/>
      <c r="AD659" s="713"/>
      <c r="AE659" s="713"/>
      <c r="AF659" s="714"/>
      <c r="AG659" s="715"/>
      <c r="AH659" s="714"/>
      <c r="AI659" s="480"/>
      <c r="AJ659" s="483"/>
      <c r="AK659" s="707"/>
      <c r="AL659" s="455"/>
      <c r="AM659" s="455"/>
      <c r="AN659" s="455"/>
      <c r="AO659" s="456"/>
      <c r="AP659" s="364"/>
      <c r="AQ659" s="810"/>
      <c r="AR659" s="709"/>
      <c r="AS659" s="709"/>
      <c r="AT659" s="709"/>
      <c r="AU659" s="710"/>
    </row>
    <row r="660" spans="1:47" ht="15.75" x14ac:dyDescent="0.25">
      <c r="A660" s="607" t="s">
        <v>826</v>
      </c>
      <c r="B660" s="513"/>
      <c r="C660" s="485"/>
      <c r="D660" s="481"/>
      <c r="E660" s="481"/>
      <c r="F660" s="481"/>
      <c r="G660" s="455"/>
      <c r="H660" s="485"/>
      <c r="I660" s="513"/>
      <c r="J660" s="514"/>
      <c r="K660" s="515"/>
      <c r="L660" s="483"/>
      <c r="M660" s="483"/>
      <c r="N660" s="488"/>
      <c r="O660" s="480"/>
      <c r="P660" s="480"/>
      <c r="Q660" s="480"/>
      <c r="R660" s="480"/>
      <c r="S660" s="480"/>
      <c r="T660" s="480"/>
      <c r="U660" s="480"/>
      <c r="V660" s="480"/>
      <c r="W660" s="502"/>
      <c r="X660" s="483"/>
      <c r="Y660" s="480"/>
      <c r="Z660" s="711"/>
      <c r="AA660" s="712"/>
      <c r="AB660" s="712"/>
      <c r="AC660" s="713"/>
      <c r="AD660" s="713"/>
      <c r="AE660" s="713"/>
      <c r="AF660" s="714"/>
      <c r="AG660" s="715"/>
      <c r="AH660" s="714"/>
      <c r="AI660" s="480"/>
      <c r="AJ660" s="483"/>
      <c r="AK660" s="707"/>
      <c r="AL660" s="455"/>
      <c r="AM660" s="455"/>
      <c r="AN660" s="455"/>
      <c r="AO660" s="456"/>
      <c r="AP660" s="364"/>
      <c r="AQ660" s="810"/>
      <c r="AR660" s="709"/>
      <c r="AS660" s="709"/>
      <c r="AT660" s="709"/>
      <c r="AU660" s="710"/>
    </row>
    <row r="661" spans="1:47" ht="15.75" x14ac:dyDescent="0.25">
      <c r="A661" s="608"/>
      <c r="B661" s="480"/>
      <c r="C661" s="481"/>
      <c r="D661" s="481"/>
      <c r="E661" s="481"/>
      <c r="F661" s="481"/>
      <c r="G661" s="455"/>
      <c r="H661" s="485"/>
      <c r="I661" s="513"/>
      <c r="J661" s="514"/>
      <c r="K661" s="515"/>
      <c r="L661" s="483"/>
      <c r="M661" s="483"/>
      <c r="N661" s="488"/>
      <c r="O661" s="480"/>
      <c r="P661" s="480"/>
      <c r="Q661" s="480"/>
      <c r="R661" s="480"/>
      <c r="S661" s="480"/>
      <c r="T661" s="480"/>
      <c r="U661" s="480"/>
      <c r="V661" s="480"/>
      <c r="W661" s="502"/>
      <c r="X661" s="483"/>
      <c r="Y661" s="480"/>
      <c r="Z661" s="711"/>
      <c r="AA661" s="712"/>
      <c r="AB661" s="712"/>
      <c r="AC661" s="713"/>
      <c r="AD661" s="713"/>
      <c r="AE661" s="713"/>
      <c r="AF661" s="714"/>
      <c r="AG661" s="715"/>
      <c r="AH661" s="714"/>
      <c r="AI661" s="480"/>
      <c r="AJ661" s="483"/>
      <c r="AK661" s="707"/>
      <c r="AL661" s="455"/>
      <c r="AM661" s="455"/>
      <c r="AN661" s="455"/>
      <c r="AO661" s="456"/>
      <c r="AP661" s="364"/>
      <c r="AQ661" s="810"/>
      <c r="AR661" s="709"/>
      <c r="AS661" s="709"/>
      <c r="AT661" s="709"/>
      <c r="AU661" s="710"/>
    </row>
    <row r="662" spans="1:47" ht="15.75" x14ac:dyDescent="0.25">
      <c r="A662" s="524" t="s">
        <v>469</v>
      </c>
      <c r="B662" s="480"/>
      <c r="C662" s="481"/>
      <c r="D662" s="481"/>
      <c r="E662" s="481"/>
      <c r="F662" s="481"/>
      <c r="G662" s="455"/>
      <c r="H662" s="485"/>
      <c r="I662" s="513"/>
      <c r="J662" s="514"/>
      <c r="K662" s="515"/>
      <c r="L662" s="483"/>
      <c r="M662" s="483"/>
      <c r="N662" s="488"/>
      <c r="O662" s="480"/>
      <c r="P662" s="480"/>
      <c r="Q662" s="480"/>
      <c r="R662" s="480"/>
      <c r="S662" s="480"/>
      <c r="T662" s="480"/>
      <c r="U662" s="480"/>
      <c r="V662" s="480"/>
      <c r="W662" s="502"/>
      <c r="X662" s="483"/>
      <c r="Y662" s="480"/>
      <c r="Z662" s="711"/>
      <c r="AA662" s="712"/>
      <c r="AB662" s="712"/>
      <c r="AC662" s="713"/>
      <c r="AD662" s="713"/>
      <c r="AE662" s="713"/>
      <c r="AF662" s="714"/>
      <c r="AG662" s="715"/>
      <c r="AH662" s="714"/>
      <c r="AI662" s="480"/>
      <c r="AJ662" s="483"/>
      <c r="AK662" s="707"/>
      <c r="AL662" s="455"/>
      <c r="AM662" s="455"/>
      <c r="AN662" s="455"/>
      <c r="AO662" s="456"/>
      <c r="AP662" s="364"/>
      <c r="AQ662" s="810"/>
      <c r="AR662" s="709"/>
      <c r="AS662" s="709"/>
      <c r="AT662" s="709"/>
      <c r="AU662" s="710"/>
    </row>
    <row r="663" spans="1:47" ht="15.75" x14ac:dyDescent="0.25">
      <c r="A663" s="608" t="s">
        <v>1007</v>
      </c>
      <c r="B663" s="480"/>
      <c r="C663" s="481"/>
      <c r="D663" s="481"/>
      <c r="E663" s="481"/>
      <c r="F663" s="481"/>
      <c r="G663" s="455"/>
      <c r="H663" s="485"/>
      <c r="I663" s="513"/>
      <c r="J663" s="514"/>
      <c r="K663" s="515"/>
      <c r="L663" s="483"/>
      <c r="M663" s="483"/>
      <c r="N663" s="488"/>
      <c r="O663" s="480"/>
      <c r="P663" s="480"/>
      <c r="Q663" s="480"/>
      <c r="R663" s="480"/>
      <c r="S663" s="480"/>
      <c r="T663" s="480"/>
      <c r="U663" s="480"/>
      <c r="V663" s="480"/>
      <c r="W663" s="502"/>
      <c r="X663" s="483"/>
      <c r="Y663" s="480"/>
      <c r="Z663" s="711"/>
      <c r="AA663" s="712"/>
      <c r="AB663" s="712"/>
      <c r="AC663" s="713"/>
      <c r="AD663" s="713"/>
      <c r="AE663" s="713"/>
      <c r="AF663" s="714"/>
      <c r="AG663" s="715"/>
      <c r="AH663" s="714"/>
      <c r="AI663" s="480"/>
      <c r="AJ663" s="483"/>
      <c r="AK663" s="707"/>
      <c r="AL663" s="455"/>
      <c r="AM663" s="455"/>
      <c r="AN663" s="455"/>
      <c r="AO663" s="456"/>
      <c r="AP663" s="364"/>
      <c r="AQ663" s="810"/>
      <c r="AR663" s="709"/>
      <c r="AS663" s="709"/>
      <c r="AT663" s="709"/>
      <c r="AU663" s="710"/>
    </row>
    <row r="664" spans="1:47" ht="15.75" x14ac:dyDescent="0.25">
      <c r="A664" s="608" t="s">
        <v>927</v>
      </c>
      <c r="B664" s="480"/>
      <c r="C664" s="481"/>
      <c r="D664" s="481"/>
      <c r="E664" s="481"/>
      <c r="F664" s="481"/>
      <c r="G664" s="455"/>
      <c r="H664" s="485"/>
      <c r="I664" s="513"/>
      <c r="J664" s="514"/>
      <c r="K664" s="515"/>
      <c r="L664" s="483"/>
      <c r="M664" s="483"/>
      <c r="N664" s="488"/>
      <c r="O664" s="480"/>
      <c r="P664" s="480"/>
      <c r="Q664" s="480"/>
      <c r="R664" s="480"/>
      <c r="S664" s="480"/>
      <c r="T664" s="480"/>
      <c r="U664" s="480"/>
      <c r="V664" s="480"/>
      <c r="W664" s="502"/>
      <c r="X664" s="483"/>
      <c r="Y664" s="480"/>
      <c r="Z664" s="711"/>
      <c r="AA664" s="712"/>
      <c r="AB664" s="712"/>
      <c r="AC664" s="713"/>
      <c r="AD664" s="713"/>
      <c r="AE664" s="713"/>
      <c r="AF664" s="714"/>
      <c r="AG664" s="715"/>
      <c r="AH664" s="714"/>
      <c r="AI664" s="480"/>
      <c r="AJ664" s="483"/>
      <c r="AK664" s="707"/>
      <c r="AL664" s="455"/>
      <c r="AM664" s="455"/>
      <c r="AN664" s="455"/>
      <c r="AO664" s="456"/>
      <c r="AP664" s="364"/>
      <c r="AQ664" s="810"/>
      <c r="AR664" s="709"/>
      <c r="AS664" s="709"/>
      <c r="AT664" s="709"/>
      <c r="AU664" s="710"/>
    </row>
    <row r="665" spans="1:47" ht="15.75" x14ac:dyDescent="0.25">
      <c r="A665" s="608"/>
      <c r="B665" s="480"/>
      <c r="C665" s="481"/>
      <c r="D665" s="481"/>
      <c r="E665" s="481"/>
      <c r="F665" s="481"/>
      <c r="G665" s="455"/>
      <c r="H665" s="485"/>
      <c r="I665" s="513"/>
      <c r="J665" s="514"/>
      <c r="K665" s="515"/>
      <c r="L665" s="483"/>
      <c r="M665" s="483"/>
      <c r="N665" s="488"/>
      <c r="O665" s="480"/>
      <c r="P665" s="480"/>
      <c r="Q665" s="480"/>
      <c r="R665" s="480"/>
      <c r="S665" s="480"/>
      <c r="T665" s="480"/>
      <c r="U665" s="480"/>
      <c r="V665" s="480"/>
      <c r="W665" s="502"/>
      <c r="X665" s="483"/>
      <c r="Y665" s="480"/>
      <c r="Z665" s="711"/>
      <c r="AA665" s="712"/>
      <c r="AB665" s="712"/>
      <c r="AC665" s="713"/>
      <c r="AD665" s="713"/>
      <c r="AE665" s="713"/>
      <c r="AF665" s="714"/>
      <c r="AG665" s="715"/>
      <c r="AH665" s="714"/>
      <c r="AI665" s="480"/>
      <c r="AJ665" s="483"/>
      <c r="AK665" s="707"/>
      <c r="AL665" s="455"/>
      <c r="AM665" s="455"/>
      <c r="AN665" s="455"/>
      <c r="AO665" s="456"/>
      <c r="AP665" s="364"/>
      <c r="AQ665" s="810"/>
      <c r="AR665" s="709"/>
      <c r="AS665" s="709"/>
      <c r="AT665" s="709"/>
      <c r="AU665" s="710"/>
    </row>
    <row r="666" spans="1:47" ht="15.75" x14ac:dyDescent="0.25">
      <c r="A666" s="608" t="s">
        <v>928</v>
      </c>
      <c r="B666" s="480">
        <v>280.89999999999998</v>
      </c>
      <c r="C666" s="481"/>
      <c r="D666" s="481"/>
      <c r="E666" s="481"/>
      <c r="F666" s="481"/>
      <c r="G666" s="455"/>
      <c r="H666" s="485"/>
      <c r="I666" s="513"/>
      <c r="J666" s="514"/>
      <c r="K666" s="515"/>
      <c r="L666" s="483"/>
      <c r="M666" s="483"/>
      <c r="N666" s="488"/>
      <c r="O666" s="480"/>
      <c r="P666" s="480"/>
      <c r="Q666" s="480"/>
      <c r="R666" s="480"/>
      <c r="S666" s="480"/>
      <c r="T666" s="480"/>
      <c r="U666" s="480"/>
      <c r="V666" s="480"/>
      <c r="W666" s="502"/>
      <c r="X666" s="483"/>
      <c r="Y666" s="480"/>
      <c r="Z666" s="711"/>
      <c r="AA666" s="712"/>
      <c r="AB666" s="712"/>
      <c r="AC666" s="713"/>
      <c r="AD666" s="713"/>
      <c r="AE666" s="713"/>
      <c r="AF666" s="714"/>
      <c r="AG666" s="715"/>
      <c r="AH666" s="714"/>
      <c r="AI666" s="480"/>
      <c r="AJ666" s="483"/>
      <c r="AK666" s="707"/>
      <c r="AL666" s="455"/>
      <c r="AM666" s="455"/>
      <c r="AN666" s="455"/>
      <c r="AO666" s="456"/>
      <c r="AP666" s="364"/>
      <c r="AQ666" s="810"/>
      <c r="AR666" s="709"/>
      <c r="AS666" s="709"/>
      <c r="AT666" s="709"/>
      <c r="AU666" s="710"/>
    </row>
    <row r="667" spans="1:47" ht="15.75" x14ac:dyDescent="0.25">
      <c r="A667" s="608"/>
      <c r="B667" s="480">
        <v>39.32</v>
      </c>
      <c r="C667" s="481"/>
      <c r="D667" s="481"/>
      <c r="E667" s="481"/>
      <c r="F667" s="481"/>
      <c r="G667" s="455"/>
      <c r="H667" s="485"/>
      <c r="I667" s="513"/>
      <c r="J667" s="514"/>
      <c r="K667" s="515"/>
      <c r="L667" s="483"/>
      <c r="M667" s="483"/>
      <c r="N667" s="488"/>
      <c r="O667" s="480"/>
      <c r="P667" s="480"/>
      <c r="Q667" s="480"/>
      <c r="R667" s="480"/>
      <c r="S667" s="480"/>
      <c r="T667" s="480"/>
      <c r="U667" s="480"/>
      <c r="V667" s="480"/>
      <c r="W667" s="502"/>
      <c r="X667" s="483"/>
      <c r="Y667" s="480"/>
      <c r="Z667" s="711"/>
      <c r="AA667" s="712"/>
      <c r="AB667" s="712"/>
      <c r="AC667" s="713"/>
      <c r="AD667" s="713"/>
      <c r="AE667" s="713"/>
      <c r="AF667" s="714"/>
      <c r="AG667" s="715"/>
      <c r="AH667" s="714"/>
      <c r="AI667" s="480"/>
      <c r="AJ667" s="483"/>
      <c r="AK667" s="707"/>
      <c r="AL667" s="455"/>
      <c r="AM667" s="455"/>
      <c r="AN667" s="455"/>
      <c r="AO667" s="456"/>
      <c r="AP667" s="364"/>
      <c r="AQ667" s="810"/>
      <c r="AR667" s="709"/>
      <c r="AS667" s="709"/>
      <c r="AT667" s="709"/>
      <c r="AU667" s="710"/>
    </row>
    <row r="668" spans="1:47" ht="15.75" x14ac:dyDescent="0.25">
      <c r="A668" s="608" t="s">
        <v>929</v>
      </c>
      <c r="B668" s="480">
        <v>368.49</v>
      </c>
      <c r="C668" s="481"/>
      <c r="D668" s="481"/>
      <c r="E668" s="481"/>
      <c r="F668" s="481"/>
      <c r="G668" s="455"/>
      <c r="H668" s="485"/>
      <c r="I668" s="513"/>
      <c r="J668" s="514"/>
      <c r="K668" s="515"/>
      <c r="L668" s="483"/>
      <c r="M668" s="483"/>
      <c r="N668" s="488"/>
      <c r="O668" s="480"/>
      <c r="P668" s="480"/>
      <c r="Q668" s="480"/>
      <c r="R668" s="480"/>
      <c r="S668" s="480"/>
      <c r="T668" s="480"/>
      <c r="U668" s="480"/>
      <c r="V668" s="480"/>
      <c r="W668" s="502"/>
      <c r="X668" s="483"/>
      <c r="Y668" s="480"/>
      <c r="Z668" s="711"/>
      <c r="AA668" s="712"/>
      <c r="AB668" s="712"/>
      <c r="AC668" s="713"/>
      <c r="AD668" s="713"/>
      <c r="AE668" s="713"/>
      <c r="AF668" s="714"/>
      <c r="AG668" s="715"/>
      <c r="AH668" s="714"/>
      <c r="AI668" s="480"/>
      <c r="AJ668" s="483"/>
      <c r="AK668" s="707"/>
      <c r="AL668" s="455"/>
      <c r="AM668" s="455"/>
      <c r="AN668" s="455"/>
      <c r="AO668" s="456"/>
      <c r="AP668" s="364"/>
      <c r="AQ668" s="810"/>
      <c r="AR668" s="709"/>
      <c r="AS668" s="709"/>
      <c r="AT668" s="709"/>
      <c r="AU668" s="710"/>
    </row>
    <row r="669" spans="1:47" ht="15.75" x14ac:dyDescent="0.25">
      <c r="A669" s="524" t="s">
        <v>930</v>
      </c>
      <c r="B669" s="609">
        <v>642.9</v>
      </c>
      <c r="C669" s="481"/>
      <c r="D669" s="481"/>
      <c r="E669" s="481"/>
      <c r="F669" s="481"/>
      <c r="G669" s="455"/>
      <c r="H669" s="485"/>
      <c r="I669" s="513"/>
      <c r="J669" s="514"/>
      <c r="K669" s="515"/>
      <c r="L669" s="483"/>
      <c r="M669" s="483"/>
      <c r="N669" s="488"/>
      <c r="O669" s="480"/>
      <c r="P669" s="480"/>
      <c r="Q669" s="480"/>
      <c r="R669" s="480"/>
      <c r="S669" s="480"/>
      <c r="T669" s="480"/>
      <c r="U669" s="480"/>
      <c r="V669" s="480"/>
      <c r="W669" s="502"/>
      <c r="X669" s="483"/>
      <c r="Y669" s="480"/>
      <c r="Z669" s="711"/>
      <c r="AA669" s="712"/>
      <c r="AB669" s="712"/>
      <c r="AC669" s="713"/>
      <c r="AD669" s="713"/>
      <c r="AE669" s="713"/>
      <c r="AF669" s="714"/>
      <c r="AG669" s="715"/>
      <c r="AH669" s="714"/>
      <c r="AI669" s="480"/>
      <c r="AJ669" s="483"/>
      <c r="AK669" s="707"/>
      <c r="AL669" s="455"/>
      <c r="AM669" s="455"/>
      <c r="AN669" s="455"/>
      <c r="AO669" s="456"/>
      <c r="AP669" s="364"/>
      <c r="AQ669" s="810"/>
      <c r="AR669" s="709"/>
      <c r="AS669" s="709"/>
      <c r="AT669" s="709"/>
      <c r="AU669" s="710"/>
    </row>
    <row r="670" spans="1:47" ht="15.75" x14ac:dyDescent="0.25">
      <c r="A670" s="524"/>
      <c r="B670" s="480"/>
      <c r="C670" s="481"/>
      <c r="D670" s="481"/>
      <c r="E670" s="481"/>
      <c r="F670" s="481"/>
      <c r="G670" s="455"/>
      <c r="H670" s="485"/>
      <c r="I670" s="513"/>
      <c r="J670" s="514"/>
      <c r="K670" s="515"/>
      <c r="L670" s="483"/>
      <c r="M670" s="483"/>
      <c r="N670" s="488"/>
      <c r="O670" s="480"/>
      <c r="P670" s="480"/>
      <c r="Q670" s="480"/>
      <c r="R670" s="480"/>
      <c r="S670" s="480"/>
      <c r="T670" s="480"/>
      <c r="U670" s="480"/>
      <c r="V670" s="480"/>
      <c r="W670" s="502"/>
      <c r="X670" s="483"/>
      <c r="Y670" s="480"/>
      <c r="Z670" s="711"/>
      <c r="AA670" s="712"/>
      <c r="AB670" s="712"/>
      <c r="AC670" s="713"/>
      <c r="AD670" s="713"/>
      <c r="AE670" s="713"/>
      <c r="AF670" s="714"/>
      <c r="AG670" s="715"/>
      <c r="AH670" s="714"/>
      <c r="AI670" s="480"/>
      <c r="AJ670" s="483"/>
      <c r="AK670" s="707"/>
      <c r="AL670" s="455"/>
      <c r="AM670" s="455"/>
      <c r="AN670" s="455"/>
      <c r="AO670" s="456"/>
      <c r="AP670" s="364"/>
      <c r="AQ670" s="810"/>
      <c r="AR670" s="709"/>
      <c r="AS670" s="709"/>
      <c r="AT670" s="709"/>
      <c r="AU670" s="710"/>
    </row>
    <row r="671" spans="1:47" ht="15.75" x14ac:dyDescent="0.25">
      <c r="A671" s="608" t="s">
        <v>1008</v>
      </c>
      <c r="B671" s="480"/>
      <c r="C671" s="481"/>
      <c r="D671" s="481"/>
      <c r="E671" s="481"/>
      <c r="F671" s="481"/>
      <c r="G671" s="455"/>
      <c r="H671" s="485"/>
      <c r="I671" s="513"/>
      <c r="J671" s="514"/>
      <c r="K671" s="515"/>
      <c r="L671" s="483"/>
      <c r="M671" s="483"/>
      <c r="N671" s="488"/>
      <c r="O671" s="480"/>
      <c r="P671" s="480"/>
      <c r="Q671" s="480"/>
      <c r="R671" s="480"/>
      <c r="S671" s="480"/>
      <c r="T671" s="480"/>
      <c r="U671" s="480"/>
      <c r="V671" s="480"/>
      <c r="W671" s="502"/>
      <c r="X671" s="483"/>
      <c r="Y671" s="480"/>
      <c r="Z671" s="711"/>
      <c r="AA671" s="712"/>
      <c r="AB671" s="712"/>
      <c r="AC671" s="713"/>
      <c r="AD671" s="713"/>
      <c r="AE671" s="713"/>
      <c r="AF671" s="714"/>
      <c r="AG671" s="715"/>
      <c r="AH671" s="714"/>
      <c r="AI671" s="480"/>
      <c r="AJ671" s="483"/>
      <c r="AK671" s="707"/>
      <c r="AL671" s="455"/>
      <c r="AM671" s="455"/>
      <c r="AN671" s="455"/>
      <c r="AO671" s="456"/>
      <c r="AP671" s="364"/>
      <c r="AQ671" s="810"/>
      <c r="AR671" s="709"/>
      <c r="AS671" s="709"/>
      <c r="AT671" s="709"/>
      <c r="AU671" s="710"/>
    </row>
    <row r="672" spans="1:47" ht="15.75" x14ac:dyDescent="0.25">
      <c r="A672" s="608" t="s">
        <v>931</v>
      </c>
      <c r="B672" s="480"/>
      <c r="C672" s="481"/>
      <c r="D672" s="481"/>
      <c r="E672" s="481"/>
      <c r="F672" s="481"/>
      <c r="G672" s="455"/>
      <c r="H672" s="485"/>
      <c r="I672" s="513"/>
      <c r="J672" s="514"/>
      <c r="K672" s="515"/>
      <c r="L672" s="483"/>
      <c r="M672" s="483"/>
      <c r="N672" s="488"/>
      <c r="O672" s="480"/>
      <c r="P672" s="480"/>
      <c r="Q672" s="480"/>
      <c r="R672" s="480"/>
      <c r="S672" s="480"/>
      <c r="T672" s="480"/>
      <c r="U672" s="480"/>
      <c r="V672" s="480"/>
      <c r="W672" s="502"/>
      <c r="X672" s="483"/>
      <c r="Y672" s="480"/>
      <c r="Z672" s="711"/>
      <c r="AA672" s="712"/>
      <c r="AB672" s="712"/>
      <c r="AC672" s="713"/>
      <c r="AD672" s="713"/>
      <c r="AE672" s="713"/>
      <c r="AF672" s="714"/>
      <c r="AG672" s="715"/>
      <c r="AH672" s="714"/>
      <c r="AI672" s="480"/>
      <c r="AJ672" s="483"/>
      <c r="AK672" s="707"/>
      <c r="AL672" s="455"/>
      <c r="AM672" s="455"/>
      <c r="AN672" s="455"/>
      <c r="AO672" s="456"/>
      <c r="AP672" s="364"/>
      <c r="AQ672" s="810"/>
      <c r="AR672" s="709"/>
      <c r="AS672" s="709"/>
      <c r="AT672" s="709"/>
      <c r="AU672" s="710"/>
    </row>
    <row r="673" spans="1:47" ht="15.75" x14ac:dyDescent="0.25">
      <c r="A673" s="608"/>
      <c r="B673" s="480"/>
      <c r="C673" s="481"/>
      <c r="D673" s="481"/>
      <c r="E673" s="481"/>
      <c r="F673" s="481"/>
      <c r="G673" s="455"/>
      <c r="H673" s="485"/>
      <c r="I673" s="513"/>
      <c r="J673" s="514"/>
      <c r="K673" s="515"/>
      <c r="L673" s="483"/>
      <c r="M673" s="483"/>
      <c r="N673" s="488"/>
      <c r="O673" s="480"/>
      <c r="P673" s="480"/>
      <c r="Q673" s="480"/>
      <c r="R673" s="480"/>
      <c r="S673" s="480"/>
      <c r="T673" s="480"/>
      <c r="U673" s="480"/>
      <c r="V673" s="480"/>
      <c r="W673" s="502"/>
      <c r="X673" s="483"/>
      <c r="Y673" s="480"/>
      <c r="Z673" s="711"/>
      <c r="AA673" s="712"/>
      <c r="AB673" s="712"/>
      <c r="AC673" s="713"/>
      <c r="AD673" s="713"/>
      <c r="AE673" s="713"/>
      <c r="AF673" s="714"/>
      <c r="AG673" s="715"/>
      <c r="AH673" s="714"/>
      <c r="AI673" s="480"/>
      <c r="AJ673" s="483"/>
      <c r="AK673" s="707"/>
      <c r="AL673" s="455"/>
      <c r="AM673" s="455"/>
      <c r="AN673" s="455"/>
      <c r="AO673" s="456"/>
      <c r="AP673" s="364"/>
      <c r="AQ673" s="810"/>
      <c r="AR673" s="709"/>
      <c r="AS673" s="709"/>
      <c r="AT673" s="709"/>
      <c r="AU673" s="710"/>
    </row>
    <row r="674" spans="1:47" ht="15.75" x14ac:dyDescent="0.25">
      <c r="A674" s="608" t="s">
        <v>932</v>
      </c>
      <c r="B674" s="480"/>
      <c r="C674" s="481"/>
      <c r="D674" s="481"/>
      <c r="E674" s="481"/>
      <c r="F674" s="481"/>
      <c r="G674" s="455"/>
      <c r="H674" s="485"/>
      <c r="I674" s="513"/>
      <c r="J674" s="514"/>
      <c r="K674" s="515"/>
      <c r="L674" s="483"/>
      <c r="M674" s="483"/>
      <c r="N674" s="488"/>
      <c r="O674" s="480"/>
      <c r="P674" s="480"/>
      <c r="Q674" s="480"/>
      <c r="R674" s="480"/>
      <c r="S674" s="480"/>
      <c r="T674" s="480"/>
      <c r="U674" s="480"/>
      <c r="V674" s="480"/>
      <c r="W674" s="502"/>
      <c r="X674" s="483"/>
      <c r="Y674" s="480"/>
      <c r="Z674" s="711"/>
      <c r="AA674" s="712"/>
      <c r="AB674" s="712"/>
      <c r="AC674" s="713"/>
      <c r="AD674" s="713"/>
      <c r="AE674" s="713"/>
      <c r="AF674" s="714"/>
      <c r="AG674" s="715"/>
      <c r="AH674" s="714"/>
      <c r="AI674" s="480"/>
      <c r="AJ674" s="483"/>
      <c r="AK674" s="707"/>
      <c r="AL674" s="455"/>
      <c r="AM674" s="455"/>
      <c r="AN674" s="455"/>
      <c r="AO674" s="456"/>
      <c r="AP674" s="364"/>
      <c r="AQ674" s="810"/>
      <c r="AR674" s="709"/>
      <c r="AS674" s="709"/>
      <c r="AT674" s="709"/>
      <c r="AU674" s="710"/>
    </row>
    <row r="675" spans="1:47" ht="15.75" x14ac:dyDescent="0.25">
      <c r="A675" s="608"/>
      <c r="B675" s="480"/>
      <c r="C675" s="481"/>
      <c r="D675" s="481"/>
      <c r="E675" s="481"/>
      <c r="F675" s="481"/>
      <c r="G675" s="455"/>
      <c r="H675" s="485"/>
      <c r="I675" s="513"/>
      <c r="J675" s="514"/>
      <c r="K675" s="515"/>
      <c r="L675" s="483"/>
      <c r="M675" s="483"/>
      <c r="N675" s="488"/>
      <c r="O675" s="480"/>
      <c r="P675" s="480"/>
      <c r="Q675" s="480"/>
      <c r="R675" s="480"/>
      <c r="S675" s="480"/>
      <c r="T675" s="480"/>
      <c r="U675" s="480"/>
      <c r="V675" s="480"/>
      <c r="W675" s="502"/>
      <c r="X675" s="483"/>
      <c r="Y675" s="480"/>
      <c r="Z675" s="711"/>
      <c r="AA675" s="712"/>
      <c r="AB675" s="712"/>
      <c r="AC675" s="713"/>
      <c r="AD675" s="713"/>
      <c r="AE675" s="713"/>
      <c r="AF675" s="714"/>
      <c r="AG675" s="715"/>
      <c r="AH675" s="714"/>
      <c r="AI675" s="480"/>
      <c r="AJ675" s="483"/>
      <c r="AK675" s="707"/>
      <c r="AL675" s="455"/>
      <c r="AM675" s="455"/>
      <c r="AN675" s="455"/>
      <c r="AO675" s="456"/>
      <c r="AP675" s="364"/>
      <c r="AQ675" s="810"/>
      <c r="AR675" s="709"/>
      <c r="AS675" s="709"/>
      <c r="AT675" s="709"/>
      <c r="AU675" s="710"/>
    </row>
    <row r="676" spans="1:47" ht="15.75" x14ac:dyDescent="0.25">
      <c r="A676" s="608" t="s">
        <v>933</v>
      </c>
      <c r="B676" s="480"/>
      <c r="C676" s="481"/>
      <c r="D676" s="481"/>
      <c r="E676" s="481"/>
      <c r="F676" s="481"/>
      <c r="G676" s="455"/>
      <c r="H676" s="485"/>
      <c r="I676" s="513"/>
      <c r="J676" s="514"/>
      <c r="K676" s="515"/>
      <c r="L676" s="483"/>
      <c r="M676" s="483"/>
      <c r="N676" s="488"/>
      <c r="O676" s="480"/>
      <c r="P676" s="480"/>
      <c r="Q676" s="480"/>
      <c r="R676" s="480"/>
      <c r="S676" s="480"/>
      <c r="T676" s="480"/>
      <c r="U676" s="480"/>
      <c r="V676" s="480"/>
      <c r="W676" s="502"/>
      <c r="X676" s="483"/>
      <c r="Y676" s="480"/>
      <c r="Z676" s="711"/>
      <c r="AA676" s="712"/>
      <c r="AB676" s="712"/>
      <c r="AC676" s="713"/>
      <c r="AD676" s="713"/>
      <c r="AE676" s="713"/>
      <c r="AF676" s="714"/>
      <c r="AG676" s="715"/>
      <c r="AH676" s="714"/>
      <c r="AI676" s="480"/>
      <c r="AJ676" s="483"/>
      <c r="AK676" s="707"/>
      <c r="AL676" s="455"/>
      <c r="AM676" s="455"/>
      <c r="AN676" s="455"/>
      <c r="AO676" s="456"/>
      <c r="AP676" s="364"/>
      <c r="AQ676" s="810"/>
      <c r="AR676" s="709"/>
      <c r="AS676" s="709"/>
      <c r="AT676" s="709"/>
      <c r="AU676" s="710"/>
    </row>
    <row r="677" spans="1:47" ht="15.75" x14ac:dyDescent="0.25">
      <c r="A677" s="524" t="s">
        <v>934</v>
      </c>
      <c r="B677" s="483"/>
      <c r="C677" s="481"/>
      <c r="D677" s="481"/>
      <c r="E677" s="481"/>
      <c r="F677" s="481"/>
      <c r="G677" s="455"/>
      <c r="H677" s="485"/>
      <c r="I677" s="513"/>
      <c r="J677" s="514"/>
      <c r="K677" s="515"/>
      <c r="L677" s="483"/>
      <c r="M677" s="483"/>
      <c r="N677" s="488"/>
      <c r="O677" s="480"/>
      <c r="P677" s="480"/>
      <c r="Q677" s="480"/>
      <c r="R677" s="480"/>
      <c r="S677" s="480"/>
      <c r="T677" s="480"/>
      <c r="U677" s="480"/>
      <c r="V677" s="480"/>
      <c r="W677" s="502"/>
      <c r="X677" s="483"/>
      <c r="Y677" s="480"/>
      <c r="Z677" s="711"/>
      <c r="AA677" s="712"/>
      <c r="AB677" s="712"/>
      <c r="AC677" s="713"/>
      <c r="AD677" s="713"/>
      <c r="AE677" s="713"/>
      <c r="AF677" s="714"/>
      <c r="AG677" s="715"/>
      <c r="AH677" s="714"/>
      <c r="AI677" s="480"/>
      <c r="AJ677" s="483"/>
      <c r="AK677" s="707"/>
      <c r="AL677" s="455"/>
      <c r="AM677" s="455"/>
      <c r="AN677" s="455"/>
      <c r="AO677" s="456"/>
      <c r="AP677" s="364"/>
      <c r="AQ677" s="810"/>
      <c r="AR677" s="709"/>
      <c r="AS677" s="709"/>
      <c r="AT677" s="709"/>
      <c r="AU677" s="710"/>
    </row>
    <row r="678" spans="1:47" ht="31.5" x14ac:dyDescent="0.25">
      <c r="A678" s="610" t="s">
        <v>473</v>
      </c>
      <c r="B678" s="611"/>
      <c r="C678" s="611"/>
      <c r="D678" s="481"/>
      <c r="E678" s="481"/>
      <c r="F678" s="481"/>
      <c r="G678" s="455"/>
      <c r="H678" s="485"/>
      <c r="I678" s="513"/>
      <c r="J678" s="514"/>
      <c r="K678" s="515"/>
      <c r="L678" s="483"/>
      <c r="M678" s="483"/>
      <c r="N678" s="488"/>
      <c r="O678" s="480"/>
      <c r="P678" s="480"/>
      <c r="Q678" s="480"/>
      <c r="R678" s="480"/>
      <c r="S678" s="480"/>
      <c r="T678" s="480"/>
      <c r="U678" s="483"/>
      <c r="V678" s="483"/>
      <c r="W678" s="502"/>
      <c r="X678" s="483"/>
      <c r="Y678" s="480"/>
      <c r="Z678" s="711"/>
      <c r="AA678" s="712"/>
      <c r="AB678" s="712"/>
      <c r="AC678" s="713"/>
      <c r="AD678" s="713"/>
      <c r="AE678" s="713"/>
      <c r="AF678" s="714"/>
      <c r="AG678" s="715"/>
      <c r="AH678" s="714"/>
      <c r="AI678" s="480"/>
      <c r="AJ678" s="483"/>
      <c r="AK678" s="707"/>
      <c r="AL678" s="455"/>
      <c r="AM678" s="455"/>
      <c r="AN678" s="455"/>
      <c r="AO678" s="456"/>
      <c r="AP678" s="364"/>
      <c r="AQ678" s="810"/>
      <c r="AR678" s="709"/>
      <c r="AS678" s="709"/>
      <c r="AT678" s="709"/>
      <c r="AU678" s="710"/>
    </row>
    <row r="679" spans="1:47" ht="15.75" x14ac:dyDescent="0.25">
      <c r="A679" s="489"/>
      <c r="B679" s="480"/>
      <c r="C679" s="481"/>
      <c r="D679" s="481"/>
      <c r="E679" s="481"/>
      <c r="F679" s="481"/>
      <c r="G679" s="455"/>
      <c r="H679" s="485"/>
      <c r="I679" s="513"/>
      <c r="J679" s="514"/>
      <c r="K679" s="515"/>
      <c r="L679" s="483"/>
      <c r="M679" s="483"/>
      <c r="N679" s="488"/>
      <c r="O679" s="480"/>
      <c r="P679" s="480"/>
      <c r="Q679" s="480"/>
      <c r="R679" s="480"/>
      <c r="S679" s="480"/>
      <c r="T679" s="480"/>
      <c r="U679" s="483"/>
      <c r="V679" s="483"/>
      <c r="W679" s="502"/>
      <c r="X679" s="483"/>
      <c r="Y679" s="480"/>
      <c r="Z679" s="711"/>
      <c r="AA679" s="712"/>
      <c r="AB679" s="712"/>
      <c r="AC679" s="713"/>
      <c r="AD679" s="713"/>
      <c r="AE679" s="713"/>
      <c r="AF679" s="714"/>
      <c r="AG679" s="715"/>
      <c r="AH679" s="714"/>
      <c r="AI679" s="480"/>
      <c r="AJ679" s="483"/>
      <c r="AK679" s="707"/>
      <c r="AL679" s="455"/>
      <c r="AM679" s="455"/>
      <c r="AN679" s="455"/>
      <c r="AO679" s="456"/>
      <c r="AP679" s="363"/>
      <c r="AQ679" s="818"/>
      <c r="AR679" s="789"/>
      <c r="AS679" s="789"/>
      <c r="AT679" s="789"/>
      <c r="AU679" s="710"/>
    </row>
    <row r="680" spans="1:47" ht="15.75" x14ac:dyDescent="0.25">
      <c r="A680" s="678" t="s">
        <v>474</v>
      </c>
      <c r="B680" s="480">
        <v>1210</v>
      </c>
      <c r="C680" s="481" t="e">
        <f>+B680+B680*$G$7</f>
        <v>#VALUE!</v>
      </c>
      <c r="D680" s="481">
        <v>1372.46</v>
      </c>
      <c r="E680" s="481">
        <f>+D680*$F$9</f>
        <v>0</v>
      </c>
      <c r="F680" s="481">
        <f>SUM(D680:E680)</f>
        <v>1372.46</v>
      </c>
      <c r="G680" s="455">
        <f>CEILING(F680,0.1)</f>
        <v>1372.5</v>
      </c>
      <c r="H680" s="485">
        <f>+D680+D680*$I$7</f>
        <v>1372.46</v>
      </c>
      <c r="I680" s="513">
        <f>+H680*$I$6</f>
        <v>0</v>
      </c>
      <c r="J680" s="514">
        <f>SUM(H680:I680)</f>
        <v>1372.46</v>
      </c>
      <c r="K680" s="515">
        <f>_xlfn.FLOOR.PRECISE(+H680+I680,0.1)+0.1</f>
        <v>1372.5</v>
      </c>
      <c r="L680" s="480">
        <f>H680+H680*$M$7</f>
        <v>1372.46</v>
      </c>
      <c r="M680" s="480">
        <f>L680*$M$6</f>
        <v>0</v>
      </c>
      <c r="N680" s="363">
        <f>L680+M680</f>
        <v>1372.46</v>
      </c>
      <c r="O680" s="480">
        <f>L680+L680*$P$7</f>
        <v>1564.6044000000002</v>
      </c>
      <c r="P680" s="480" t="e">
        <f>O680*$Q$7</f>
        <v>#VALUE!</v>
      </c>
      <c r="Q680" s="480" t="e">
        <f>SUM(O680:P680)</f>
        <v>#VALUE!</v>
      </c>
      <c r="R680" s="550">
        <v>1732.7</v>
      </c>
      <c r="S680" s="480">
        <f>R680*S7</f>
        <v>242.57800000000003</v>
      </c>
      <c r="T680" s="480">
        <f>R680+S680+0.02</f>
        <v>1975.298</v>
      </c>
      <c r="U680" s="480">
        <f>R680+(R680*R7)</f>
        <v>1843.5928000000001</v>
      </c>
      <c r="V680" s="480">
        <f>U680*V7</f>
        <v>276.53892000000002</v>
      </c>
      <c r="W680" s="543">
        <f t="shared" ref="W680:W687" si="209">ROUNDUP(SUM(U680:V680),1)</f>
        <v>2120.1999999999998</v>
      </c>
      <c r="X680" s="480">
        <f t="shared" ref="X680:X687" si="210">U680*$Z$9+U680</f>
        <v>1991.080224</v>
      </c>
      <c r="Y680" s="480">
        <f>X680*Y5</f>
        <v>298.66203359999997</v>
      </c>
      <c r="Z680" s="711">
        <f>X680+Y680+0.01</f>
        <v>2289.7522576000001</v>
      </c>
      <c r="AA680" s="712">
        <f t="shared" ref="AA680:AA687" si="211">X680+(X680*AA$7)</f>
        <v>2110.5450374400002</v>
      </c>
      <c r="AB680" s="712" t="e">
        <f>AA680*#REF!</f>
        <v>#REF!</v>
      </c>
      <c r="AC680" s="713" t="e">
        <f t="shared" ref="AC680:AC687" si="212">AA680+AB680</f>
        <v>#REF!</v>
      </c>
      <c r="AD680" s="713">
        <f>AA680*AD7</f>
        <v>2216.0722893120005</v>
      </c>
      <c r="AE680" s="713">
        <f>AD680*AF7</f>
        <v>332.41084339680009</v>
      </c>
      <c r="AF680" s="714">
        <f t="shared" ref="AF680:AF687" si="213">AD680+AE680</f>
        <v>2548.4831327088004</v>
      </c>
      <c r="AG680" s="715">
        <v>2501.3000000000002</v>
      </c>
      <c r="AH680" s="714">
        <f>AD680*AH7</f>
        <v>2326.8759037776008</v>
      </c>
      <c r="AI680" s="480">
        <f>AH680*AJ7</f>
        <v>349.0313855666401</v>
      </c>
      <c r="AJ680" s="481">
        <f t="shared" ref="AJ680:AJ687" si="214">SUM(AH680:AI680)</f>
        <v>2675.9072893442408</v>
      </c>
      <c r="AK680" s="707">
        <v>2626.4</v>
      </c>
      <c r="AL680" s="455">
        <v>2420.812745818992</v>
      </c>
      <c r="AM680" s="455">
        <f t="shared" ref="AM680:AM689" si="215">AL680*1.06</f>
        <v>2566.0615105681318</v>
      </c>
      <c r="AN680" s="455" t="e">
        <f>AL680*#REF!</f>
        <v>#REF!</v>
      </c>
      <c r="AO680" s="456">
        <v>2783.9</v>
      </c>
      <c r="AP680" s="363">
        <v>2783.9</v>
      </c>
      <c r="AQ680" s="816">
        <f>AM680</f>
        <v>2566.0615105681318</v>
      </c>
      <c r="AR680" s="363">
        <f t="shared" ref="AR680:AR698" si="216">AQ680*1.15</f>
        <v>2950.9707371533514</v>
      </c>
      <c r="AS680" s="775">
        <f t="shared" ref="AS680:AS698" si="217">AQ680*1.06</f>
        <v>2720.0252012022197</v>
      </c>
      <c r="AT680" s="804">
        <f t="shared" ref="AT680:AT698" si="218">AS680*1.15</f>
        <v>3128.0289813825525</v>
      </c>
      <c r="AU680" s="722">
        <f t="shared" ref="AU680:AU687" si="219">SUM(AS680-AQ680)/AQ680</f>
        <v>6.0000000000000005E-2</v>
      </c>
    </row>
    <row r="681" spans="1:47" ht="15.75" x14ac:dyDescent="0.25">
      <c r="A681" s="678" t="s">
        <v>475</v>
      </c>
      <c r="B681" s="480">
        <v>1210</v>
      </c>
      <c r="C681" s="481" t="e">
        <f>+B681+B681*$G$7</f>
        <v>#VALUE!</v>
      </c>
      <c r="D681" s="481">
        <v>1372.46</v>
      </c>
      <c r="E681" s="481">
        <f>+D681*$F$9</f>
        <v>0</v>
      </c>
      <c r="F681" s="481">
        <f>SUM(D681:E681)</f>
        <v>1372.46</v>
      </c>
      <c r="G681" s="455">
        <f>CEILING(F681,0.1)</f>
        <v>1372.5</v>
      </c>
      <c r="H681" s="485">
        <f>+D681+D681*$I$7</f>
        <v>1372.46</v>
      </c>
      <c r="I681" s="513">
        <f>+H681*$I$6</f>
        <v>0</v>
      </c>
      <c r="J681" s="514">
        <f>SUM(H681:I681)</f>
        <v>1372.46</v>
      </c>
      <c r="K681" s="515">
        <f>_xlfn.FLOOR.PRECISE(+H681+I681,0.1)+0.1</f>
        <v>1372.5</v>
      </c>
      <c r="L681" s="480">
        <f>H681+H681*$M$7</f>
        <v>1372.46</v>
      </c>
      <c r="M681" s="480">
        <f>L681*$M$6</f>
        <v>0</v>
      </c>
      <c r="N681" s="363">
        <f>L681+M681</f>
        <v>1372.46</v>
      </c>
      <c r="O681" s="480">
        <f>L681+L681*$P$7</f>
        <v>1564.6044000000002</v>
      </c>
      <c r="P681" s="480" t="e">
        <f>O681*$Q$7</f>
        <v>#VALUE!</v>
      </c>
      <c r="Q681" s="480" t="e">
        <f>SUM(O681:P681)</f>
        <v>#VALUE!</v>
      </c>
      <c r="R681" s="550">
        <v>1732.7</v>
      </c>
      <c r="S681" s="480">
        <f>R681*S7</f>
        <v>242.57800000000003</v>
      </c>
      <c r="T681" s="480">
        <f>R681+S681+0.02</f>
        <v>1975.298</v>
      </c>
      <c r="U681" s="480">
        <f>R681+(R681*R7)</f>
        <v>1843.5928000000001</v>
      </c>
      <c r="V681" s="480">
        <f>U681*V7</f>
        <v>276.53892000000002</v>
      </c>
      <c r="W681" s="543">
        <f t="shared" si="209"/>
        <v>2120.1999999999998</v>
      </c>
      <c r="X681" s="480">
        <f t="shared" si="210"/>
        <v>1991.080224</v>
      </c>
      <c r="Y681" s="480">
        <f>X681*Y5</f>
        <v>298.66203359999997</v>
      </c>
      <c r="Z681" s="711">
        <f>X681+Y681+0.01</f>
        <v>2289.7522576000001</v>
      </c>
      <c r="AA681" s="712">
        <f t="shared" si="211"/>
        <v>2110.5450374400002</v>
      </c>
      <c r="AB681" s="712" t="e">
        <f>AA681*#REF!</f>
        <v>#REF!</v>
      </c>
      <c r="AC681" s="713" t="e">
        <f t="shared" si="212"/>
        <v>#REF!</v>
      </c>
      <c r="AD681" s="713">
        <f>AA681*AD7</f>
        <v>2216.0722893120005</v>
      </c>
      <c r="AE681" s="713">
        <f>AD681*AF7</f>
        <v>332.41084339680009</v>
      </c>
      <c r="AF681" s="714">
        <f t="shared" si="213"/>
        <v>2548.4831327088004</v>
      </c>
      <c r="AG681" s="715">
        <v>2501.3000000000002</v>
      </c>
      <c r="AH681" s="714">
        <f>AD681*AH7</f>
        <v>2326.8759037776008</v>
      </c>
      <c r="AI681" s="480">
        <f>AH681*AJ7</f>
        <v>349.0313855666401</v>
      </c>
      <c r="AJ681" s="481">
        <f t="shared" si="214"/>
        <v>2675.9072893442408</v>
      </c>
      <c r="AK681" s="707">
        <v>2626.4</v>
      </c>
      <c r="AL681" s="455">
        <v>2420.812745818992</v>
      </c>
      <c r="AM681" s="455">
        <f t="shared" si="215"/>
        <v>2566.0615105681318</v>
      </c>
      <c r="AN681" s="455" t="e">
        <f>AL681*#REF!</f>
        <v>#REF!</v>
      </c>
      <c r="AO681" s="456">
        <v>2783.9</v>
      </c>
      <c r="AP681" s="363">
        <v>2783.9</v>
      </c>
      <c r="AQ681" s="816">
        <f>AM681</f>
        <v>2566.0615105681318</v>
      </c>
      <c r="AR681" s="363">
        <f t="shared" si="216"/>
        <v>2950.9707371533514</v>
      </c>
      <c r="AS681" s="775">
        <f t="shared" si="217"/>
        <v>2720.0252012022197</v>
      </c>
      <c r="AT681" s="804">
        <f t="shared" si="218"/>
        <v>3128.0289813825525</v>
      </c>
      <c r="AU681" s="722">
        <f t="shared" si="219"/>
        <v>6.0000000000000005E-2</v>
      </c>
    </row>
    <row r="682" spans="1:47" ht="15.75" x14ac:dyDescent="0.25">
      <c r="A682" s="678" t="s">
        <v>476</v>
      </c>
      <c r="B682" s="480">
        <v>1210</v>
      </c>
      <c r="C682" s="481" t="e">
        <f>+B682+B682*$G$7</f>
        <v>#VALUE!</v>
      </c>
      <c r="D682" s="481">
        <v>1372.46</v>
      </c>
      <c r="E682" s="481">
        <f>+D682*$F$9</f>
        <v>0</v>
      </c>
      <c r="F682" s="481">
        <f>SUM(D682:E682)</f>
        <v>1372.46</v>
      </c>
      <c r="G682" s="455">
        <f>CEILING(F682,0.1)</f>
        <v>1372.5</v>
      </c>
      <c r="H682" s="485">
        <f>+D682+D682*$I$7</f>
        <v>1372.46</v>
      </c>
      <c r="I682" s="513">
        <f>+H682*$I$6</f>
        <v>0</v>
      </c>
      <c r="J682" s="514">
        <f>SUM(H682:I682)</f>
        <v>1372.46</v>
      </c>
      <c r="K682" s="515">
        <f>_xlfn.FLOOR.PRECISE(+H682+I682,0.1)+0.1</f>
        <v>1372.5</v>
      </c>
      <c r="L682" s="480">
        <f>H682+H682*$M$7</f>
        <v>1372.46</v>
      </c>
      <c r="M682" s="480">
        <f>L682*$M$6</f>
        <v>0</v>
      </c>
      <c r="N682" s="363">
        <f>L682+M682</f>
        <v>1372.46</v>
      </c>
      <c r="O682" s="480">
        <f>L682+L682*$P$7</f>
        <v>1564.6044000000002</v>
      </c>
      <c r="P682" s="480" t="e">
        <f>O682*$Q$7</f>
        <v>#VALUE!</v>
      </c>
      <c r="Q682" s="480" t="e">
        <f>SUM(O682:P682)</f>
        <v>#VALUE!</v>
      </c>
      <c r="R682" s="550">
        <v>1732.7</v>
      </c>
      <c r="S682" s="480">
        <f>R682*S7</f>
        <v>242.57800000000003</v>
      </c>
      <c r="T682" s="480">
        <f>R682+S682+0.02</f>
        <v>1975.298</v>
      </c>
      <c r="U682" s="480">
        <f>R682+(R682*R7)</f>
        <v>1843.5928000000001</v>
      </c>
      <c r="V682" s="480">
        <f>U682*V7</f>
        <v>276.53892000000002</v>
      </c>
      <c r="W682" s="543">
        <f t="shared" si="209"/>
        <v>2120.1999999999998</v>
      </c>
      <c r="X682" s="480">
        <f t="shared" si="210"/>
        <v>1991.080224</v>
      </c>
      <c r="Y682" s="480">
        <f>X682*Y5</f>
        <v>298.66203359999997</v>
      </c>
      <c r="Z682" s="711">
        <f>X682+Y682+0.01</f>
        <v>2289.7522576000001</v>
      </c>
      <c r="AA682" s="712">
        <f t="shared" si="211"/>
        <v>2110.5450374400002</v>
      </c>
      <c r="AB682" s="712" t="e">
        <f>AA682*#REF!</f>
        <v>#REF!</v>
      </c>
      <c r="AC682" s="713" t="e">
        <f t="shared" si="212"/>
        <v>#REF!</v>
      </c>
      <c r="AD682" s="713">
        <f>AA682*AD7</f>
        <v>2216.0722893120005</v>
      </c>
      <c r="AE682" s="713">
        <f>AD682*AF7</f>
        <v>332.41084339680009</v>
      </c>
      <c r="AF682" s="714">
        <f t="shared" si="213"/>
        <v>2548.4831327088004</v>
      </c>
      <c r="AG682" s="715">
        <v>2501.3000000000002</v>
      </c>
      <c r="AH682" s="714">
        <f>AD682*AH7</f>
        <v>2326.8759037776008</v>
      </c>
      <c r="AI682" s="480">
        <f>AH682*AJ7</f>
        <v>349.0313855666401</v>
      </c>
      <c r="AJ682" s="481">
        <f t="shared" si="214"/>
        <v>2675.9072893442408</v>
      </c>
      <c r="AK682" s="707">
        <v>2626.4</v>
      </c>
      <c r="AL682" s="455">
        <v>2420.812745818992</v>
      </c>
      <c r="AM682" s="455">
        <f t="shared" si="215"/>
        <v>2566.0615105681318</v>
      </c>
      <c r="AN682" s="455" t="e">
        <f>AL682*#REF!</f>
        <v>#REF!</v>
      </c>
      <c r="AO682" s="456">
        <v>2783.9</v>
      </c>
      <c r="AP682" s="363">
        <v>2783.9</v>
      </c>
      <c r="AQ682" s="816">
        <f>AM682</f>
        <v>2566.0615105681318</v>
      </c>
      <c r="AR682" s="363">
        <f t="shared" si="216"/>
        <v>2950.9707371533514</v>
      </c>
      <c r="AS682" s="775">
        <f t="shared" si="217"/>
        <v>2720.0252012022197</v>
      </c>
      <c r="AT682" s="804">
        <f t="shared" si="218"/>
        <v>3128.0289813825525</v>
      </c>
      <c r="AU682" s="722">
        <f t="shared" si="219"/>
        <v>6.0000000000000005E-2</v>
      </c>
    </row>
    <row r="683" spans="1:47" ht="15.75" x14ac:dyDescent="0.25">
      <c r="A683" s="679" t="s">
        <v>946</v>
      </c>
      <c r="B683" s="596"/>
      <c r="C683" s="612"/>
      <c r="D683" s="612"/>
      <c r="E683" s="612"/>
      <c r="F683" s="612"/>
      <c r="G683" s="593"/>
      <c r="H683" s="613"/>
      <c r="I683" s="614"/>
      <c r="J683" s="615"/>
      <c r="K683" s="515"/>
      <c r="L683" s="596"/>
      <c r="M683" s="596"/>
      <c r="N683" s="616"/>
      <c r="O683" s="596"/>
      <c r="P683" s="596"/>
      <c r="Q683" s="596"/>
      <c r="R683" s="617"/>
      <c r="S683" s="480"/>
      <c r="T683" s="480"/>
      <c r="U683" s="480"/>
      <c r="V683" s="480"/>
      <c r="W683" s="543"/>
      <c r="X683" s="480"/>
      <c r="Y683" s="480"/>
      <c r="Z683" s="711"/>
      <c r="AA683" s="712"/>
      <c r="AB683" s="712"/>
      <c r="AC683" s="713"/>
      <c r="AD683" s="713"/>
      <c r="AE683" s="713"/>
      <c r="AF683" s="714"/>
      <c r="AG683" s="715"/>
      <c r="AH683" s="714"/>
      <c r="AI683" s="480"/>
      <c r="AJ683" s="481"/>
      <c r="AK683" s="707"/>
      <c r="AL683" s="455"/>
      <c r="AM683" s="455"/>
      <c r="AN683" s="455"/>
      <c r="AO683" s="456"/>
      <c r="AP683" s="363"/>
      <c r="AQ683" s="816">
        <v>5674.4</v>
      </c>
      <c r="AR683" s="363">
        <f t="shared" si="216"/>
        <v>6525.5599999999995</v>
      </c>
      <c r="AS683" s="775">
        <f t="shared" si="217"/>
        <v>6014.8639999999996</v>
      </c>
      <c r="AT683" s="804">
        <f t="shared" si="218"/>
        <v>6917.0935999999992</v>
      </c>
      <c r="AU683" s="722">
        <f t="shared" si="219"/>
        <v>5.9999999999999991E-2</v>
      </c>
    </row>
    <row r="684" spans="1:47" ht="15.75" x14ac:dyDescent="0.25">
      <c r="A684" s="679" t="s">
        <v>948</v>
      </c>
      <c r="B684" s="596"/>
      <c r="C684" s="612"/>
      <c r="D684" s="612"/>
      <c r="E684" s="612"/>
      <c r="F684" s="612"/>
      <c r="G684" s="593"/>
      <c r="H684" s="613"/>
      <c r="I684" s="614"/>
      <c r="J684" s="615"/>
      <c r="K684" s="515"/>
      <c r="L684" s="596"/>
      <c r="M684" s="596"/>
      <c r="N684" s="616"/>
      <c r="O684" s="596"/>
      <c r="P684" s="596"/>
      <c r="Q684" s="596"/>
      <c r="R684" s="617"/>
      <c r="S684" s="480"/>
      <c r="T684" s="480"/>
      <c r="U684" s="480"/>
      <c r="V684" s="480"/>
      <c r="W684" s="543"/>
      <c r="X684" s="480"/>
      <c r="Y684" s="480"/>
      <c r="Z684" s="711"/>
      <c r="AA684" s="712"/>
      <c r="AB684" s="712"/>
      <c r="AC684" s="713"/>
      <c r="AD684" s="713"/>
      <c r="AE684" s="713"/>
      <c r="AF684" s="714"/>
      <c r="AG684" s="715"/>
      <c r="AH684" s="714"/>
      <c r="AI684" s="480"/>
      <c r="AJ684" s="481"/>
      <c r="AK684" s="707"/>
      <c r="AL684" s="455"/>
      <c r="AM684" s="455"/>
      <c r="AN684" s="455"/>
      <c r="AO684" s="456"/>
      <c r="AP684" s="363"/>
      <c r="AQ684" s="816">
        <v>1905.4</v>
      </c>
      <c r="AR684" s="363">
        <f t="shared" si="216"/>
        <v>2191.21</v>
      </c>
      <c r="AS684" s="775">
        <f t="shared" si="217"/>
        <v>2019.7240000000002</v>
      </c>
      <c r="AT684" s="804">
        <f t="shared" si="218"/>
        <v>2322.6826000000001</v>
      </c>
      <c r="AU684" s="722">
        <f t="shared" si="219"/>
        <v>6.0000000000000032E-2</v>
      </c>
    </row>
    <row r="685" spans="1:47" ht="15.75" x14ac:dyDescent="0.25">
      <c r="A685" s="679" t="s">
        <v>827</v>
      </c>
      <c r="B685" s="596"/>
      <c r="C685" s="612"/>
      <c r="D685" s="612"/>
      <c r="E685" s="612"/>
      <c r="F685" s="612"/>
      <c r="G685" s="593"/>
      <c r="H685" s="613"/>
      <c r="I685" s="614"/>
      <c r="J685" s="615"/>
      <c r="K685" s="515"/>
      <c r="L685" s="596"/>
      <c r="M685" s="596"/>
      <c r="N685" s="616"/>
      <c r="O685" s="596"/>
      <c r="P685" s="596"/>
      <c r="Q685" s="596"/>
      <c r="R685" s="617">
        <v>866.35</v>
      </c>
      <c r="S685" s="480">
        <f>R685*S7</f>
        <v>121.28900000000002</v>
      </c>
      <c r="T685" s="480">
        <f>SUM(R685:S685)</f>
        <v>987.63900000000001</v>
      </c>
      <c r="U685" s="480">
        <f>R685+R685*R7</f>
        <v>921.79640000000006</v>
      </c>
      <c r="V685" s="480">
        <f>U685*V7</f>
        <v>138.26946000000001</v>
      </c>
      <c r="W685" s="543">
        <f t="shared" si="209"/>
        <v>1060.0999999999999</v>
      </c>
      <c r="X685" s="480">
        <f t="shared" si="210"/>
        <v>995.54011200000002</v>
      </c>
      <c r="Y685" s="480">
        <f>X685*Y5</f>
        <v>149.33101679999999</v>
      </c>
      <c r="Z685" s="711">
        <f>X685+Y685+0.03</f>
        <v>1144.9011287999999</v>
      </c>
      <c r="AA685" s="712">
        <f t="shared" si="211"/>
        <v>1055.2725187200001</v>
      </c>
      <c r="AB685" s="712" t="e">
        <f>AA685*#REF!</f>
        <v>#REF!</v>
      </c>
      <c r="AC685" s="713" t="e">
        <f t="shared" si="212"/>
        <v>#REF!</v>
      </c>
      <c r="AD685" s="713">
        <f>AA685*AD7</f>
        <v>1108.0361446560003</v>
      </c>
      <c r="AE685" s="713">
        <f>AD685*AF7</f>
        <v>166.20542169840004</v>
      </c>
      <c r="AF685" s="714">
        <f t="shared" si="213"/>
        <v>1274.2415663544002</v>
      </c>
      <c r="AG685" s="715">
        <v>1250.5999999999999</v>
      </c>
      <c r="AH685" s="714">
        <f>AD685*AH7</f>
        <v>1163.4379518888004</v>
      </c>
      <c r="AI685" s="480">
        <f>AH685*AJ7</f>
        <v>174.51569278332005</v>
      </c>
      <c r="AJ685" s="481">
        <f t="shared" si="214"/>
        <v>1337.9536446721204</v>
      </c>
      <c r="AK685" s="707">
        <v>1313.2</v>
      </c>
      <c r="AL685" s="455">
        <v>1210.406372909496</v>
      </c>
      <c r="AM685" s="455">
        <f t="shared" si="215"/>
        <v>1283.0307552840659</v>
      </c>
      <c r="AN685" s="455" t="e">
        <f>AL685*#REF!</f>
        <v>#REF!</v>
      </c>
      <c r="AO685" s="456">
        <v>1392</v>
      </c>
      <c r="AP685" s="363">
        <v>1392</v>
      </c>
      <c r="AQ685" s="816">
        <f>AM685</f>
        <v>1283.0307552840659</v>
      </c>
      <c r="AR685" s="363">
        <f t="shared" si="216"/>
        <v>1475.4853685766757</v>
      </c>
      <c r="AS685" s="775">
        <f t="shared" si="217"/>
        <v>1360.0126006011099</v>
      </c>
      <c r="AT685" s="804">
        <f t="shared" si="218"/>
        <v>1564.0144906912763</v>
      </c>
      <c r="AU685" s="722">
        <f t="shared" si="219"/>
        <v>6.0000000000000005E-2</v>
      </c>
    </row>
    <row r="686" spans="1:47" ht="15.75" x14ac:dyDescent="0.25">
      <c r="A686" s="679" t="s">
        <v>813</v>
      </c>
      <c r="B686" s="596"/>
      <c r="C686" s="612"/>
      <c r="D686" s="612"/>
      <c r="E686" s="612"/>
      <c r="F686" s="612"/>
      <c r="G686" s="593"/>
      <c r="H686" s="613"/>
      <c r="I686" s="614"/>
      <c r="J686" s="615"/>
      <c r="K686" s="515"/>
      <c r="L686" s="596"/>
      <c r="M686" s="596"/>
      <c r="N686" s="616"/>
      <c r="O686" s="596"/>
      <c r="P686" s="596"/>
      <c r="Q686" s="596"/>
      <c r="R686" s="617">
        <v>34.67</v>
      </c>
      <c r="S686" s="480">
        <f>R686*S7</f>
        <v>4.8538000000000006</v>
      </c>
      <c r="T686" s="480">
        <f>R686+S686+0.02</f>
        <v>39.543800000000005</v>
      </c>
      <c r="U686" s="480">
        <f>R686+(R686*R7)</f>
        <v>36.88888</v>
      </c>
      <c r="V686" s="480">
        <f>U686*V7</f>
        <v>5.5333319999999997</v>
      </c>
      <c r="W686" s="543">
        <f t="shared" si="209"/>
        <v>42.5</v>
      </c>
      <c r="X686" s="480">
        <f t="shared" si="210"/>
        <v>39.839990399999998</v>
      </c>
      <c r="Y686" s="480">
        <f>X686*Y5</f>
        <v>5.9759985599999998</v>
      </c>
      <c r="Z686" s="711">
        <f>X686+Y686+0.03</f>
        <v>45.84598896</v>
      </c>
      <c r="AA686" s="712">
        <f t="shared" si="211"/>
        <v>42.230389824</v>
      </c>
      <c r="AB686" s="712" t="e">
        <f>AA686*#REF!</f>
        <v>#REF!</v>
      </c>
      <c r="AC686" s="713" t="e">
        <f t="shared" si="212"/>
        <v>#REF!</v>
      </c>
      <c r="AD686" s="713">
        <f>AA686*AD7</f>
        <v>44.341909315199999</v>
      </c>
      <c r="AE686" s="713">
        <f>AD686*AF7</f>
        <v>6.6512863972799998</v>
      </c>
      <c r="AF686" s="714">
        <f t="shared" si="213"/>
        <v>50.993195712480002</v>
      </c>
      <c r="AG686" s="715">
        <v>50.1</v>
      </c>
      <c r="AH686" s="714">
        <f>AD686*AH7</f>
        <v>46.559004780960002</v>
      </c>
      <c r="AI686" s="480">
        <f>AH686*AJ7</f>
        <v>6.9838507171440005</v>
      </c>
      <c r="AJ686" s="481">
        <f t="shared" si="214"/>
        <v>53.542855498104004</v>
      </c>
      <c r="AK686" s="707">
        <v>52.6</v>
      </c>
      <c r="AL686" s="455">
        <v>48.438609048043212</v>
      </c>
      <c r="AM686" s="455">
        <f t="shared" si="215"/>
        <v>51.344925590925804</v>
      </c>
      <c r="AN686" s="455" t="e">
        <f>AL686*#REF!</f>
        <v>#REF!</v>
      </c>
      <c r="AO686" s="456" t="e">
        <f>SUM(AL686:AN686)</f>
        <v>#REF!</v>
      </c>
      <c r="AP686" s="363"/>
      <c r="AQ686" s="816">
        <f>AM686</f>
        <v>51.344925590925804</v>
      </c>
      <c r="AR686" s="363">
        <f t="shared" si="216"/>
        <v>59.046664429564672</v>
      </c>
      <c r="AS686" s="775">
        <f t="shared" si="217"/>
        <v>54.425621126381358</v>
      </c>
      <c r="AT686" s="804">
        <f t="shared" si="218"/>
        <v>62.589464295338558</v>
      </c>
      <c r="AU686" s="722">
        <f t="shared" si="219"/>
        <v>6.0000000000000116E-2</v>
      </c>
    </row>
    <row r="687" spans="1:47" ht="15.75" x14ac:dyDescent="0.25">
      <c r="A687" s="678" t="s">
        <v>479</v>
      </c>
      <c r="B687" s="480">
        <v>141.08000000000001</v>
      </c>
      <c r="C687" s="481" t="e">
        <f>+B687+B687*$G$7</f>
        <v>#VALUE!</v>
      </c>
      <c r="D687" s="481">
        <v>160.09</v>
      </c>
      <c r="E687" s="481">
        <f>+D687*$F$9</f>
        <v>0</v>
      </c>
      <c r="F687" s="481">
        <f>SUM(D687:E687)</f>
        <v>160.09</v>
      </c>
      <c r="G687" s="455">
        <f>+F687</f>
        <v>160.09</v>
      </c>
      <c r="H687" s="485">
        <f>+D687+D687*$I$7</f>
        <v>160.09</v>
      </c>
      <c r="I687" s="513">
        <f>+H687*$I$6</f>
        <v>0</v>
      </c>
      <c r="J687" s="514">
        <f>SUM(H687:I687)</f>
        <v>160.09</v>
      </c>
      <c r="K687" s="515">
        <f>_xlfn.FLOOR.PRECISE(+H687+I687,0.1)+0.1</f>
        <v>160.1</v>
      </c>
      <c r="L687" s="480">
        <f>H687+H687*$M$7</f>
        <v>160.09</v>
      </c>
      <c r="M687" s="480">
        <f>L687*$M$6</f>
        <v>0</v>
      </c>
      <c r="N687" s="363">
        <f>L687+M687</f>
        <v>160.09</v>
      </c>
      <c r="O687" s="480">
        <f>L687+L687*$P$7</f>
        <v>182.5026</v>
      </c>
      <c r="P687" s="480" t="e">
        <f>O687*$Q$7</f>
        <v>#VALUE!</v>
      </c>
      <c r="Q687" s="480" t="e">
        <f>SUM(O687:P687)</f>
        <v>#VALUE!</v>
      </c>
      <c r="R687" s="550">
        <v>202.11</v>
      </c>
      <c r="S687" s="480">
        <f>R687*S7</f>
        <v>28.295400000000004</v>
      </c>
      <c r="T687" s="480">
        <f>R687+S687-0.01</f>
        <v>230.39540000000002</v>
      </c>
      <c r="U687" s="480">
        <f>R687+(R687*R7)</f>
        <v>215.04504000000003</v>
      </c>
      <c r="V687" s="480">
        <f>U687*V7</f>
        <v>32.256756000000003</v>
      </c>
      <c r="W687" s="543">
        <f t="shared" si="209"/>
        <v>247.4</v>
      </c>
      <c r="X687" s="480">
        <f t="shared" si="210"/>
        <v>232.24864320000003</v>
      </c>
      <c r="Y687" s="480">
        <f>X687*Y5</f>
        <v>34.837296480000006</v>
      </c>
      <c r="Z687" s="711">
        <f>X687+Y687+0.01</f>
        <v>267.09593968000001</v>
      </c>
      <c r="AA687" s="712">
        <f t="shared" si="211"/>
        <v>246.18356179200003</v>
      </c>
      <c r="AB687" s="712" t="e">
        <f>AA687*#REF!</f>
        <v>#REF!</v>
      </c>
      <c r="AC687" s="713" t="e">
        <f t="shared" si="212"/>
        <v>#REF!</v>
      </c>
      <c r="AD687" s="713">
        <f>AA687*AD7</f>
        <v>258.49273988160007</v>
      </c>
      <c r="AE687" s="713">
        <f>AD687*AF7</f>
        <v>38.773910982240011</v>
      </c>
      <c r="AF687" s="714">
        <f t="shared" si="213"/>
        <v>297.26665086384008</v>
      </c>
      <c r="AG687" s="715">
        <v>291.8</v>
      </c>
      <c r="AH687" s="714">
        <f>AD687*AH7</f>
        <v>271.41737687568008</v>
      </c>
      <c r="AI687" s="480">
        <f>AH687*AJ7</f>
        <v>40.712606531352009</v>
      </c>
      <c r="AJ687" s="481">
        <f t="shared" si="214"/>
        <v>312.12998340703211</v>
      </c>
      <c r="AK687" s="707">
        <v>306.39999999999998</v>
      </c>
      <c r="AL687" s="455">
        <v>282.37459690510565</v>
      </c>
      <c r="AM687" s="455">
        <f t="shared" si="215"/>
        <v>299.31707271941201</v>
      </c>
      <c r="AN687" s="455" t="e">
        <f>AL687*#REF!</f>
        <v>#REF!</v>
      </c>
      <c r="AO687" s="456">
        <v>324.7</v>
      </c>
      <c r="AP687" s="363">
        <v>324.7</v>
      </c>
      <c r="AQ687" s="816">
        <f>AM687</f>
        <v>299.31707271941201</v>
      </c>
      <c r="AR687" s="363">
        <f t="shared" si="216"/>
        <v>344.21463362732379</v>
      </c>
      <c r="AS687" s="775">
        <f t="shared" si="217"/>
        <v>317.27609708257677</v>
      </c>
      <c r="AT687" s="804">
        <f t="shared" si="218"/>
        <v>364.86751164496326</v>
      </c>
      <c r="AU687" s="722">
        <f t="shared" si="219"/>
        <v>6.0000000000000123E-2</v>
      </c>
    </row>
    <row r="688" spans="1:47" ht="15.75" x14ac:dyDescent="0.25">
      <c r="A688" s="678" t="s">
        <v>834</v>
      </c>
      <c r="B688" s="480"/>
      <c r="C688" s="481"/>
      <c r="D688" s="481"/>
      <c r="E688" s="481"/>
      <c r="F688" s="481"/>
      <c r="G688" s="455"/>
      <c r="H688" s="485"/>
      <c r="I688" s="513"/>
      <c r="J688" s="514"/>
      <c r="K688" s="515"/>
      <c r="L688" s="480"/>
      <c r="M688" s="480"/>
      <c r="N688" s="363"/>
      <c r="O688" s="480"/>
      <c r="P688" s="480"/>
      <c r="Q688" s="480"/>
      <c r="R688" s="548"/>
      <c r="S688" s="480"/>
      <c r="T688" s="480"/>
      <c r="U688" s="480"/>
      <c r="V688" s="480"/>
      <c r="W688" s="538"/>
      <c r="X688" s="480"/>
      <c r="Y688" s="480"/>
      <c r="Z688" s="711">
        <f>X688+Y688</f>
        <v>0</v>
      </c>
      <c r="AA688" s="712"/>
      <c r="AB688" s="712"/>
      <c r="AC688" s="713"/>
      <c r="AD688" s="713"/>
      <c r="AE688" s="713"/>
      <c r="AF688" s="714"/>
      <c r="AG688" s="715"/>
      <c r="AH688" s="714"/>
      <c r="AI688" s="480"/>
      <c r="AJ688" s="483"/>
      <c r="AK688" s="707"/>
      <c r="AL688" s="455"/>
      <c r="AM688" s="455"/>
      <c r="AN688" s="455" t="s">
        <v>609</v>
      </c>
      <c r="AO688" s="456"/>
      <c r="AP688" s="363"/>
      <c r="AQ688" s="818"/>
      <c r="AR688" s="789"/>
      <c r="AS688" s="775">
        <f t="shared" si="217"/>
        <v>0</v>
      </c>
      <c r="AT688" s="804">
        <f t="shared" si="218"/>
        <v>0</v>
      </c>
      <c r="AU688" s="710"/>
    </row>
    <row r="689" spans="1:47" ht="15.75" x14ac:dyDescent="0.25">
      <c r="A689" s="678" t="s">
        <v>925</v>
      </c>
      <c r="B689" s="480"/>
      <c r="C689" s="481"/>
      <c r="D689" s="481"/>
      <c r="E689" s="481"/>
      <c r="F689" s="481"/>
      <c r="G689" s="455"/>
      <c r="H689" s="485"/>
      <c r="I689" s="513"/>
      <c r="J689" s="514"/>
      <c r="K689" s="515"/>
      <c r="L689" s="480"/>
      <c r="M689" s="480"/>
      <c r="N689" s="363"/>
      <c r="O689" s="480"/>
      <c r="P689" s="480"/>
      <c r="Q689" s="480"/>
      <c r="R689" s="550"/>
      <c r="S689" s="480"/>
      <c r="T689" s="480"/>
      <c r="U689" s="480"/>
      <c r="V689" s="480"/>
      <c r="W689" s="538"/>
      <c r="X689" s="483"/>
      <c r="Y689" s="480"/>
      <c r="Z689" s="711"/>
      <c r="AA689" s="712"/>
      <c r="AB689" s="712"/>
      <c r="AC689" s="713"/>
      <c r="AD689" s="713"/>
      <c r="AE689" s="713"/>
      <c r="AF689" s="714"/>
      <c r="AG689" s="715"/>
      <c r="AH689" s="714"/>
      <c r="AI689" s="480"/>
      <c r="AJ689" s="483"/>
      <c r="AK689" s="707"/>
      <c r="AL689" s="455">
        <v>2420.812745818992</v>
      </c>
      <c r="AM689" s="455">
        <f t="shared" si="215"/>
        <v>2566.0615105681318</v>
      </c>
      <c r="AN689" s="455" t="e">
        <f>AL689*#REF!</f>
        <v>#REF!</v>
      </c>
      <c r="AO689" s="456">
        <v>2783.9</v>
      </c>
      <c r="AP689" s="363">
        <v>2783.9</v>
      </c>
      <c r="AQ689" s="816">
        <f>AM689</f>
        <v>2566.0615105681318</v>
      </c>
      <c r="AR689" s="363">
        <f t="shared" si="216"/>
        <v>2950.9707371533514</v>
      </c>
      <c r="AS689" s="775">
        <f t="shared" si="217"/>
        <v>2720.0252012022197</v>
      </c>
      <c r="AT689" s="804">
        <f t="shared" si="218"/>
        <v>3128.0289813825525</v>
      </c>
      <c r="AU689" s="722">
        <f t="shared" ref="AU689:AU698" si="220">SUM(AS689-AQ689)/AQ689</f>
        <v>6.0000000000000005E-2</v>
      </c>
    </row>
    <row r="690" spans="1:47" ht="15.75" x14ac:dyDescent="0.25">
      <c r="A690" s="678" t="s">
        <v>949</v>
      </c>
      <c r="B690" s="480"/>
      <c r="C690" s="481"/>
      <c r="D690" s="481"/>
      <c r="E690" s="481"/>
      <c r="F690" s="481"/>
      <c r="G690" s="455"/>
      <c r="H690" s="485"/>
      <c r="I690" s="513"/>
      <c r="J690" s="514"/>
      <c r="K690" s="515"/>
      <c r="L690" s="480"/>
      <c r="M690" s="480"/>
      <c r="N690" s="363"/>
      <c r="O690" s="480"/>
      <c r="P690" s="480"/>
      <c r="Q690" s="480"/>
      <c r="R690" s="550"/>
      <c r="S690" s="480"/>
      <c r="T690" s="480"/>
      <c r="U690" s="480"/>
      <c r="V690" s="480"/>
      <c r="W690" s="538"/>
      <c r="X690" s="483"/>
      <c r="Y690" s="480"/>
      <c r="Z690" s="711"/>
      <c r="AA690" s="712"/>
      <c r="AB690" s="712"/>
      <c r="AC690" s="713"/>
      <c r="AD690" s="713"/>
      <c r="AE690" s="713"/>
      <c r="AF690" s="714"/>
      <c r="AG690" s="715"/>
      <c r="AH690" s="714"/>
      <c r="AI690" s="480"/>
      <c r="AJ690" s="483"/>
      <c r="AK690" s="707"/>
      <c r="AL690" s="455"/>
      <c r="AM690" s="455"/>
      <c r="AN690" s="455"/>
      <c r="AO690" s="456"/>
      <c r="AP690" s="363"/>
      <c r="AQ690" s="816">
        <v>1563.04</v>
      </c>
      <c r="AR690" s="363">
        <f t="shared" si="216"/>
        <v>1797.4959999999999</v>
      </c>
      <c r="AS690" s="775">
        <f t="shared" si="217"/>
        <v>1656.8224</v>
      </c>
      <c r="AT690" s="804">
        <f t="shared" si="218"/>
        <v>1905.3457599999999</v>
      </c>
      <c r="AU690" s="722">
        <f t="shared" si="220"/>
        <v>6.0000000000000032E-2</v>
      </c>
    </row>
    <row r="691" spans="1:47" ht="15.75" x14ac:dyDescent="0.25">
      <c r="A691" s="678" t="s">
        <v>950</v>
      </c>
      <c r="B691" s="480"/>
      <c r="C691" s="481"/>
      <c r="D691" s="481"/>
      <c r="E691" s="481"/>
      <c r="F691" s="481"/>
      <c r="G691" s="455"/>
      <c r="H691" s="485"/>
      <c r="I691" s="513"/>
      <c r="J691" s="514"/>
      <c r="K691" s="515"/>
      <c r="L691" s="480"/>
      <c r="M691" s="480"/>
      <c r="N691" s="363"/>
      <c r="O691" s="480"/>
      <c r="P691" s="480"/>
      <c r="Q691" s="480"/>
      <c r="R691" s="550"/>
      <c r="S691" s="480"/>
      <c r="T691" s="480"/>
      <c r="U691" s="480"/>
      <c r="V691" s="480"/>
      <c r="W691" s="538"/>
      <c r="X691" s="483"/>
      <c r="Y691" s="480"/>
      <c r="Z691" s="711"/>
      <c r="AA691" s="712"/>
      <c r="AB691" s="712"/>
      <c r="AC691" s="713"/>
      <c r="AD691" s="713"/>
      <c r="AE691" s="713"/>
      <c r="AF691" s="714"/>
      <c r="AG691" s="715"/>
      <c r="AH691" s="714"/>
      <c r="AI691" s="480"/>
      <c r="AJ691" s="483"/>
      <c r="AK691" s="707"/>
      <c r="AL691" s="455"/>
      <c r="AM691" s="455"/>
      <c r="AN691" s="455"/>
      <c r="AO691" s="456"/>
      <c r="AP691" s="363"/>
      <c r="AQ691" s="816">
        <v>710.87</v>
      </c>
      <c r="AR691" s="363">
        <f t="shared" si="216"/>
        <v>817.50049999999999</v>
      </c>
      <c r="AS691" s="775">
        <f t="shared" si="217"/>
        <v>753.5222</v>
      </c>
      <c r="AT691" s="804">
        <f t="shared" si="218"/>
        <v>866.55052999999998</v>
      </c>
      <c r="AU691" s="722">
        <f t="shared" si="220"/>
        <v>5.9999999999999991E-2</v>
      </c>
    </row>
    <row r="692" spans="1:47" ht="15.75" x14ac:dyDescent="0.25">
      <c r="A692" s="678" t="s">
        <v>951</v>
      </c>
      <c r="B692" s="480"/>
      <c r="C692" s="481"/>
      <c r="D692" s="481"/>
      <c r="E692" s="481"/>
      <c r="F692" s="481"/>
      <c r="G692" s="455"/>
      <c r="H692" s="485"/>
      <c r="I692" s="513"/>
      <c r="J692" s="514"/>
      <c r="K692" s="515"/>
      <c r="L692" s="480"/>
      <c r="M692" s="480"/>
      <c r="N692" s="363"/>
      <c r="O692" s="480"/>
      <c r="P692" s="480"/>
      <c r="Q692" s="480"/>
      <c r="R692" s="550"/>
      <c r="S692" s="480"/>
      <c r="T692" s="480"/>
      <c r="U692" s="480"/>
      <c r="V692" s="480"/>
      <c r="W692" s="538"/>
      <c r="X692" s="483"/>
      <c r="Y692" s="480"/>
      <c r="Z692" s="711"/>
      <c r="AA692" s="712"/>
      <c r="AB692" s="712"/>
      <c r="AC692" s="713"/>
      <c r="AD692" s="713"/>
      <c r="AE692" s="713"/>
      <c r="AF692" s="714"/>
      <c r="AG692" s="715"/>
      <c r="AH692" s="714"/>
      <c r="AI692" s="480"/>
      <c r="AJ692" s="483"/>
      <c r="AK692" s="707"/>
      <c r="AL692" s="455"/>
      <c r="AM692" s="455"/>
      <c r="AN692" s="455"/>
      <c r="AO692" s="456"/>
      <c r="AP692" s="363"/>
      <c r="AQ692" s="816">
        <v>579.74</v>
      </c>
      <c r="AR692" s="363">
        <f t="shared" si="216"/>
        <v>666.70099999999991</v>
      </c>
      <c r="AS692" s="775">
        <f t="shared" si="217"/>
        <v>614.52440000000001</v>
      </c>
      <c r="AT692" s="804">
        <f t="shared" si="218"/>
        <v>706.70305999999994</v>
      </c>
      <c r="AU692" s="722">
        <f t="shared" si="220"/>
        <v>6.0000000000000005E-2</v>
      </c>
    </row>
    <row r="693" spans="1:47" ht="15.75" x14ac:dyDescent="0.25">
      <c r="A693" s="678" t="s">
        <v>952</v>
      </c>
      <c r="B693" s="480"/>
      <c r="C693" s="481"/>
      <c r="D693" s="481"/>
      <c r="E693" s="481"/>
      <c r="F693" s="481"/>
      <c r="G693" s="455"/>
      <c r="H693" s="485"/>
      <c r="I693" s="513"/>
      <c r="J693" s="514"/>
      <c r="K693" s="515"/>
      <c r="L693" s="480"/>
      <c r="M693" s="480"/>
      <c r="N693" s="363"/>
      <c r="O693" s="480"/>
      <c r="P693" s="480"/>
      <c r="Q693" s="480"/>
      <c r="R693" s="550"/>
      <c r="S693" s="480"/>
      <c r="T693" s="480"/>
      <c r="U693" s="480"/>
      <c r="V693" s="480"/>
      <c r="W693" s="538"/>
      <c r="X693" s="483"/>
      <c r="Y693" s="480"/>
      <c r="Z693" s="711"/>
      <c r="AA693" s="712"/>
      <c r="AB693" s="712"/>
      <c r="AC693" s="713"/>
      <c r="AD693" s="713"/>
      <c r="AE693" s="713"/>
      <c r="AF693" s="714"/>
      <c r="AG693" s="715"/>
      <c r="AH693" s="714"/>
      <c r="AI693" s="480"/>
      <c r="AJ693" s="483"/>
      <c r="AK693" s="707"/>
      <c r="AL693" s="455"/>
      <c r="AM693" s="455"/>
      <c r="AN693" s="455"/>
      <c r="AO693" s="456"/>
      <c r="AP693" s="363"/>
      <c r="AQ693" s="816">
        <v>473.83</v>
      </c>
      <c r="AR693" s="363">
        <f t="shared" si="216"/>
        <v>544.90449999999998</v>
      </c>
      <c r="AS693" s="775">
        <f t="shared" si="217"/>
        <v>502.25979999999998</v>
      </c>
      <c r="AT693" s="804">
        <f t="shared" si="218"/>
        <v>577.59876999999994</v>
      </c>
      <c r="AU693" s="722">
        <f t="shared" si="220"/>
        <v>6.0000000000000005E-2</v>
      </c>
    </row>
    <row r="694" spans="1:47" ht="15.75" x14ac:dyDescent="0.25">
      <c r="A694" s="678" t="s">
        <v>953</v>
      </c>
      <c r="B694" s="480"/>
      <c r="C694" s="481"/>
      <c r="D694" s="481"/>
      <c r="E694" s="481"/>
      <c r="F694" s="481"/>
      <c r="G694" s="455"/>
      <c r="H694" s="485"/>
      <c r="I694" s="513"/>
      <c r="J694" s="514"/>
      <c r="K694" s="515"/>
      <c r="L694" s="480"/>
      <c r="M694" s="480"/>
      <c r="N694" s="363"/>
      <c r="O694" s="480"/>
      <c r="P694" s="480"/>
      <c r="Q694" s="480"/>
      <c r="R694" s="550"/>
      <c r="S694" s="480"/>
      <c r="T694" s="480"/>
      <c r="U694" s="480"/>
      <c r="V694" s="480"/>
      <c r="W694" s="538"/>
      <c r="X694" s="483"/>
      <c r="Y694" s="480"/>
      <c r="Z694" s="711"/>
      <c r="AA694" s="712"/>
      <c r="AB694" s="712"/>
      <c r="AC694" s="713"/>
      <c r="AD694" s="713"/>
      <c r="AE694" s="713"/>
      <c r="AF694" s="714"/>
      <c r="AG694" s="715"/>
      <c r="AH694" s="714"/>
      <c r="AI694" s="480"/>
      <c r="AJ694" s="483"/>
      <c r="AK694" s="707"/>
      <c r="AL694" s="455"/>
      <c r="AM694" s="455"/>
      <c r="AN694" s="455"/>
      <c r="AO694" s="456"/>
      <c r="AP694" s="363"/>
      <c r="AQ694" s="816">
        <v>4667.4799999999996</v>
      </c>
      <c r="AR694" s="363">
        <f t="shared" si="216"/>
        <v>5367.601999999999</v>
      </c>
      <c r="AS694" s="775">
        <f t="shared" si="217"/>
        <v>4947.5288</v>
      </c>
      <c r="AT694" s="804">
        <f t="shared" si="218"/>
        <v>5689.6581200000001</v>
      </c>
      <c r="AU694" s="722">
        <f t="shared" si="220"/>
        <v>6.0000000000000109E-2</v>
      </c>
    </row>
    <row r="695" spans="1:47" ht="15.75" x14ac:dyDescent="0.25">
      <c r="A695" s="678" t="s">
        <v>954</v>
      </c>
      <c r="B695" s="480"/>
      <c r="C695" s="481"/>
      <c r="D695" s="481"/>
      <c r="E695" s="481"/>
      <c r="F695" s="481"/>
      <c r="G695" s="455"/>
      <c r="H695" s="485"/>
      <c r="I695" s="513"/>
      <c r="J695" s="514"/>
      <c r="K695" s="515"/>
      <c r="L695" s="480"/>
      <c r="M695" s="480"/>
      <c r="N695" s="363"/>
      <c r="O695" s="480"/>
      <c r="P695" s="480"/>
      <c r="Q695" s="480"/>
      <c r="R695" s="550"/>
      <c r="S695" s="480"/>
      <c r="T695" s="480"/>
      <c r="U695" s="480"/>
      <c r="V695" s="480"/>
      <c r="W695" s="538"/>
      <c r="X695" s="483"/>
      <c r="Y695" s="480"/>
      <c r="Z695" s="711"/>
      <c r="AA695" s="712"/>
      <c r="AB695" s="712"/>
      <c r="AC695" s="713"/>
      <c r="AD695" s="713"/>
      <c r="AE695" s="713"/>
      <c r="AF695" s="714"/>
      <c r="AG695" s="715"/>
      <c r="AH695" s="714"/>
      <c r="AI695" s="480"/>
      <c r="AJ695" s="483"/>
      <c r="AK695" s="707"/>
      <c r="AL695" s="455"/>
      <c r="AM695" s="455"/>
      <c r="AN695" s="455"/>
      <c r="AO695" s="456"/>
      <c r="AP695" s="363"/>
      <c r="AQ695" s="816">
        <v>429.48</v>
      </c>
      <c r="AR695" s="363">
        <f t="shared" si="216"/>
        <v>493.90199999999999</v>
      </c>
      <c r="AS695" s="775">
        <f t="shared" si="217"/>
        <v>455.24880000000002</v>
      </c>
      <c r="AT695" s="804">
        <f t="shared" si="218"/>
        <v>523.53611999999998</v>
      </c>
      <c r="AU695" s="722">
        <f t="shared" si="220"/>
        <v>0.06</v>
      </c>
    </row>
    <row r="696" spans="1:47" ht="15.75" x14ac:dyDescent="0.25">
      <c r="A696" s="678" t="s">
        <v>955</v>
      </c>
      <c r="B696" s="480"/>
      <c r="C696" s="481"/>
      <c r="D696" s="481"/>
      <c r="E696" s="481"/>
      <c r="F696" s="481"/>
      <c r="G696" s="455"/>
      <c r="H696" s="485"/>
      <c r="I696" s="513"/>
      <c r="J696" s="514"/>
      <c r="K696" s="515"/>
      <c r="L696" s="480"/>
      <c r="M696" s="480"/>
      <c r="N696" s="363"/>
      <c r="O696" s="480"/>
      <c r="P696" s="480"/>
      <c r="Q696" s="480"/>
      <c r="R696" s="550"/>
      <c r="S696" s="480"/>
      <c r="T696" s="480"/>
      <c r="U696" s="480"/>
      <c r="V696" s="480"/>
      <c r="W696" s="538"/>
      <c r="X696" s="483"/>
      <c r="Y696" s="480"/>
      <c r="Z696" s="711"/>
      <c r="AA696" s="712"/>
      <c r="AB696" s="712"/>
      <c r="AC696" s="713"/>
      <c r="AD696" s="713"/>
      <c r="AE696" s="713"/>
      <c r="AF696" s="714"/>
      <c r="AG696" s="715"/>
      <c r="AH696" s="714"/>
      <c r="AI696" s="480"/>
      <c r="AJ696" s="483"/>
      <c r="AK696" s="707"/>
      <c r="AL696" s="455"/>
      <c r="AM696" s="455"/>
      <c r="AN696" s="455"/>
      <c r="AO696" s="456"/>
      <c r="AP696" s="363"/>
      <c r="AQ696" s="816">
        <v>429.48</v>
      </c>
      <c r="AR696" s="363">
        <f t="shared" si="216"/>
        <v>493.90199999999999</v>
      </c>
      <c r="AS696" s="775">
        <f t="shared" si="217"/>
        <v>455.24880000000002</v>
      </c>
      <c r="AT696" s="804">
        <f t="shared" si="218"/>
        <v>523.53611999999998</v>
      </c>
      <c r="AU696" s="722">
        <f t="shared" si="220"/>
        <v>0.06</v>
      </c>
    </row>
    <row r="697" spans="1:47" ht="15.75" x14ac:dyDescent="0.25">
      <c r="A697" s="678" t="s">
        <v>956</v>
      </c>
      <c r="B697" s="480"/>
      <c r="C697" s="481"/>
      <c r="D697" s="481"/>
      <c r="E697" s="481"/>
      <c r="F697" s="481"/>
      <c r="G697" s="455"/>
      <c r="H697" s="485"/>
      <c r="I697" s="513"/>
      <c r="J697" s="514"/>
      <c r="K697" s="515"/>
      <c r="L697" s="480"/>
      <c r="M697" s="480"/>
      <c r="N697" s="363"/>
      <c r="O697" s="480"/>
      <c r="P697" s="480"/>
      <c r="Q697" s="480"/>
      <c r="R697" s="550"/>
      <c r="S697" s="480"/>
      <c r="T697" s="480"/>
      <c r="U697" s="480"/>
      <c r="V697" s="480"/>
      <c r="W697" s="538"/>
      <c r="X697" s="483"/>
      <c r="Y697" s="480"/>
      <c r="Z697" s="711"/>
      <c r="AA697" s="712"/>
      <c r="AB697" s="712"/>
      <c r="AC697" s="713"/>
      <c r="AD697" s="713"/>
      <c r="AE697" s="713"/>
      <c r="AF697" s="714"/>
      <c r="AG697" s="715"/>
      <c r="AH697" s="714"/>
      <c r="AI697" s="480"/>
      <c r="AJ697" s="483"/>
      <c r="AK697" s="707"/>
      <c r="AL697" s="455"/>
      <c r="AM697" s="455"/>
      <c r="AN697" s="455"/>
      <c r="AO697" s="456"/>
      <c r="AP697" s="363"/>
      <c r="AQ697" s="816">
        <v>78.52</v>
      </c>
      <c r="AR697" s="363">
        <f t="shared" si="216"/>
        <v>90.297999999999988</v>
      </c>
      <c r="AS697" s="775">
        <f t="shared" si="217"/>
        <v>83.231200000000001</v>
      </c>
      <c r="AT697" s="804">
        <f t="shared" si="218"/>
        <v>95.715879999999999</v>
      </c>
      <c r="AU697" s="722">
        <f t="shared" si="220"/>
        <v>6.0000000000000067E-2</v>
      </c>
    </row>
    <row r="698" spans="1:47" ht="15.75" x14ac:dyDescent="0.25">
      <c r="A698" s="678" t="s">
        <v>957</v>
      </c>
      <c r="B698" s="480"/>
      <c r="C698" s="481"/>
      <c r="D698" s="481"/>
      <c r="E698" s="481"/>
      <c r="F698" s="481"/>
      <c r="G698" s="455"/>
      <c r="H698" s="485"/>
      <c r="I698" s="513"/>
      <c r="J698" s="514"/>
      <c r="K698" s="515"/>
      <c r="L698" s="480"/>
      <c r="M698" s="480"/>
      <c r="N698" s="363"/>
      <c r="O698" s="480"/>
      <c r="P698" s="480"/>
      <c r="Q698" s="480"/>
      <c r="R698" s="550"/>
      <c r="S698" s="480"/>
      <c r="T698" s="480"/>
      <c r="U698" s="480"/>
      <c r="V698" s="480"/>
      <c r="W698" s="538"/>
      <c r="X698" s="483"/>
      <c r="Y698" s="480"/>
      <c r="Z698" s="711"/>
      <c r="AA698" s="712"/>
      <c r="AB698" s="712"/>
      <c r="AC698" s="713"/>
      <c r="AD698" s="713"/>
      <c r="AE698" s="713"/>
      <c r="AF698" s="714"/>
      <c r="AG698" s="715"/>
      <c r="AH698" s="714"/>
      <c r="AI698" s="480"/>
      <c r="AJ698" s="483"/>
      <c r="AK698" s="707"/>
      <c r="AL698" s="455"/>
      <c r="AM698" s="455"/>
      <c r="AN698" s="455"/>
      <c r="AO698" s="456"/>
      <c r="AP698" s="363"/>
      <c r="AQ698" s="816">
        <v>451.57</v>
      </c>
      <c r="AR698" s="363">
        <f t="shared" si="216"/>
        <v>519.30549999999994</v>
      </c>
      <c r="AS698" s="775">
        <f t="shared" si="217"/>
        <v>478.66419999999999</v>
      </c>
      <c r="AT698" s="804">
        <f t="shared" si="218"/>
        <v>550.46382999999992</v>
      </c>
      <c r="AU698" s="722">
        <f t="shared" si="220"/>
        <v>6.0000000000000005E-2</v>
      </c>
    </row>
    <row r="699" spans="1:47" ht="15.75" x14ac:dyDescent="0.25">
      <c r="A699" s="479"/>
      <c r="B699" s="480"/>
      <c r="C699" s="481"/>
      <c r="D699" s="481"/>
      <c r="E699" s="481"/>
      <c r="F699" s="481"/>
      <c r="G699" s="455"/>
      <c r="H699" s="485"/>
      <c r="I699" s="513"/>
      <c r="J699" s="514"/>
      <c r="K699" s="515"/>
      <c r="L699" s="480"/>
      <c r="M699" s="480"/>
      <c r="N699" s="363"/>
      <c r="O699" s="480"/>
      <c r="P699" s="480"/>
      <c r="Q699" s="480"/>
      <c r="R699" s="550"/>
      <c r="S699" s="480"/>
      <c r="T699" s="480"/>
      <c r="U699" s="480"/>
      <c r="V699" s="480"/>
      <c r="W699" s="538"/>
      <c r="X699" s="483"/>
      <c r="Y699" s="480"/>
      <c r="Z699" s="711"/>
      <c r="AA699" s="712"/>
      <c r="AB699" s="712"/>
      <c r="AC699" s="713"/>
      <c r="AD699" s="713"/>
      <c r="AE699" s="713"/>
      <c r="AF699" s="714"/>
      <c r="AG699" s="715"/>
      <c r="AH699" s="714"/>
      <c r="AI699" s="480"/>
      <c r="AJ699" s="483"/>
      <c r="AK699" s="707"/>
      <c r="AL699" s="455"/>
      <c r="AM699" s="455"/>
      <c r="AN699" s="455"/>
      <c r="AO699" s="456"/>
      <c r="AP699" s="364"/>
      <c r="AQ699" s="810"/>
      <c r="AR699" s="709"/>
      <c r="AS699" s="709"/>
      <c r="AT699" s="709"/>
      <c r="AU699" s="710"/>
    </row>
    <row r="700" spans="1:47" ht="15.75" x14ac:dyDescent="0.25">
      <c r="A700" s="505" t="s">
        <v>481</v>
      </c>
      <c r="B700" s="480"/>
      <c r="C700" s="481"/>
      <c r="D700" s="481"/>
      <c r="E700" s="481"/>
      <c r="F700" s="481"/>
      <c r="G700" s="455"/>
      <c r="H700" s="485"/>
      <c r="I700" s="513"/>
      <c r="J700" s="514"/>
      <c r="K700" s="515"/>
      <c r="L700" s="483"/>
      <c r="M700" s="483"/>
      <c r="N700" s="488"/>
      <c r="O700" s="480"/>
      <c r="P700" s="480"/>
      <c r="Q700" s="480"/>
      <c r="R700" s="480" t="s">
        <v>609</v>
      </c>
      <c r="S700" s="480"/>
      <c r="T700" s="480"/>
      <c r="U700" s="483"/>
      <c r="V700" s="483"/>
      <c r="W700" s="502"/>
      <c r="X700" s="483"/>
      <c r="Y700" s="480"/>
      <c r="Z700" s="711"/>
      <c r="AA700" s="712"/>
      <c r="AB700" s="712"/>
      <c r="AC700" s="713"/>
      <c r="AD700" s="713"/>
      <c r="AE700" s="713"/>
      <c r="AF700" s="714"/>
      <c r="AG700" s="715"/>
      <c r="AH700" s="714"/>
      <c r="AI700" s="480"/>
      <c r="AJ700" s="483"/>
      <c r="AK700" s="707"/>
      <c r="AL700" s="455"/>
      <c r="AM700" s="455"/>
      <c r="AN700" s="455"/>
      <c r="AO700" s="456"/>
      <c r="AP700" s="364"/>
      <c r="AQ700" s="810"/>
      <c r="AR700" s="709"/>
      <c r="AS700" s="709"/>
      <c r="AT700" s="709"/>
      <c r="AU700" s="710"/>
    </row>
    <row r="701" spans="1:47" ht="15.75" x14ac:dyDescent="0.25">
      <c r="A701" s="511" t="s">
        <v>407</v>
      </c>
      <c r="B701" s="480">
        <v>0.92</v>
      </c>
      <c r="C701" s="481" t="e">
        <f>+B701+B701*$G$7</f>
        <v>#VALUE!</v>
      </c>
      <c r="D701" s="481">
        <v>1.1000000000000001</v>
      </c>
      <c r="E701" s="618" t="s">
        <v>23</v>
      </c>
      <c r="F701" s="481">
        <f>SUM(D701:E701)</f>
        <v>1.1000000000000001</v>
      </c>
      <c r="G701" s="455">
        <f>CEILING(F701,0.1)</f>
        <v>1.1000000000000001</v>
      </c>
      <c r="H701" s="485">
        <f>+D701+D701*$I$7</f>
        <v>1.1000000000000001</v>
      </c>
      <c r="I701" s="513">
        <f>+H701*$I$6</f>
        <v>0</v>
      </c>
      <c r="J701" s="514">
        <f>SUM(H701:I701)</f>
        <v>1.1000000000000001</v>
      </c>
      <c r="K701" s="515">
        <f>_xlfn.FLOOR.PRECISE(+H701+I701,0.1)</f>
        <v>1.1000000000000001</v>
      </c>
      <c r="L701" s="480">
        <f>H701+H701*$M$7</f>
        <v>1.1000000000000001</v>
      </c>
      <c r="M701" s="480">
        <f>L701*$M$6</f>
        <v>0</v>
      </c>
      <c r="N701" s="363">
        <f>L701+M701</f>
        <v>1.1000000000000001</v>
      </c>
      <c r="O701" s="480">
        <f>L701+L701*$P$7</f>
        <v>1.254</v>
      </c>
      <c r="P701" s="480" t="e">
        <f>O701*$Q$7</f>
        <v>#VALUE!</v>
      </c>
      <c r="Q701" s="480" t="e">
        <f>SUM(O701:P701)</f>
        <v>#VALUE!</v>
      </c>
      <c r="R701" s="550">
        <f>O701+(O701*$S$7)</f>
        <v>1.4295599999999999</v>
      </c>
      <c r="S701" s="480">
        <f>R701*S7</f>
        <v>0.20013840000000002</v>
      </c>
      <c r="T701" s="480">
        <f>R701+S701+0.02</f>
        <v>1.6496983999999999</v>
      </c>
      <c r="U701" s="480">
        <f>R701+(R701*R7)</f>
        <v>1.5210518399999999</v>
      </c>
      <c r="V701" s="480">
        <f>U701*V7</f>
        <v>0.22815777599999998</v>
      </c>
      <c r="W701" s="543">
        <f>ROUNDUP(SUM(U701:V701),1)</f>
        <v>1.8</v>
      </c>
      <c r="X701" s="480">
        <f>U701*$Z$9+U701</f>
        <v>1.6427359872</v>
      </c>
      <c r="Y701" s="480">
        <f>X701*Y5</f>
        <v>0.24641039807999998</v>
      </c>
      <c r="Z701" s="711">
        <f>X701+Y701-0.01</f>
        <v>1.8791463852800001</v>
      </c>
      <c r="AA701" s="712">
        <f>X701+(X701*AA$7)</f>
        <v>1.7413001464319999</v>
      </c>
      <c r="AB701" s="712" t="e">
        <f>AA701*#REF!</f>
        <v>#REF!</v>
      </c>
      <c r="AC701" s="713" t="e">
        <f>AA701+AB701</f>
        <v>#REF!</v>
      </c>
      <c r="AD701" s="713">
        <f>AA701*AD7</f>
        <v>1.8283651537536001</v>
      </c>
      <c r="AE701" s="713">
        <f>AD701*AF7</f>
        <v>0.27425477306304002</v>
      </c>
      <c r="AF701" s="714">
        <f>AD701+AE701</f>
        <v>2.1026199268166401</v>
      </c>
      <c r="AG701" s="715">
        <v>2</v>
      </c>
      <c r="AH701" s="714">
        <f>AD701*AH7</f>
        <v>1.9197834114412802</v>
      </c>
      <c r="AI701" s="480">
        <f>AH701*AJ7</f>
        <v>0.287967511716192</v>
      </c>
      <c r="AJ701" s="481">
        <f>SUM(AH701:AI701)</f>
        <v>2.2077509231574721</v>
      </c>
      <c r="AK701" s="707">
        <v>2.11</v>
      </c>
      <c r="AL701" s="455">
        <v>1.947554998104867</v>
      </c>
      <c r="AM701" s="455">
        <f>AL701*1.06</f>
        <v>2.0644082979911591</v>
      </c>
      <c r="AN701" s="455" t="e">
        <f>AL701*#REF!</f>
        <v>#REF!</v>
      </c>
      <c r="AO701" s="456">
        <v>2.2000000000000002</v>
      </c>
      <c r="AP701" s="364">
        <v>2.2000000000000002</v>
      </c>
      <c r="AQ701" s="816">
        <f>AM701*1.06</f>
        <v>2.188272795870629</v>
      </c>
      <c r="AR701" s="363">
        <f>AQ701*1.15</f>
        <v>2.5165137152512229</v>
      </c>
      <c r="AS701" s="775">
        <f>AQ701*1.06</f>
        <v>2.3195691636228668</v>
      </c>
      <c r="AT701" s="804">
        <f>AS701*1.15</f>
        <v>2.6675045381662965</v>
      </c>
      <c r="AU701" s="722">
        <f>SUM(AS701-AQ701)/AQ701</f>
        <v>6.0000000000000053E-2</v>
      </c>
    </row>
    <row r="702" spans="1:47" ht="15.75" x14ac:dyDescent="0.25">
      <c r="A702" s="511" t="s">
        <v>772</v>
      </c>
      <c r="B702" s="480"/>
      <c r="C702" s="481"/>
      <c r="D702" s="481"/>
      <c r="E702" s="618"/>
      <c r="F702" s="481"/>
      <c r="G702" s="455"/>
      <c r="H702" s="485"/>
      <c r="I702" s="513"/>
      <c r="J702" s="514"/>
      <c r="K702" s="515"/>
      <c r="L702" s="480"/>
      <c r="M702" s="480"/>
      <c r="N702" s="363"/>
      <c r="O702" s="480">
        <v>2</v>
      </c>
      <c r="P702" s="480" t="e">
        <f>O702*$Q$7</f>
        <v>#VALUE!</v>
      </c>
      <c r="Q702" s="480" t="e">
        <f>SUM(O702:P702)</f>
        <v>#VALUE!</v>
      </c>
      <c r="R702" s="550">
        <v>2.12</v>
      </c>
      <c r="S702" s="480">
        <f>R702*S7</f>
        <v>0.29680000000000006</v>
      </c>
      <c r="T702" s="480">
        <f>R702+S702-0.02</f>
        <v>2.3968000000000003</v>
      </c>
      <c r="U702" s="480">
        <f>R702+(R702*R7)</f>
        <v>2.2556799999999999</v>
      </c>
      <c r="V702" s="480">
        <f>U702*V7</f>
        <v>0.33835199999999999</v>
      </c>
      <c r="W702" s="543">
        <f>ROUNDUP(SUM(U702:V702),1)</f>
        <v>2.6</v>
      </c>
      <c r="X702" s="480">
        <f>U702*$Z$9+U702</f>
        <v>2.4361343999999998</v>
      </c>
      <c r="Y702" s="480">
        <f>X702*Y5</f>
        <v>0.36542015999999994</v>
      </c>
      <c r="Z702" s="711">
        <f>X702+Y702</f>
        <v>2.8015545599999996</v>
      </c>
      <c r="AA702" s="712">
        <f>X702+(X702*AA$7)</f>
        <v>2.5823024639999996</v>
      </c>
      <c r="AB702" s="712" t="e">
        <f>AA702*#REF!</f>
        <v>#REF!</v>
      </c>
      <c r="AC702" s="713" t="e">
        <f>AA702+AB702</f>
        <v>#REF!</v>
      </c>
      <c r="AD702" s="713">
        <f>AA702*AD7</f>
        <v>2.7114175871999997</v>
      </c>
      <c r="AE702" s="713">
        <f>AD702*AF7</f>
        <v>0.40671263807999997</v>
      </c>
      <c r="AF702" s="714">
        <f>AD702+AE702</f>
        <v>3.1181302252799998</v>
      </c>
      <c r="AG702" s="715">
        <v>3.1</v>
      </c>
      <c r="AH702" s="714">
        <f>AD702*AH7</f>
        <v>2.8469884665599996</v>
      </c>
      <c r="AI702" s="480">
        <f>AH702*AJ7</f>
        <v>0.42704826998399992</v>
      </c>
      <c r="AJ702" s="481">
        <f>SUM(AH702:AI702)</f>
        <v>3.2740367365439997</v>
      </c>
      <c r="AK702" s="707">
        <v>3.2</v>
      </c>
      <c r="AL702" s="455">
        <v>2.9619224453952002</v>
      </c>
      <c r="AM702" s="455">
        <f>AL702*1.06</f>
        <v>3.1396377921189123</v>
      </c>
      <c r="AN702" s="455" t="e">
        <f>AL702*#REF!</f>
        <v>#REF!</v>
      </c>
      <c r="AO702" s="456">
        <v>3.4</v>
      </c>
      <c r="AP702" s="364">
        <v>3.4</v>
      </c>
      <c r="AQ702" s="816">
        <f>AM702*1.06</f>
        <v>3.3280160596460471</v>
      </c>
      <c r="AR702" s="363">
        <f>AQ702*1.15</f>
        <v>3.827218468592954</v>
      </c>
      <c r="AS702" s="775">
        <f>AQ702*1.06</f>
        <v>3.5276970232248099</v>
      </c>
      <c r="AT702" s="804">
        <f>AS702*1.15</f>
        <v>4.0568515767085307</v>
      </c>
      <c r="AU702" s="722">
        <f>SUM(AS702-AQ702)/AQ702</f>
        <v>6.0000000000000012E-2</v>
      </c>
    </row>
    <row r="703" spans="1:47" ht="15.75" x14ac:dyDescent="0.25">
      <c r="A703" s="511" t="s">
        <v>408</v>
      </c>
      <c r="B703" s="480">
        <v>1.52</v>
      </c>
      <c r="C703" s="481" t="e">
        <f>+B703+B703*$G$7</f>
        <v>#VALUE!</v>
      </c>
      <c r="D703" s="481">
        <v>1.8</v>
      </c>
      <c r="E703" s="618" t="s">
        <v>23</v>
      </c>
      <c r="F703" s="481">
        <f>SUM(D703:E703)</f>
        <v>1.8</v>
      </c>
      <c r="G703" s="455">
        <f>CEILING(F703,0.1)</f>
        <v>1.8</v>
      </c>
      <c r="H703" s="485">
        <f t="shared" ref="H703:H718" si="221">+D703+D703*$I$7</f>
        <v>1.8</v>
      </c>
      <c r="I703" s="513">
        <f>+H703*$I$6</f>
        <v>0</v>
      </c>
      <c r="J703" s="514">
        <f>SUM(H703:I703)</f>
        <v>1.8</v>
      </c>
      <c r="K703" s="515">
        <f>_xlfn.FLOOR.PRECISE(+H703+I703,0.1)+0.1</f>
        <v>1.9000000000000001</v>
      </c>
      <c r="L703" s="480">
        <f>H703+H703*$M$7</f>
        <v>1.8</v>
      </c>
      <c r="M703" s="480">
        <f>L703*$M$6</f>
        <v>0</v>
      </c>
      <c r="N703" s="363">
        <f>L703+M703</f>
        <v>1.8</v>
      </c>
      <c r="O703" s="480">
        <f>L703+L703*$P$7</f>
        <v>2.052</v>
      </c>
      <c r="P703" s="480" t="e">
        <f>O703*$Q$7</f>
        <v>#VALUE!</v>
      </c>
      <c r="Q703" s="480" t="e">
        <f>SUM(O703:P703)</f>
        <v>#VALUE!</v>
      </c>
      <c r="R703" s="550">
        <v>2.27</v>
      </c>
      <c r="S703" s="480">
        <f>R703*S7</f>
        <v>0.31780000000000003</v>
      </c>
      <c r="T703" s="480">
        <f>R703+S703+0.01</f>
        <v>2.5977999999999999</v>
      </c>
      <c r="U703" s="480">
        <f>R703+(R703*R7)</f>
        <v>2.4152800000000001</v>
      </c>
      <c r="V703" s="480">
        <f>U703*V7</f>
        <v>0.362292</v>
      </c>
      <c r="W703" s="543">
        <f>ROUNDUP(SUM(U703:V703),1)</f>
        <v>2.8000000000000003</v>
      </c>
      <c r="X703" s="480">
        <f>U703*$Z$9+U703</f>
        <v>2.6085023999999999</v>
      </c>
      <c r="Y703" s="480">
        <f>X703*Y5</f>
        <v>0.39127535999999996</v>
      </c>
      <c r="Z703" s="711">
        <f>X703+Y703+0.01</f>
        <v>3.0097777599999995</v>
      </c>
      <c r="AA703" s="712">
        <f>X703+(X703*AA$7)</f>
        <v>2.7650125439999997</v>
      </c>
      <c r="AB703" s="712" t="e">
        <f>AA703*#REF!</f>
        <v>#REF!</v>
      </c>
      <c r="AC703" s="713" t="e">
        <f>AA703+AB703</f>
        <v>#REF!</v>
      </c>
      <c r="AD703" s="713">
        <f>AA703*AD7</f>
        <v>2.9032631711999999</v>
      </c>
      <c r="AE703" s="713">
        <f>AD703*AF7</f>
        <v>0.43548947567999996</v>
      </c>
      <c r="AF703" s="714">
        <f>AD703+AE703</f>
        <v>3.3387526468799997</v>
      </c>
      <c r="AG703" s="715">
        <v>3.3</v>
      </c>
      <c r="AH703" s="714">
        <f>AD703*AH7</f>
        <v>3.0484263297599998</v>
      </c>
      <c r="AI703" s="480">
        <f>AH703*AJ7</f>
        <v>0.45726394946399995</v>
      </c>
      <c r="AJ703" s="481">
        <f>SUM(AH703:AI703)</f>
        <v>3.5056902792239999</v>
      </c>
      <c r="AK703" s="707">
        <v>3.4</v>
      </c>
      <c r="AL703" s="455">
        <v>3.1714924297392</v>
      </c>
      <c r="AM703" s="455">
        <f>AL703*1.06</f>
        <v>3.3617819755235523</v>
      </c>
      <c r="AN703" s="455" t="e">
        <f>AL703*#REF!</f>
        <v>#REF!</v>
      </c>
      <c r="AO703" s="456" t="e">
        <f>SUM(AL703:AN703)</f>
        <v>#REF!</v>
      </c>
      <c r="AP703" s="364"/>
      <c r="AQ703" s="816">
        <f>AM703*1.06</f>
        <v>3.5634888940549656</v>
      </c>
      <c r="AR703" s="363">
        <f>AQ703*1.15</f>
        <v>4.0980122281632099</v>
      </c>
      <c r="AS703" s="775">
        <f>AQ703*1.06</f>
        <v>3.7772982276982638</v>
      </c>
      <c r="AT703" s="804">
        <f>AS703*1.15</f>
        <v>4.3438929618530029</v>
      </c>
      <c r="AU703" s="722">
        <f>SUM(AS703-AQ703)/AQ703</f>
        <v>6.0000000000000088E-2</v>
      </c>
    </row>
    <row r="704" spans="1:47" ht="15.75" x14ac:dyDescent="0.25">
      <c r="A704" s="511" t="s">
        <v>773</v>
      </c>
      <c r="B704" s="480"/>
      <c r="C704" s="481"/>
      <c r="D704" s="481"/>
      <c r="E704" s="481"/>
      <c r="F704" s="481"/>
      <c r="G704" s="455"/>
      <c r="H704" s="485"/>
      <c r="I704" s="513"/>
      <c r="J704" s="514"/>
      <c r="K704" s="515"/>
      <c r="L704" s="483"/>
      <c r="M704" s="483"/>
      <c r="N704" s="488"/>
      <c r="O704" s="480">
        <v>4</v>
      </c>
      <c r="P704" s="480" t="e">
        <f>O704*$Q$7</f>
        <v>#VALUE!</v>
      </c>
      <c r="Q704" s="480" t="e">
        <f>SUM(O704:P704)</f>
        <v>#VALUE!</v>
      </c>
      <c r="R704" s="550">
        <v>4.24</v>
      </c>
      <c r="S704" s="480">
        <f>R704*S7</f>
        <v>0.59360000000000013</v>
      </c>
      <c r="T704" s="480">
        <f>R704+S704-0.03</f>
        <v>4.8036000000000003</v>
      </c>
      <c r="U704" s="480">
        <f>R704+(R704*R7)</f>
        <v>4.5113599999999998</v>
      </c>
      <c r="V704" s="480">
        <f>U704*V7</f>
        <v>0.67670399999999997</v>
      </c>
      <c r="W704" s="543">
        <f>ROUNDUP(SUM(U704:V704),1)</f>
        <v>5.1999999999999993</v>
      </c>
      <c r="X704" s="480">
        <f>U704*$Z$9+U704</f>
        <v>4.8722687999999996</v>
      </c>
      <c r="Y704" s="480">
        <f>X704*Y5</f>
        <v>0.73084031999999988</v>
      </c>
      <c r="Z704" s="711">
        <f>X704+Y704</f>
        <v>5.6031091199999992</v>
      </c>
      <c r="AA704" s="712">
        <f>X704+(X704*AA$7)</f>
        <v>5.1646049279999993</v>
      </c>
      <c r="AB704" s="712" t="e">
        <f>AA704*#REF!</f>
        <v>#REF!</v>
      </c>
      <c r="AC704" s="713" t="e">
        <f>AA704+AB704</f>
        <v>#REF!</v>
      </c>
      <c r="AD704" s="713">
        <f>AA704*AD7</f>
        <v>5.4228351743999994</v>
      </c>
      <c r="AE704" s="713">
        <f>AD704*AF7</f>
        <v>0.81342527615999993</v>
      </c>
      <c r="AF704" s="714">
        <f>AD704+AE704</f>
        <v>6.2362604505599997</v>
      </c>
      <c r="AG704" s="715">
        <v>6.1</v>
      </c>
      <c r="AH704" s="714">
        <f>AD704*AH7</f>
        <v>5.6939769331199992</v>
      </c>
      <c r="AI704" s="480">
        <f>AH704*AJ7</f>
        <v>0.85409653996799983</v>
      </c>
      <c r="AJ704" s="481">
        <f>SUM(AH704:AI704)</f>
        <v>6.5480734730879995</v>
      </c>
      <c r="AK704" s="707">
        <v>6.4</v>
      </c>
      <c r="AL704" s="455">
        <v>5.9238448907904004</v>
      </c>
      <c r="AM704" s="455">
        <f>AL704*1.06</f>
        <v>6.2792755842378245</v>
      </c>
      <c r="AN704" s="455" t="e">
        <f>AL704*#REF!</f>
        <v>#REF!</v>
      </c>
      <c r="AO704" s="456">
        <v>6.8</v>
      </c>
      <c r="AP704" s="364">
        <v>6.8</v>
      </c>
      <c r="AQ704" s="816">
        <f>AM704*1.06</f>
        <v>6.6560321192920942</v>
      </c>
      <c r="AR704" s="363">
        <f>AQ704*1.15</f>
        <v>7.654436937185908</v>
      </c>
      <c r="AS704" s="775">
        <f>AQ704*1.06</f>
        <v>7.0553940464496199</v>
      </c>
      <c r="AT704" s="804">
        <f>AS704*1.15</f>
        <v>8.1137031534170614</v>
      </c>
      <c r="AU704" s="722">
        <f>SUM(AS704-AQ704)/AQ704</f>
        <v>6.0000000000000012E-2</v>
      </c>
    </row>
    <row r="705" spans="1:47" ht="15.75" x14ac:dyDescent="0.25">
      <c r="A705" s="511" t="s">
        <v>853</v>
      </c>
      <c r="B705" s="480"/>
      <c r="C705" s="481"/>
      <c r="D705" s="481"/>
      <c r="E705" s="481"/>
      <c r="F705" s="481"/>
      <c r="G705" s="455"/>
      <c r="H705" s="485"/>
      <c r="I705" s="513"/>
      <c r="J705" s="514"/>
      <c r="K705" s="515"/>
      <c r="L705" s="483"/>
      <c r="M705" s="483"/>
      <c r="N705" s="488"/>
      <c r="O705" s="480"/>
      <c r="P705" s="480"/>
      <c r="Q705" s="480"/>
      <c r="R705" s="550"/>
      <c r="S705" s="480"/>
      <c r="T705" s="480"/>
      <c r="U705" s="480"/>
      <c r="V705" s="480"/>
      <c r="W705" s="543"/>
      <c r="X705" s="480"/>
      <c r="Y705" s="480"/>
      <c r="Z705" s="711"/>
      <c r="AA705" s="712">
        <v>100</v>
      </c>
      <c r="AB705" s="712">
        <f>AA705*Y5</f>
        <v>15</v>
      </c>
      <c r="AC705" s="713">
        <f>AA705+AB705</f>
        <v>115</v>
      </c>
      <c r="AD705" s="713">
        <f>AA705*AD7</f>
        <v>105</v>
      </c>
      <c r="AE705" s="713">
        <f>AD705*AF7</f>
        <v>15.75</v>
      </c>
      <c r="AF705" s="714">
        <f>AD705+AE705</f>
        <v>120.75</v>
      </c>
      <c r="AG705" s="715">
        <v>120.8</v>
      </c>
      <c r="AH705" s="714">
        <f>AD705*AH7</f>
        <v>110.25</v>
      </c>
      <c r="AI705" s="480">
        <f>AH705*AJ7</f>
        <v>16.537499999999998</v>
      </c>
      <c r="AJ705" s="481">
        <f>SUM(AH705:AI705)</f>
        <v>126.78749999999999</v>
      </c>
      <c r="AK705" s="707">
        <v>126.8</v>
      </c>
      <c r="AL705" s="455">
        <v>116.86500000000001</v>
      </c>
      <c r="AM705" s="455">
        <f>AL705*1.06</f>
        <v>123.87690000000002</v>
      </c>
      <c r="AN705" s="455" t="e">
        <f>AL705*#REF!</f>
        <v>#REF!</v>
      </c>
      <c r="AO705" s="456">
        <v>134.4</v>
      </c>
      <c r="AP705" s="364">
        <v>134.4</v>
      </c>
      <c r="AQ705" s="816">
        <f>AM705*1.06</f>
        <v>131.30951400000004</v>
      </c>
      <c r="AR705" s="363">
        <f>AQ705*1.15</f>
        <v>151.00594110000003</v>
      </c>
      <c r="AS705" s="775">
        <f>AQ705*1.06</f>
        <v>139.18808484000004</v>
      </c>
      <c r="AT705" s="804">
        <f>AS705*1.15</f>
        <v>160.06629756600003</v>
      </c>
      <c r="AU705" s="722">
        <f>SUM(AS705-AQ705)/AQ705</f>
        <v>6.0000000000000053E-2</v>
      </c>
    </row>
    <row r="706" spans="1:47" ht="15.75" x14ac:dyDescent="0.25">
      <c r="A706" s="511"/>
      <c r="B706" s="480"/>
      <c r="C706" s="481"/>
      <c r="D706" s="481"/>
      <c r="E706" s="481"/>
      <c r="F706" s="481"/>
      <c r="G706" s="455"/>
      <c r="H706" s="485"/>
      <c r="I706" s="513"/>
      <c r="J706" s="514"/>
      <c r="K706" s="515"/>
      <c r="L706" s="483"/>
      <c r="M706" s="483"/>
      <c r="N706" s="488"/>
      <c r="O706" s="480"/>
      <c r="P706" s="480"/>
      <c r="Q706" s="480"/>
      <c r="R706" s="480"/>
      <c r="S706" s="480"/>
      <c r="T706" s="480"/>
      <c r="U706" s="483"/>
      <c r="V706" s="480" t="s">
        <v>609</v>
      </c>
      <c r="W706" s="502"/>
      <c r="X706" s="483"/>
      <c r="Y706" s="480"/>
      <c r="Z706" s="711"/>
      <c r="AA706" s="712"/>
      <c r="AB706" s="712"/>
      <c r="AC706" s="713"/>
      <c r="AD706" s="713"/>
      <c r="AE706" s="713"/>
      <c r="AF706" s="714"/>
      <c r="AG706" s="715"/>
      <c r="AH706" s="714"/>
      <c r="AI706" s="480"/>
      <c r="AJ706" s="483"/>
      <c r="AK706" s="707"/>
      <c r="AL706" s="455"/>
      <c r="AM706" s="455"/>
      <c r="AN706" s="455"/>
      <c r="AO706" s="456"/>
      <c r="AP706" s="364"/>
      <c r="AQ706" s="811"/>
      <c r="AR706" s="363"/>
      <c r="AS706" s="363"/>
      <c r="AT706" s="363"/>
      <c r="AU706" s="710"/>
    </row>
    <row r="707" spans="1:47" ht="15.75" x14ac:dyDescent="0.25">
      <c r="A707" s="505" t="s">
        <v>482</v>
      </c>
      <c r="B707" s="480"/>
      <c r="C707" s="481"/>
      <c r="D707" s="481"/>
      <c r="E707" s="481"/>
      <c r="F707" s="481"/>
      <c r="G707" s="455"/>
      <c r="H707" s="485"/>
      <c r="I707" s="513"/>
      <c r="J707" s="514"/>
      <c r="K707" s="515"/>
      <c r="L707" s="483"/>
      <c r="M707" s="483"/>
      <c r="N707" s="488"/>
      <c r="O707" s="480"/>
      <c r="P707" s="480"/>
      <c r="Q707" s="480"/>
      <c r="R707" s="480"/>
      <c r="S707" s="480"/>
      <c r="T707" s="480"/>
      <c r="U707" s="483"/>
      <c r="V707" s="483"/>
      <c r="W707" s="502"/>
      <c r="X707" s="483"/>
      <c r="Y707" s="480"/>
      <c r="Z707" s="711"/>
      <c r="AA707" s="712"/>
      <c r="AB707" s="712"/>
      <c r="AC707" s="713" t="s">
        <v>609</v>
      </c>
      <c r="AD707" s="713"/>
      <c r="AE707" s="713"/>
      <c r="AF707" s="714" t="s">
        <v>609</v>
      </c>
      <c r="AG707" s="715"/>
      <c r="AH707" s="714"/>
      <c r="AI707" s="480"/>
      <c r="AJ707" s="483"/>
      <c r="AK707" s="707"/>
      <c r="AL707" s="455"/>
      <c r="AM707" s="455"/>
      <c r="AN707" s="455"/>
      <c r="AO707" s="456"/>
      <c r="AP707" s="364"/>
      <c r="AQ707" s="811"/>
      <c r="AR707" s="363"/>
      <c r="AS707" s="363"/>
      <c r="AT707" s="363"/>
      <c r="AU707" s="710"/>
    </row>
    <row r="708" spans="1:47" ht="15.75" x14ac:dyDescent="0.25">
      <c r="A708" s="511" t="s">
        <v>722</v>
      </c>
      <c r="B708" s="480">
        <v>1.21</v>
      </c>
      <c r="C708" s="481" t="e">
        <f>+B708+B708*$G$7</f>
        <v>#VALUE!</v>
      </c>
      <c r="D708" s="481">
        <v>1.4</v>
      </c>
      <c r="E708" s="618" t="e">
        <f>+D708*#REF!</f>
        <v>#REF!</v>
      </c>
      <c r="F708" s="481" t="e">
        <f>SUM(D708:E708)</f>
        <v>#REF!</v>
      </c>
      <c r="G708" s="455" t="e">
        <f>CEILING(F708,0.1)</f>
        <v>#REF!</v>
      </c>
      <c r="H708" s="485">
        <f t="shared" si="221"/>
        <v>1.4</v>
      </c>
      <c r="I708" s="513">
        <f>+H708*$I$6</f>
        <v>0</v>
      </c>
      <c r="J708" s="514">
        <f>SUM(H708:I708)</f>
        <v>1.4</v>
      </c>
      <c r="K708" s="515">
        <f>_xlfn.FLOOR.PRECISE(+H708+I708,0.1)+0.1</f>
        <v>1.5000000000000002</v>
      </c>
      <c r="L708" s="480">
        <f>H708+H708*$M$7</f>
        <v>1.4</v>
      </c>
      <c r="M708" s="480">
        <f>L708*$M$6</f>
        <v>0</v>
      </c>
      <c r="N708" s="363">
        <f>L708+M708</f>
        <v>1.4</v>
      </c>
      <c r="O708" s="480">
        <f>L708+L708*$P$7</f>
        <v>1.5959999999999999</v>
      </c>
      <c r="P708" s="480" t="e">
        <f>O708*$Q$7</f>
        <v>#VALUE!</v>
      </c>
      <c r="Q708" s="480" t="e">
        <f>SUM(O708:P708)</f>
        <v>#VALUE!</v>
      </c>
      <c r="R708" s="550">
        <f>O708+(O708*$S$7)</f>
        <v>1.8194399999999999</v>
      </c>
      <c r="S708" s="480">
        <f>R708*S7</f>
        <v>0.25472159999999999</v>
      </c>
      <c r="T708" s="480">
        <f>R708+S708-0.01</f>
        <v>2.0641616000000003</v>
      </c>
      <c r="U708" s="480">
        <f>R708+(R708*R7)</f>
        <v>1.9358841599999999</v>
      </c>
      <c r="V708" s="480">
        <f>U708*V7</f>
        <v>0.29038262399999998</v>
      </c>
      <c r="W708" s="543">
        <f>ROUNDUP(SUM(U708:V708),1)</f>
        <v>2.3000000000000003</v>
      </c>
      <c r="X708" s="480">
        <f>U708*$Z$9+U708</f>
        <v>2.0907548927999997</v>
      </c>
      <c r="Y708" s="480">
        <f>X708*Y5</f>
        <v>0.31361323391999996</v>
      </c>
      <c r="Z708" s="711">
        <f>X708+Y708</f>
        <v>2.4043681267199997</v>
      </c>
      <c r="AA708" s="712">
        <f>X708+(X708*AA$7)</f>
        <v>2.2162001863679999</v>
      </c>
      <c r="AB708" s="712" t="e">
        <f>AA708*#REF!</f>
        <v>#REF!</v>
      </c>
      <c r="AC708" s="713" t="e">
        <f>AA708+AB708</f>
        <v>#REF!</v>
      </c>
      <c r="AD708" s="713">
        <f>AA708*AD7</f>
        <v>2.3270101956864</v>
      </c>
      <c r="AE708" s="713">
        <f>AD708*AF7</f>
        <v>0.34905152935295997</v>
      </c>
      <c r="AF708" s="714">
        <f>AD708+AE708</f>
        <v>2.6760617250393599</v>
      </c>
      <c r="AG708" s="715">
        <v>2.6</v>
      </c>
      <c r="AH708" s="714">
        <f>AD708*AH7</f>
        <v>2.4433607054707203</v>
      </c>
      <c r="AI708" s="480">
        <f>AH708*AJ7</f>
        <v>0.36650410582060805</v>
      </c>
      <c r="AJ708" s="481">
        <f>SUM(AH708:AI708)</f>
        <v>2.8098648112913285</v>
      </c>
      <c r="AK708" s="707">
        <v>2.7</v>
      </c>
      <c r="AL708" s="455">
        <v>2.4787063612243756</v>
      </c>
      <c r="AM708" s="455">
        <f t="shared" ref="AM708:AM722" si="222">AL708*1.06</f>
        <v>2.6274287428978385</v>
      </c>
      <c r="AN708" s="455" t="e">
        <f>AL708*#REF!</f>
        <v>#REF!</v>
      </c>
      <c r="AO708" s="456" t="e">
        <f>SUM(AL708:AN708)</f>
        <v>#REF!</v>
      </c>
      <c r="AP708" s="364"/>
      <c r="AQ708" s="816">
        <f>AM708*1.06</f>
        <v>2.7850744674717087</v>
      </c>
      <c r="AR708" s="363">
        <f>AQ708*1.15</f>
        <v>3.2028356375924649</v>
      </c>
      <c r="AS708" s="775">
        <f>AQ708*1.06</f>
        <v>2.9521789355200112</v>
      </c>
      <c r="AT708" s="804">
        <f>AS708*1.15</f>
        <v>3.3950057758480128</v>
      </c>
      <c r="AU708" s="722">
        <f>SUM(AS708-AQ708)/AQ708</f>
        <v>5.9999999999999984E-2</v>
      </c>
    </row>
    <row r="709" spans="1:47" ht="15.75" x14ac:dyDescent="0.25">
      <c r="A709" s="511" t="s">
        <v>723</v>
      </c>
      <c r="B709" s="480">
        <v>2.66</v>
      </c>
      <c r="C709" s="481" t="e">
        <f>+B709+B709*$G$7</f>
        <v>#VALUE!</v>
      </c>
      <c r="D709" s="481">
        <v>3.07</v>
      </c>
      <c r="E709" s="618" t="e">
        <f>+D709*#REF!</f>
        <v>#REF!</v>
      </c>
      <c r="F709" s="481" t="e">
        <f>SUM(D709:E709)</f>
        <v>#REF!</v>
      </c>
      <c r="G709" s="455" t="e">
        <f>CEILING(F709,0.1)</f>
        <v>#REF!</v>
      </c>
      <c r="H709" s="485">
        <f t="shared" si="221"/>
        <v>3.07</v>
      </c>
      <c r="I709" s="513">
        <f>+H709*$I$6</f>
        <v>0</v>
      </c>
      <c r="J709" s="514">
        <f>SUM(H709:I709)</f>
        <v>3.07</v>
      </c>
      <c r="K709" s="515">
        <f>_xlfn.FLOOR.PRECISE(+H709+I709,0.1)</f>
        <v>3</v>
      </c>
      <c r="L709" s="480">
        <f>H709+H709*$M$7</f>
        <v>3.07</v>
      </c>
      <c r="M709" s="480">
        <f>L709*$M$6</f>
        <v>0</v>
      </c>
      <c r="N709" s="363">
        <f>L709+M709</f>
        <v>3.07</v>
      </c>
      <c r="O709" s="480">
        <v>3.64</v>
      </c>
      <c r="P709" s="480" t="e">
        <f>O709*$Q$7</f>
        <v>#VALUE!</v>
      </c>
      <c r="Q709" s="480" t="e">
        <f>SUM(O709:P709)</f>
        <v>#VALUE!</v>
      </c>
      <c r="R709" s="550">
        <v>3.86</v>
      </c>
      <c r="S709" s="480">
        <f>R709*S7</f>
        <v>0.54039999999999999</v>
      </c>
      <c r="T709" s="480">
        <f>R709+S709</f>
        <v>4.4003999999999994</v>
      </c>
      <c r="U709" s="480">
        <f>R709+(R709*R7)</f>
        <v>4.1070399999999996</v>
      </c>
      <c r="V709" s="480">
        <f>U709*V7</f>
        <v>0.61605599999999994</v>
      </c>
      <c r="W709" s="543">
        <f>ROUNDUP(SUM(U709:V709),1)</f>
        <v>4.8</v>
      </c>
      <c r="X709" s="480">
        <f>U709*$Z$9+U709</f>
        <v>4.4356031999999992</v>
      </c>
      <c r="Y709" s="480">
        <f>X709*Y5</f>
        <v>0.6653404799999999</v>
      </c>
      <c r="Z709" s="711">
        <f>X709+Y709-0.01</f>
        <v>5.0909436799999996</v>
      </c>
      <c r="AA709" s="712">
        <f>X709+(X709*AA$7)</f>
        <v>4.7017393919999995</v>
      </c>
      <c r="AB709" s="712" t="e">
        <f>AA709*#REF!</f>
        <v>#REF!</v>
      </c>
      <c r="AC709" s="713" t="e">
        <f>AA709+AB709</f>
        <v>#REF!</v>
      </c>
      <c r="AD709" s="713">
        <f>AA709*AD7</f>
        <v>4.9368263615999997</v>
      </c>
      <c r="AE709" s="713">
        <f>AD709*AF7</f>
        <v>0.74052395423999995</v>
      </c>
      <c r="AF709" s="714">
        <f>AD709+AE709</f>
        <v>5.6773503158400001</v>
      </c>
      <c r="AG709" s="715">
        <v>5.6</v>
      </c>
      <c r="AH709" s="714">
        <f>AD709*AH7</f>
        <v>5.1836676796800001</v>
      </c>
      <c r="AI709" s="480">
        <f>AH709*AJ7</f>
        <v>0.77755015195199995</v>
      </c>
      <c r="AJ709" s="481">
        <f>SUM(AH709:AI709)</f>
        <v>5.9612178316320001</v>
      </c>
      <c r="AK709" s="707">
        <v>5.9</v>
      </c>
      <c r="AL709" s="455">
        <v>5.3929342637856008</v>
      </c>
      <c r="AM709" s="455">
        <f t="shared" si="222"/>
        <v>5.7165103196127376</v>
      </c>
      <c r="AN709" s="455" t="e">
        <f>AL709*#REF!</f>
        <v>#REF!</v>
      </c>
      <c r="AO709" s="456" t="e">
        <f>SUM(AL709:AN709)</f>
        <v>#REF!</v>
      </c>
      <c r="AP709" s="364"/>
      <c r="AQ709" s="816">
        <f>AM709*1.06</f>
        <v>6.059500938789502</v>
      </c>
      <c r="AR709" s="363">
        <f>AQ709*1.15</f>
        <v>6.9684260796079265</v>
      </c>
      <c r="AS709" s="775">
        <f>AQ709*1.06</f>
        <v>6.4230709951168725</v>
      </c>
      <c r="AT709" s="804">
        <f>AS709*1.15</f>
        <v>7.3865316443844025</v>
      </c>
      <c r="AU709" s="722">
        <f>SUM(AS709-AQ709)/AQ709</f>
        <v>6.000000000000006E-2</v>
      </c>
    </row>
    <row r="710" spans="1:47" ht="15.75" x14ac:dyDescent="0.25">
      <c r="A710" s="511"/>
      <c r="B710" s="480"/>
      <c r="C710" s="481"/>
      <c r="D710" s="481"/>
      <c r="E710" s="481"/>
      <c r="F710" s="481"/>
      <c r="G710" s="455"/>
      <c r="H710" s="485"/>
      <c r="I710" s="513"/>
      <c r="J710" s="514"/>
      <c r="K710" s="515"/>
      <c r="L710" s="483"/>
      <c r="M710" s="483"/>
      <c r="N710" s="488"/>
      <c r="O710" s="480"/>
      <c r="P710" s="480"/>
      <c r="Q710" s="480"/>
      <c r="R710" s="480"/>
      <c r="S710" s="480"/>
      <c r="T710" s="480"/>
      <c r="U710" s="483"/>
      <c r="V710" s="483"/>
      <c r="W710" s="502"/>
      <c r="X710" s="483"/>
      <c r="Y710" s="480"/>
      <c r="Z710" s="711"/>
      <c r="AA710" s="712"/>
      <c r="AB710" s="712"/>
      <c r="AC710" s="713" t="s">
        <v>609</v>
      </c>
      <c r="AD710" s="713"/>
      <c r="AE710" s="713"/>
      <c r="AF710" s="714" t="s">
        <v>609</v>
      </c>
      <c r="AG710" s="715"/>
      <c r="AH710" s="714"/>
      <c r="AI710" s="480"/>
      <c r="AJ710" s="483"/>
      <c r="AK710" s="707"/>
      <c r="AL710" s="455"/>
      <c r="AM710" s="455"/>
      <c r="AN710" s="455"/>
      <c r="AO710" s="456"/>
      <c r="AP710" s="364"/>
      <c r="AQ710" s="811"/>
      <c r="AR710" s="363"/>
      <c r="AS710" s="363"/>
      <c r="AT710" s="363"/>
      <c r="AU710" s="710"/>
    </row>
    <row r="711" spans="1:47" ht="15.75" x14ac:dyDescent="0.25">
      <c r="A711" s="662" t="s">
        <v>926</v>
      </c>
      <c r="B711" s="480">
        <v>121</v>
      </c>
      <c r="C711" s="481" t="e">
        <f>+B711+B711*$G$7</f>
        <v>#VALUE!</v>
      </c>
      <c r="D711" s="481">
        <v>137.28</v>
      </c>
      <c r="E711" s="481">
        <f>+D711*$F$9</f>
        <v>0</v>
      </c>
      <c r="F711" s="481">
        <f>SUM(D711:E711)</f>
        <v>137.28</v>
      </c>
      <c r="G711" s="455">
        <f>CEILING(F711,0.1)</f>
        <v>137.30000000000001</v>
      </c>
      <c r="H711" s="485">
        <f t="shared" si="221"/>
        <v>137.28</v>
      </c>
      <c r="I711" s="513">
        <f>+H711*$I$6</f>
        <v>0</v>
      </c>
      <c r="J711" s="514">
        <f>SUM(H711:I711)</f>
        <v>137.28</v>
      </c>
      <c r="K711" s="515">
        <f>_xlfn.FLOOR.PRECISE(+H711+I711,0.1)+0.1</f>
        <v>137.30000000000001</v>
      </c>
      <c r="L711" s="480">
        <f>H711+H711*$M$7</f>
        <v>137.28</v>
      </c>
      <c r="M711" s="480">
        <f>L711*$M$6</f>
        <v>0</v>
      </c>
      <c r="N711" s="363">
        <f>L711+M711</f>
        <v>137.28</v>
      </c>
      <c r="O711" s="480">
        <v>163.51</v>
      </c>
      <c r="P711" s="480" t="e">
        <f>O711*$Q$7</f>
        <v>#VALUE!</v>
      </c>
      <c r="Q711" s="480" t="e">
        <f>SUM(O711:P711)</f>
        <v>#VALUE!</v>
      </c>
      <c r="R711" s="550">
        <v>173.32</v>
      </c>
      <c r="S711" s="480">
        <f>R711*S7</f>
        <v>24.264800000000001</v>
      </c>
      <c r="T711" s="480">
        <f>R711+S711+0.01</f>
        <v>197.59479999999999</v>
      </c>
      <c r="U711" s="480">
        <f>R711+(R711*R7)</f>
        <v>184.41247999999999</v>
      </c>
      <c r="V711" s="480">
        <f>U711*V7</f>
        <v>27.661871999999999</v>
      </c>
      <c r="W711" s="543">
        <f>ROUNDUP(SUM(U711:V711),1)</f>
        <v>212.1</v>
      </c>
      <c r="X711" s="480">
        <f>U711*$Z$9+U711</f>
        <v>199.16547839999998</v>
      </c>
      <c r="Y711" s="480">
        <f>X711*Y5</f>
        <v>29.874821759999996</v>
      </c>
      <c r="Z711" s="711">
        <f>X711+Y711</f>
        <v>229.04030015999999</v>
      </c>
      <c r="AA711" s="712">
        <f>X711+(X711*AA$7)</f>
        <v>211.11540710399998</v>
      </c>
      <c r="AB711" s="712" t="e">
        <f>AA711*#REF!</f>
        <v>#REF!</v>
      </c>
      <c r="AC711" s="713" t="e">
        <f>AA711+AB711</f>
        <v>#REF!</v>
      </c>
      <c r="AD711" s="713"/>
      <c r="AE711" s="713"/>
      <c r="AF711" s="714" t="s">
        <v>609</v>
      </c>
      <c r="AG711" s="715"/>
      <c r="AH711" s="714"/>
      <c r="AI711" s="480"/>
      <c r="AJ711" s="483"/>
      <c r="AK711" s="707"/>
      <c r="AL711" s="455"/>
      <c r="AM711" s="455"/>
      <c r="AN711" s="455"/>
      <c r="AO711" s="456"/>
      <c r="AP711" s="364"/>
      <c r="AQ711" s="811"/>
      <c r="AR711" s="363"/>
      <c r="AS711" s="363"/>
      <c r="AT711" s="363"/>
      <c r="AU711" s="710"/>
    </row>
    <row r="712" spans="1:47" ht="15.75" x14ac:dyDescent="0.25">
      <c r="A712" s="619"/>
      <c r="B712" s="570"/>
      <c r="C712" s="571"/>
      <c r="D712" s="481"/>
      <c r="E712" s="481"/>
      <c r="F712" s="481"/>
      <c r="G712" s="455"/>
      <c r="H712" s="485"/>
      <c r="I712" s="513"/>
      <c r="J712" s="514"/>
      <c r="K712" s="515"/>
      <c r="L712" s="483"/>
      <c r="M712" s="483"/>
      <c r="N712" s="488"/>
      <c r="O712" s="480"/>
      <c r="P712" s="480"/>
      <c r="Q712" s="480"/>
      <c r="R712" s="480"/>
      <c r="S712" s="480"/>
      <c r="T712" s="480"/>
      <c r="U712" s="483"/>
      <c r="V712" s="483"/>
      <c r="W712" s="502"/>
      <c r="X712" s="483"/>
      <c r="Y712" s="480"/>
      <c r="Z712" s="711"/>
      <c r="AA712" s="712"/>
      <c r="AB712" s="712"/>
      <c r="AC712" s="392"/>
      <c r="AD712" s="392"/>
      <c r="AE712" s="392"/>
      <c r="AF712" s="483"/>
      <c r="AG712" s="554"/>
      <c r="AH712" s="483"/>
      <c r="AI712" s="480"/>
      <c r="AJ712" s="483"/>
      <c r="AK712" s="707"/>
      <c r="AL712" s="455"/>
      <c r="AM712" s="455"/>
      <c r="AN712" s="455"/>
      <c r="AO712" s="456"/>
      <c r="AP712" s="364"/>
      <c r="AQ712" s="811"/>
      <c r="AR712" s="363"/>
      <c r="AS712" s="363"/>
      <c r="AT712" s="363"/>
      <c r="AU712" s="722"/>
    </row>
    <row r="713" spans="1:47" ht="15.75" x14ac:dyDescent="0.25">
      <c r="A713" s="479" t="s">
        <v>486</v>
      </c>
      <c r="B713" s="480">
        <v>121</v>
      </c>
      <c r="C713" s="481" t="e">
        <f>+B713+B713*$G$7</f>
        <v>#VALUE!</v>
      </c>
      <c r="D713" s="481">
        <v>137.28</v>
      </c>
      <c r="E713" s="481">
        <f>+D713*$F$9</f>
        <v>0</v>
      </c>
      <c r="F713" s="481">
        <f>SUM(D713:E713)</f>
        <v>137.28</v>
      </c>
      <c r="G713" s="455">
        <f>CEILING(F713,0.1)</f>
        <v>137.30000000000001</v>
      </c>
      <c r="H713" s="485">
        <f t="shared" si="221"/>
        <v>137.28</v>
      </c>
      <c r="I713" s="513">
        <f>+H713*$I$6</f>
        <v>0</v>
      </c>
      <c r="J713" s="514">
        <f>SUM(H713:I713)</f>
        <v>137.28</v>
      </c>
      <c r="K713" s="515">
        <f>_xlfn.FLOOR.PRECISE(+H713+I713,0.1)+0.1</f>
        <v>137.30000000000001</v>
      </c>
      <c r="L713" s="480">
        <f t="shared" ref="L713:L718" si="223">H713+H713*$M$7</f>
        <v>137.28</v>
      </c>
      <c r="M713" s="480">
        <f t="shared" ref="M713:M718" si="224">L713*$M$6</f>
        <v>0</v>
      </c>
      <c r="N713" s="363">
        <f t="shared" ref="N713:N718" si="225">L713+M713</f>
        <v>137.28</v>
      </c>
      <c r="O713" s="480">
        <v>163.51</v>
      </c>
      <c r="P713" s="480" t="e">
        <f t="shared" ref="P713:P718" si="226">O713*$Q$7</f>
        <v>#VALUE!</v>
      </c>
      <c r="Q713" s="480" t="e">
        <f t="shared" ref="Q713:Q718" si="227">SUM(O713:P713)</f>
        <v>#VALUE!</v>
      </c>
      <c r="R713" s="550">
        <v>173.32</v>
      </c>
      <c r="S713" s="480">
        <f>R713*S7</f>
        <v>24.264800000000001</v>
      </c>
      <c r="T713" s="480">
        <f>R713+S713+0.01</f>
        <v>197.59479999999999</v>
      </c>
      <c r="U713" s="480">
        <f>R713+(R713*R7)</f>
        <v>184.41247999999999</v>
      </c>
      <c r="V713" s="480">
        <f>U713*V7</f>
        <v>27.661871999999999</v>
      </c>
      <c r="W713" s="543">
        <f t="shared" ref="W713:W718" si="228">ROUNDUP(SUM(U713:V713),1)</f>
        <v>212.1</v>
      </c>
      <c r="X713" s="480">
        <f t="shared" ref="X713:X718" si="229">U713*$Z$9+U713</f>
        <v>199.16547839999998</v>
      </c>
      <c r="Y713" s="480">
        <f>X713*Y5</f>
        <v>29.874821759999996</v>
      </c>
      <c r="Z713" s="711">
        <f>X713+Y713</f>
        <v>229.04030015999999</v>
      </c>
      <c r="AA713" s="712">
        <f t="shared" ref="AA713:AA718" si="230">X713+(X713*AA$7)</f>
        <v>211.11540710399998</v>
      </c>
      <c r="AB713" s="712" t="e">
        <f>AA713*#REF!</f>
        <v>#REF!</v>
      </c>
      <c r="AC713" s="713" t="e">
        <f t="shared" ref="AC713:AC718" si="231">AA713+AB713</f>
        <v>#REF!</v>
      </c>
      <c r="AD713" s="713">
        <f>AA713*AD7</f>
        <v>221.67117745919998</v>
      </c>
      <c r="AE713" s="713">
        <f>AD713*AF7</f>
        <v>33.250676618879993</v>
      </c>
      <c r="AF713" s="714">
        <f t="shared" ref="AF713:AF718" si="232">AD713+AE713</f>
        <v>254.92185407807997</v>
      </c>
      <c r="AG713" s="715">
        <v>250.2</v>
      </c>
      <c r="AH713" s="714">
        <f>AD713*AH7</f>
        <v>232.75473633215998</v>
      </c>
      <c r="AI713" s="480">
        <f>AH713*AJ7</f>
        <v>34.913210449823993</v>
      </c>
      <c r="AJ713" s="455">
        <f>SUM(AH713:AI713)</f>
        <v>267.66794678198397</v>
      </c>
      <c r="AK713" s="707">
        <v>262.7</v>
      </c>
      <c r="AL713" s="455">
        <v>242.15113124334721</v>
      </c>
      <c r="AM713" s="455">
        <f t="shared" si="222"/>
        <v>256.68019911794806</v>
      </c>
      <c r="AN713" s="455" t="e">
        <f>AL713*#REF!</f>
        <v>#REF!</v>
      </c>
      <c r="AO713" s="456">
        <v>278.5</v>
      </c>
      <c r="AP713" s="364">
        <v>278.5</v>
      </c>
      <c r="AQ713" s="816">
        <f t="shared" ref="AQ713:AQ722" si="233">AM713*1.06</f>
        <v>272.08101106502494</v>
      </c>
      <c r="AR713" s="363">
        <f t="shared" ref="AR713:AR722" si="234">AQ713*1.15</f>
        <v>312.89316272477868</v>
      </c>
      <c r="AS713" s="775">
        <f t="shared" ref="AS713:AS722" si="235">AQ713*1.06</f>
        <v>288.40587172892646</v>
      </c>
      <c r="AT713" s="804">
        <f t="shared" ref="AT713:AT722" si="236">AS713*1.15</f>
        <v>331.66675248826539</v>
      </c>
      <c r="AU713" s="722">
        <f t="shared" ref="AU713:AU722" si="237">SUM(AS713-AQ713)/AQ713</f>
        <v>6.0000000000000081E-2</v>
      </c>
    </row>
    <row r="714" spans="1:47" ht="15.75" x14ac:dyDescent="0.25">
      <c r="A714" s="479" t="s">
        <v>487</v>
      </c>
      <c r="B714" s="480">
        <v>13.31</v>
      </c>
      <c r="C714" s="481" t="e">
        <f>+B714+B714*$G$7</f>
        <v>#VALUE!</v>
      </c>
      <c r="D714" s="481">
        <v>15.18</v>
      </c>
      <c r="E714" s="481">
        <f>+D714*$F$9</f>
        <v>0</v>
      </c>
      <c r="F714" s="481">
        <f>SUM(D714:E714)</f>
        <v>15.18</v>
      </c>
      <c r="G714" s="455">
        <f>CEILING(F714,0.1)</f>
        <v>15.200000000000001</v>
      </c>
      <c r="H714" s="485">
        <f t="shared" si="221"/>
        <v>15.18</v>
      </c>
      <c r="I714" s="513">
        <f>+H714*$I$6</f>
        <v>0</v>
      </c>
      <c r="J714" s="514">
        <f>SUM(H714:I714)</f>
        <v>15.18</v>
      </c>
      <c r="K714" s="515">
        <f>_xlfn.FLOOR.PRECISE(+H714+I714,0.1)</f>
        <v>15.100000000000001</v>
      </c>
      <c r="L714" s="480">
        <f t="shared" si="223"/>
        <v>15.18</v>
      </c>
      <c r="M714" s="480">
        <f t="shared" si="224"/>
        <v>0</v>
      </c>
      <c r="N714" s="363">
        <f t="shared" si="225"/>
        <v>15.18</v>
      </c>
      <c r="O714" s="480">
        <v>18.07</v>
      </c>
      <c r="P714" s="480" t="e">
        <f t="shared" si="226"/>
        <v>#VALUE!</v>
      </c>
      <c r="Q714" s="480" t="e">
        <f t="shared" si="227"/>
        <v>#VALUE!</v>
      </c>
      <c r="R714" s="550">
        <v>19.149999999999999</v>
      </c>
      <c r="S714" s="480">
        <f>R714*S7</f>
        <v>2.681</v>
      </c>
      <c r="T714" s="480">
        <f>R714+S714-0.04</f>
        <v>21.791</v>
      </c>
      <c r="U714" s="480">
        <f>R714+(R714*R7)</f>
        <v>20.375599999999999</v>
      </c>
      <c r="V714" s="480">
        <f>U714*V7</f>
        <v>3.0563399999999996</v>
      </c>
      <c r="W714" s="543">
        <f t="shared" si="228"/>
        <v>23.5</v>
      </c>
      <c r="X714" s="480">
        <f t="shared" si="229"/>
        <v>22.005647999999997</v>
      </c>
      <c r="Y714" s="480">
        <f>X714*Y5</f>
        <v>3.3008471999999993</v>
      </c>
      <c r="Z714" s="711">
        <f>X714+Y714+0.01</f>
        <v>25.316495199999999</v>
      </c>
      <c r="AA714" s="712">
        <f t="shared" si="230"/>
        <v>23.325986879999999</v>
      </c>
      <c r="AB714" s="712" t="e">
        <f>AA714*#REF!</f>
        <v>#REF!</v>
      </c>
      <c r="AC714" s="713" t="e">
        <f t="shared" si="231"/>
        <v>#REF!</v>
      </c>
      <c r="AD714" s="713">
        <f>AA714*AD7</f>
        <v>24.492286224000001</v>
      </c>
      <c r="AE714" s="713">
        <f>AD714*AF7</f>
        <v>3.6738429336</v>
      </c>
      <c r="AF714" s="714">
        <f t="shared" si="232"/>
        <v>28.1661291576</v>
      </c>
      <c r="AG714" s="715">
        <v>27.6</v>
      </c>
      <c r="AH714" s="714">
        <f>AD714*AH7</f>
        <v>25.716900535200001</v>
      </c>
      <c r="AI714" s="480">
        <f>AH714*AJ7</f>
        <v>3.8575350802799999</v>
      </c>
      <c r="AJ714" s="455">
        <f t="shared" ref="AJ714:AJ722" si="238">SUM(AH714:AI714)</f>
        <v>29.574435615479999</v>
      </c>
      <c r="AK714" s="707">
        <v>29</v>
      </c>
      <c r="AL714" s="455">
        <v>26.755101334584001</v>
      </c>
      <c r="AM714" s="455">
        <f t="shared" si="222"/>
        <v>28.360407414659043</v>
      </c>
      <c r="AN714" s="455" t="e">
        <f>AL714*#REF!</f>
        <v>#REF!</v>
      </c>
      <c r="AO714" s="456">
        <v>30.8</v>
      </c>
      <c r="AP714" s="364">
        <v>30.8</v>
      </c>
      <c r="AQ714" s="816">
        <f t="shared" si="233"/>
        <v>30.062031859538589</v>
      </c>
      <c r="AR714" s="363">
        <f t="shared" si="234"/>
        <v>34.571336638469376</v>
      </c>
      <c r="AS714" s="775">
        <f t="shared" si="235"/>
        <v>31.865753771110906</v>
      </c>
      <c r="AT714" s="804">
        <f t="shared" si="236"/>
        <v>36.645616836777542</v>
      </c>
      <c r="AU714" s="722">
        <f t="shared" si="237"/>
        <v>6.0000000000000074E-2</v>
      </c>
    </row>
    <row r="715" spans="1:47" ht="15.75" x14ac:dyDescent="0.25">
      <c r="A715" s="479" t="s">
        <v>738</v>
      </c>
      <c r="B715" s="480"/>
      <c r="C715" s="481"/>
      <c r="D715" s="481"/>
      <c r="E715" s="481"/>
      <c r="F715" s="481"/>
      <c r="G715" s="455"/>
      <c r="H715" s="485"/>
      <c r="I715" s="513"/>
      <c r="J715" s="514"/>
      <c r="K715" s="515"/>
      <c r="L715" s="480">
        <v>17.059999999999999</v>
      </c>
      <c r="M715" s="480">
        <f t="shared" si="224"/>
        <v>0</v>
      </c>
      <c r="N715" s="363">
        <f t="shared" si="225"/>
        <v>17.059999999999999</v>
      </c>
      <c r="O715" s="480">
        <v>18.07</v>
      </c>
      <c r="P715" s="480" t="e">
        <f t="shared" si="226"/>
        <v>#VALUE!</v>
      </c>
      <c r="Q715" s="480" t="e">
        <f t="shared" si="227"/>
        <v>#VALUE!</v>
      </c>
      <c r="R715" s="550">
        <v>19.149999999999999</v>
      </c>
      <c r="S715" s="480">
        <f>R715*S7</f>
        <v>2.681</v>
      </c>
      <c r="T715" s="480">
        <f>R715+S715-0.04</f>
        <v>21.791</v>
      </c>
      <c r="U715" s="480">
        <f>R715+(R715*R7)</f>
        <v>20.375599999999999</v>
      </c>
      <c r="V715" s="480">
        <f>U715*V7</f>
        <v>3.0563399999999996</v>
      </c>
      <c r="W715" s="543">
        <f t="shared" si="228"/>
        <v>23.5</v>
      </c>
      <c r="X715" s="480">
        <f t="shared" si="229"/>
        <v>22.005647999999997</v>
      </c>
      <c r="Y715" s="480">
        <f>X715*Y5</f>
        <v>3.3008471999999993</v>
      </c>
      <c r="Z715" s="711">
        <f>X715+Y715+0.01</f>
        <v>25.316495199999999</v>
      </c>
      <c r="AA715" s="712">
        <f t="shared" si="230"/>
        <v>23.325986879999999</v>
      </c>
      <c r="AB715" s="712" t="e">
        <f>AA715*#REF!</f>
        <v>#REF!</v>
      </c>
      <c r="AC715" s="713" t="e">
        <f t="shared" si="231"/>
        <v>#REF!</v>
      </c>
      <c r="AD715" s="713">
        <f>AA715*AD7</f>
        <v>24.492286224000001</v>
      </c>
      <c r="AE715" s="713">
        <f>AD715*AF7</f>
        <v>3.6738429336</v>
      </c>
      <c r="AF715" s="714">
        <f t="shared" si="232"/>
        <v>28.1661291576</v>
      </c>
      <c r="AG715" s="715">
        <v>27.6</v>
      </c>
      <c r="AH715" s="714">
        <f>AD715*AH7</f>
        <v>25.716900535200001</v>
      </c>
      <c r="AI715" s="480">
        <f>AH715*AJ7</f>
        <v>3.8575350802799999</v>
      </c>
      <c r="AJ715" s="455">
        <f t="shared" si="238"/>
        <v>29.574435615479999</v>
      </c>
      <c r="AK715" s="707">
        <v>29</v>
      </c>
      <c r="AL715" s="455">
        <v>26.755101334584001</v>
      </c>
      <c r="AM715" s="455">
        <f t="shared" si="222"/>
        <v>28.360407414659043</v>
      </c>
      <c r="AN715" s="455" t="e">
        <f>AL715*#REF!</f>
        <v>#REF!</v>
      </c>
      <c r="AO715" s="456">
        <v>30.8</v>
      </c>
      <c r="AP715" s="364">
        <v>30.8</v>
      </c>
      <c r="AQ715" s="816">
        <f t="shared" si="233"/>
        <v>30.062031859538589</v>
      </c>
      <c r="AR715" s="363">
        <f t="shared" si="234"/>
        <v>34.571336638469376</v>
      </c>
      <c r="AS715" s="775">
        <f t="shared" si="235"/>
        <v>31.865753771110906</v>
      </c>
      <c r="AT715" s="804">
        <f t="shared" si="236"/>
        <v>36.645616836777542</v>
      </c>
      <c r="AU715" s="722">
        <f t="shared" si="237"/>
        <v>6.0000000000000074E-2</v>
      </c>
    </row>
    <row r="716" spans="1:47" ht="15.75" x14ac:dyDescent="0.25">
      <c r="A716" s="479" t="s">
        <v>739</v>
      </c>
      <c r="B716" s="480"/>
      <c r="C716" s="481"/>
      <c r="D716" s="481"/>
      <c r="E716" s="481"/>
      <c r="F716" s="481"/>
      <c r="G716" s="455"/>
      <c r="H716" s="485"/>
      <c r="I716" s="513"/>
      <c r="J716" s="514"/>
      <c r="K716" s="515"/>
      <c r="L716" s="480">
        <v>17.059999999999999</v>
      </c>
      <c r="M716" s="480">
        <f t="shared" si="224"/>
        <v>0</v>
      </c>
      <c r="N716" s="363">
        <f t="shared" si="225"/>
        <v>17.059999999999999</v>
      </c>
      <c r="O716" s="480">
        <v>18.07</v>
      </c>
      <c r="P716" s="480" t="e">
        <f t="shared" si="226"/>
        <v>#VALUE!</v>
      </c>
      <c r="Q716" s="480" t="e">
        <f t="shared" si="227"/>
        <v>#VALUE!</v>
      </c>
      <c r="R716" s="550">
        <v>19.149999999999999</v>
      </c>
      <c r="S716" s="480">
        <f>R716*S7</f>
        <v>2.681</v>
      </c>
      <c r="T716" s="480">
        <f>R716+S716-0.04</f>
        <v>21.791</v>
      </c>
      <c r="U716" s="480">
        <f>R716+(R716*R7)</f>
        <v>20.375599999999999</v>
      </c>
      <c r="V716" s="480">
        <f>U716*V7</f>
        <v>3.0563399999999996</v>
      </c>
      <c r="W716" s="543">
        <f t="shared" si="228"/>
        <v>23.5</v>
      </c>
      <c r="X716" s="480">
        <f t="shared" si="229"/>
        <v>22.005647999999997</v>
      </c>
      <c r="Y716" s="480">
        <f>X716*Y5</f>
        <v>3.3008471999999993</v>
      </c>
      <c r="Z716" s="711">
        <f>X716+Y716+0.01</f>
        <v>25.316495199999999</v>
      </c>
      <c r="AA716" s="712">
        <f t="shared" si="230"/>
        <v>23.325986879999999</v>
      </c>
      <c r="AB716" s="712" t="e">
        <f>AA716*#REF!</f>
        <v>#REF!</v>
      </c>
      <c r="AC716" s="713" t="e">
        <f t="shared" si="231"/>
        <v>#REF!</v>
      </c>
      <c r="AD716" s="713">
        <f>AA716*AD7</f>
        <v>24.492286224000001</v>
      </c>
      <c r="AE716" s="713">
        <f>AD716*AF7</f>
        <v>3.6738429336</v>
      </c>
      <c r="AF716" s="714">
        <f t="shared" si="232"/>
        <v>28.1661291576</v>
      </c>
      <c r="AG716" s="715">
        <v>27.6</v>
      </c>
      <c r="AH716" s="714">
        <f>AD716*AH7</f>
        <v>25.716900535200001</v>
      </c>
      <c r="AI716" s="480">
        <f>AH716*AJ7</f>
        <v>3.8575350802799999</v>
      </c>
      <c r="AJ716" s="455">
        <f t="shared" si="238"/>
        <v>29.574435615479999</v>
      </c>
      <c r="AK716" s="707">
        <v>29</v>
      </c>
      <c r="AL716" s="455">
        <v>26.755101334584001</v>
      </c>
      <c r="AM716" s="455">
        <f t="shared" si="222"/>
        <v>28.360407414659043</v>
      </c>
      <c r="AN716" s="455" t="e">
        <f>AL716*#REF!</f>
        <v>#REF!</v>
      </c>
      <c r="AO716" s="456">
        <v>30.8</v>
      </c>
      <c r="AP716" s="364">
        <v>30.8</v>
      </c>
      <c r="AQ716" s="816">
        <f t="shared" si="233"/>
        <v>30.062031859538589</v>
      </c>
      <c r="AR716" s="363">
        <f t="shared" si="234"/>
        <v>34.571336638469376</v>
      </c>
      <c r="AS716" s="775">
        <f t="shared" si="235"/>
        <v>31.865753771110906</v>
      </c>
      <c r="AT716" s="804">
        <f t="shared" si="236"/>
        <v>36.645616836777542</v>
      </c>
      <c r="AU716" s="722">
        <f t="shared" si="237"/>
        <v>6.0000000000000074E-2</v>
      </c>
    </row>
    <row r="717" spans="1:47" ht="15.75" x14ac:dyDescent="0.25">
      <c r="A717" s="479" t="s">
        <v>907</v>
      </c>
      <c r="B717" s="480">
        <v>60.5</v>
      </c>
      <c r="C717" s="481" t="e">
        <f>+B717+B717*$G$7</f>
        <v>#VALUE!</v>
      </c>
      <c r="D717" s="481">
        <v>68.680000000000007</v>
      </c>
      <c r="E717" s="481">
        <f>+D717*$F$9</f>
        <v>0</v>
      </c>
      <c r="F717" s="481">
        <f>SUM(D717:E717)</f>
        <v>68.680000000000007</v>
      </c>
      <c r="G717" s="455">
        <f>CEILING(F717,0.1)</f>
        <v>68.7</v>
      </c>
      <c r="H717" s="485">
        <f t="shared" si="221"/>
        <v>68.680000000000007</v>
      </c>
      <c r="I717" s="513">
        <f>+H717*$I$6</f>
        <v>0</v>
      </c>
      <c r="J717" s="514">
        <f>SUM(H717:I717)</f>
        <v>68.680000000000007</v>
      </c>
      <c r="K717" s="515">
        <f>_xlfn.FLOOR.PRECISE(+H717+I717,0.1)+0.1</f>
        <v>68.7</v>
      </c>
      <c r="L717" s="480">
        <f t="shared" si="223"/>
        <v>68.680000000000007</v>
      </c>
      <c r="M717" s="480">
        <f t="shared" si="224"/>
        <v>0</v>
      </c>
      <c r="N717" s="363">
        <f t="shared" si="225"/>
        <v>68.680000000000007</v>
      </c>
      <c r="O717" s="480">
        <f>L717+L717*$P$7</f>
        <v>78.295200000000008</v>
      </c>
      <c r="P717" s="480" t="e">
        <f t="shared" si="226"/>
        <v>#VALUE!</v>
      </c>
      <c r="Q717" s="480" t="e">
        <f t="shared" si="227"/>
        <v>#VALUE!</v>
      </c>
      <c r="R717" s="550">
        <v>86.71</v>
      </c>
      <c r="S717" s="480">
        <f>R717*S7</f>
        <v>12.1394</v>
      </c>
      <c r="T717" s="480">
        <f>R717+S717-0.05</f>
        <v>98.799399999999991</v>
      </c>
      <c r="U717" s="480">
        <f>R717+(R717*R7)</f>
        <v>92.259439999999998</v>
      </c>
      <c r="V717" s="480">
        <f>U717*V7</f>
        <v>13.838915999999999</v>
      </c>
      <c r="W717" s="543">
        <f t="shared" si="228"/>
        <v>106.1</v>
      </c>
      <c r="X717" s="480">
        <f t="shared" si="229"/>
        <v>99.640195199999994</v>
      </c>
      <c r="Y717" s="480">
        <f>X717*Y5</f>
        <v>14.946029279999998</v>
      </c>
      <c r="Z717" s="711">
        <f>X717+Y717+0.04</f>
        <v>114.62622448</v>
      </c>
      <c r="AA717" s="712">
        <f t="shared" si="230"/>
        <v>105.61860691199999</v>
      </c>
      <c r="AB717" s="712" t="e">
        <f>AA717*#REF!</f>
        <v>#REF!</v>
      </c>
      <c r="AC717" s="713" t="e">
        <f t="shared" si="231"/>
        <v>#REF!</v>
      </c>
      <c r="AD717" s="713">
        <f>AA717*AD7</f>
        <v>110.89953725759999</v>
      </c>
      <c r="AE717" s="713">
        <f>AD717*AF7</f>
        <v>16.634930588639996</v>
      </c>
      <c r="AF717" s="714">
        <f t="shared" si="232"/>
        <v>127.53446784623998</v>
      </c>
      <c r="AG717" s="715">
        <v>125.2</v>
      </c>
      <c r="AH717" s="714">
        <f>AD717*AH7</f>
        <v>116.44451412047999</v>
      </c>
      <c r="AI717" s="480">
        <f>AH717*AJ7</f>
        <v>17.466677118071999</v>
      </c>
      <c r="AJ717" s="455">
        <f t="shared" si="238"/>
        <v>133.91119123855199</v>
      </c>
      <c r="AK717" s="707">
        <v>131.4</v>
      </c>
      <c r="AL717" s="455">
        <v>121.14542228312162</v>
      </c>
      <c r="AM717" s="455">
        <f t="shared" si="222"/>
        <v>128.41414762010893</v>
      </c>
      <c r="AN717" s="455" t="e">
        <f>AL717*#REF!</f>
        <v>#REF!</v>
      </c>
      <c r="AO717" s="456">
        <v>139.30000000000001</v>
      </c>
      <c r="AP717" s="364">
        <v>139.30000000000001</v>
      </c>
      <c r="AQ717" s="816">
        <f t="shared" si="233"/>
        <v>136.11899647731548</v>
      </c>
      <c r="AR717" s="363">
        <f t="shared" si="234"/>
        <v>156.5368459489128</v>
      </c>
      <c r="AS717" s="775">
        <f t="shared" si="235"/>
        <v>144.28613626595441</v>
      </c>
      <c r="AT717" s="804">
        <f t="shared" si="236"/>
        <v>165.92905670584756</v>
      </c>
      <c r="AU717" s="722">
        <f t="shared" si="237"/>
        <v>6.0000000000000039E-2</v>
      </c>
    </row>
    <row r="718" spans="1:47" ht="15.75" x14ac:dyDescent="0.25">
      <c r="A718" s="479" t="s">
        <v>489</v>
      </c>
      <c r="B718" s="480">
        <v>90.75</v>
      </c>
      <c r="C718" s="481" t="e">
        <f>+B718+B718*$G$7</f>
        <v>#VALUE!</v>
      </c>
      <c r="D718" s="481">
        <v>102.98</v>
      </c>
      <c r="E718" s="481">
        <f>+D718*$F$9</f>
        <v>0</v>
      </c>
      <c r="F718" s="481">
        <f>SUM(D718:E718)</f>
        <v>102.98</v>
      </c>
      <c r="G718" s="455">
        <f>CEILING(F718,0.1)</f>
        <v>103</v>
      </c>
      <c r="H718" s="485">
        <f t="shared" si="221"/>
        <v>102.98</v>
      </c>
      <c r="I718" s="513">
        <f>+H718*$I$6</f>
        <v>0</v>
      </c>
      <c r="J718" s="514">
        <f>SUM(H718:I718)</f>
        <v>102.98</v>
      </c>
      <c r="K718" s="515">
        <f>_xlfn.FLOOR.PRECISE(+H718+I718,0.1)</f>
        <v>102.9</v>
      </c>
      <c r="L718" s="480">
        <f t="shared" si="223"/>
        <v>102.98</v>
      </c>
      <c r="M718" s="480">
        <f t="shared" si="224"/>
        <v>0</v>
      </c>
      <c r="N718" s="363">
        <f t="shared" si="225"/>
        <v>102.98</v>
      </c>
      <c r="O718" s="480">
        <v>122.63</v>
      </c>
      <c r="P718" s="480" t="e">
        <f t="shared" si="226"/>
        <v>#VALUE!</v>
      </c>
      <c r="Q718" s="480" t="e">
        <f t="shared" si="227"/>
        <v>#VALUE!</v>
      </c>
      <c r="R718" s="550">
        <v>129.99</v>
      </c>
      <c r="S718" s="480">
        <f>R718*S7</f>
        <v>18.198600000000003</v>
      </c>
      <c r="T718" s="480">
        <f>R718+S718+0.01</f>
        <v>148.1986</v>
      </c>
      <c r="U718" s="480">
        <f>R718+(R718*R7)</f>
        <v>138.30936</v>
      </c>
      <c r="V718" s="480">
        <f>U718*V7</f>
        <v>20.746403999999998</v>
      </c>
      <c r="W718" s="543">
        <f t="shared" si="228"/>
        <v>159.1</v>
      </c>
      <c r="X718" s="480">
        <f t="shared" si="229"/>
        <v>149.37410879999999</v>
      </c>
      <c r="Y718" s="480">
        <f>X718*Y5</f>
        <v>22.406116319999999</v>
      </c>
      <c r="Z718" s="711">
        <f>X718+Y718</f>
        <v>171.78022511999998</v>
      </c>
      <c r="AA718" s="712">
        <f t="shared" si="230"/>
        <v>158.33655532799997</v>
      </c>
      <c r="AB718" s="712" t="e">
        <f>AA718*#REF!</f>
        <v>#REF!</v>
      </c>
      <c r="AC718" s="713" t="e">
        <f t="shared" si="231"/>
        <v>#REF!</v>
      </c>
      <c r="AD718" s="713">
        <f>AA718*AD7</f>
        <v>166.25338309439999</v>
      </c>
      <c r="AE718" s="713">
        <f>AD718*AF7</f>
        <v>24.938007464159998</v>
      </c>
      <c r="AF718" s="714">
        <f t="shared" si="232"/>
        <v>191.19139055855999</v>
      </c>
      <c r="AG718" s="715">
        <v>187.7</v>
      </c>
      <c r="AH718" s="714">
        <f>AD718*AH7</f>
        <v>174.56605224911999</v>
      </c>
      <c r="AI718" s="480">
        <f>AH718*AJ7</f>
        <v>26.184907837367998</v>
      </c>
      <c r="AJ718" s="455">
        <f t="shared" si="238"/>
        <v>200.75096008648799</v>
      </c>
      <c r="AK718" s="707">
        <v>197</v>
      </c>
      <c r="AL718" s="455">
        <v>181.61334843251043</v>
      </c>
      <c r="AM718" s="455">
        <f t="shared" si="222"/>
        <v>192.51014933846108</v>
      </c>
      <c r="AN718" s="455" t="e">
        <f>AL718*#REF!</f>
        <v>#REF!</v>
      </c>
      <c r="AO718" s="456">
        <v>208.9</v>
      </c>
      <c r="AP718" s="364">
        <v>208.9</v>
      </c>
      <c r="AQ718" s="816">
        <f t="shared" si="233"/>
        <v>204.06075829876875</v>
      </c>
      <c r="AR718" s="363">
        <f t="shared" si="234"/>
        <v>234.66987204358404</v>
      </c>
      <c r="AS718" s="775">
        <f t="shared" si="235"/>
        <v>216.30440379669488</v>
      </c>
      <c r="AT718" s="804">
        <f t="shared" si="236"/>
        <v>248.7500643661991</v>
      </c>
      <c r="AU718" s="722">
        <f t="shared" si="237"/>
        <v>6.0000000000000067E-2</v>
      </c>
    </row>
    <row r="719" spans="1:47" ht="15.75" x14ac:dyDescent="0.25">
      <c r="A719" s="479" t="s">
        <v>890</v>
      </c>
      <c r="B719" s="480"/>
      <c r="C719" s="481"/>
      <c r="D719" s="481"/>
      <c r="E719" s="481"/>
      <c r="F719" s="481"/>
      <c r="G719" s="455"/>
      <c r="H719" s="485"/>
      <c r="I719" s="513"/>
      <c r="J719" s="514"/>
      <c r="K719" s="515"/>
      <c r="L719" s="483"/>
      <c r="M719" s="483"/>
      <c r="N719" s="488"/>
      <c r="O719" s="480"/>
      <c r="P719" s="480"/>
      <c r="Q719" s="480"/>
      <c r="R719" s="480"/>
      <c r="S719" s="480"/>
      <c r="T719" s="480"/>
      <c r="U719" s="483"/>
      <c r="V719" s="483"/>
      <c r="W719" s="502"/>
      <c r="X719" s="483"/>
      <c r="Y719" s="480"/>
      <c r="Z719" s="711"/>
      <c r="AA719" s="712"/>
      <c r="AB719" s="712"/>
      <c r="AC719" s="713"/>
      <c r="AD719" s="713">
        <v>29.49</v>
      </c>
      <c r="AE719" s="713">
        <f>AD719*AF7</f>
        <v>4.4234999999999998</v>
      </c>
      <c r="AF719" s="714">
        <f>AD719+AE719</f>
        <v>33.913499999999999</v>
      </c>
      <c r="AG719" s="715">
        <v>33.9</v>
      </c>
      <c r="AH719" s="714">
        <f>AD719*AH7</f>
        <v>30.964500000000001</v>
      </c>
      <c r="AI719" s="480">
        <f>AH719*AJ7</f>
        <v>4.6446750000000003</v>
      </c>
      <c r="AJ719" s="455">
        <f t="shared" si="238"/>
        <v>35.609175</v>
      </c>
      <c r="AK719" s="707">
        <v>35.6</v>
      </c>
      <c r="AL719" s="455">
        <v>32.822369999999999</v>
      </c>
      <c r="AM719" s="455">
        <f t="shared" si="222"/>
        <v>34.791712199999999</v>
      </c>
      <c r="AN719" s="455" t="e">
        <f>AL719*#REF!</f>
        <v>#REF!</v>
      </c>
      <c r="AO719" s="456" t="e">
        <f>SUM(AL719:AN719)</f>
        <v>#REF!</v>
      </c>
      <c r="AP719" s="364"/>
      <c r="AQ719" s="816">
        <f t="shared" si="233"/>
        <v>36.879214932000004</v>
      </c>
      <c r="AR719" s="363">
        <f t="shared" si="234"/>
        <v>42.411097171800002</v>
      </c>
      <c r="AS719" s="775">
        <f t="shared" si="235"/>
        <v>39.091967827920008</v>
      </c>
      <c r="AT719" s="804">
        <f t="shared" si="236"/>
        <v>44.955763002108007</v>
      </c>
      <c r="AU719" s="722">
        <f t="shared" si="237"/>
        <v>6.000000000000013E-2</v>
      </c>
    </row>
    <row r="720" spans="1:47" ht="15.75" x14ac:dyDescent="0.25">
      <c r="A720" s="479" t="s">
        <v>902</v>
      </c>
      <c r="B720" s="480"/>
      <c r="C720" s="481"/>
      <c r="D720" s="481"/>
      <c r="E720" s="481"/>
      <c r="F720" s="481"/>
      <c r="G720" s="455"/>
      <c r="H720" s="485"/>
      <c r="I720" s="513"/>
      <c r="J720" s="514"/>
      <c r="K720" s="515"/>
      <c r="L720" s="483"/>
      <c r="M720" s="483"/>
      <c r="N720" s="488"/>
      <c r="O720" s="480"/>
      <c r="P720" s="480"/>
      <c r="Q720" s="480"/>
      <c r="R720" s="480"/>
      <c r="S720" s="480"/>
      <c r="T720" s="480"/>
      <c r="U720" s="483"/>
      <c r="V720" s="483"/>
      <c r="W720" s="502"/>
      <c r="X720" s="483"/>
      <c r="Y720" s="480"/>
      <c r="Z720" s="711"/>
      <c r="AA720" s="712"/>
      <c r="AB720" s="712"/>
      <c r="AC720" s="713"/>
      <c r="AD720" s="713">
        <v>29.49</v>
      </c>
      <c r="AE720" s="713">
        <f>AD720*AF7</f>
        <v>4.4234999999999998</v>
      </c>
      <c r="AF720" s="714">
        <f>SUM(AD720:AE720)</f>
        <v>33.913499999999999</v>
      </c>
      <c r="AG720" s="715">
        <v>33.9</v>
      </c>
      <c r="AH720" s="714">
        <f>AD720*AH7</f>
        <v>30.964500000000001</v>
      </c>
      <c r="AI720" s="480">
        <f>AH720*AJ7</f>
        <v>4.6446750000000003</v>
      </c>
      <c r="AJ720" s="455">
        <f t="shared" si="238"/>
        <v>35.609175</v>
      </c>
      <c r="AK720" s="707">
        <v>35.6</v>
      </c>
      <c r="AL720" s="455">
        <v>32.822369999999999</v>
      </c>
      <c r="AM720" s="455">
        <f t="shared" si="222"/>
        <v>34.791712199999999</v>
      </c>
      <c r="AN720" s="455" t="e">
        <f>AL720*#REF!</f>
        <v>#REF!</v>
      </c>
      <c r="AO720" s="456" t="e">
        <f>SUM(AL720:AN720)</f>
        <v>#REF!</v>
      </c>
      <c r="AP720" s="364"/>
      <c r="AQ720" s="816">
        <f t="shared" si="233"/>
        <v>36.879214932000004</v>
      </c>
      <c r="AR720" s="363">
        <f t="shared" si="234"/>
        <v>42.411097171800002</v>
      </c>
      <c r="AS720" s="775">
        <f t="shared" si="235"/>
        <v>39.091967827920008</v>
      </c>
      <c r="AT720" s="804">
        <f t="shared" si="236"/>
        <v>44.955763002108007</v>
      </c>
      <c r="AU720" s="722">
        <f t="shared" si="237"/>
        <v>6.000000000000013E-2</v>
      </c>
    </row>
    <row r="721" spans="1:47" ht="15.75" x14ac:dyDescent="0.25">
      <c r="A721" s="479" t="s">
        <v>900</v>
      </c>
      <c r="B721" s="480"/>
      <c r="C721" s="481"/>
      <c r="D721" s="481"/>
      <c r="E721" s="481"/>
      <c r="F721" s="481"/>
      <c r="G721" s="455"/>
      <c r="H721" s="485"/>
      <c r="I721" s="513"/>
      <c r="J721" s="514"/>
      <c r="K721" s="515"/>
      <c r="L721" s="483"/>
      <c r="M721" s="483"/>
      <c r="N721" s="488"/>
      <c r="O721" s="480"/>
      <c r="P721" s="480"/>
      <c r="Q721" s="480"/>
      <c r="R721" s="480"/>
      <c r="S721" s="480"/>
      <c r="T721" s="480"/>
      <c r="U721" s="483"/>
      <c r="V721" s="483"/>
      <c r="W721" s="502"/>
      <c r="X721" s="483"/>
      <c r="Y721" s="480"/>
      <c r="Z721" s="711"/>
      <c r="AA721" s="712"/>
      <c r="AB721" s="712"/>
      <c r="AC721" s="713"/>
      <c r="AD721" s="713">
        <v>29.49</v>
      </c>
      <c r="AE721" s="713">
        <f>29.49*AF7</f>
        <v>4.4234999999999998</v>
      </c>
      <c r="AF721" s="714">
        <v>33.909999999999997</v>
      </c>
      <c r="AG721" s="715">
        <v>33.9</v>
      </c>
      <c r="AH721" s="714">
        <f>AD721*AH7</f>
        <v>30.964500000000001</v>
      </c>
      <c r="AI721" s="480">
        <f>AH721*AJ7</f>
        <v>4.6446750000000003</v>
      </c>
      <c r="AJ721" s="455">
        <f t="shared" si="238"/>
        <v>35.609175</v>
      </c>
      <c r="AK721" s="707">
        <v>35.6</v>
      </c>
      <c r="AL721" s="455">
        <v>32.822369999999999</v>
      </c>
      <c r="AM721" s="455">
        <f t="shared" si="222"/>
        <v>34.791712199999999</v>
      </c>
      <c r="AN721" s="455" t="e">
        <f>AL721*#REF!</f>
        <v>#REF!</v>
      </c>
      <c r="AO721" s="456" t="e">
        <f>SUM(AL721:AN721)</f>
        <v>#REF!</v>
      </c>
      <c r="AP721" s="364"/>
      <c r="AQ721" s="816">
        <f t="shared" si="233"/>
        <v>36.879214932000004</v>
      </c>
      <c r="AR721" s="363">
        <f t="shared" si="234"/>
        <v>42.411097171800002</v>
      </c>
      <c r="AS721" s="775">
        <f t="shared" si="235"/>
        <v>39.091967827920008</v>
      </c>
      <c r="AT721" s="804">
        <f t="shared" si="236"/>
        <v>44.955763002108007</v>
      </c>
      <c r="AU721" s="722">
        <f t="shared" si="237"/>
        <v>6.000000000000013E-2</v>
      </c>
    </row>
    <row r="722" spans="1:47" ht="15.75" x14ac:dyDescent="0.25">
      <c r="A722" s="479" t="s">
        <v>901</v>
      </c>
      <c r="B722" s="480"/>
      <c r="C722" s="481"/>
      <c r="D722" s="481"/>
      <c r="E722" s="481"/>
      <c r="F722" s="481"/>
      <c r="G722" s="455"/>
      <c r="H722" s="485"/>
      <c r="I722" s="513"/>
      <c r="J722" s="514"/>
      <c r="K722" s="515"/>
      <c r="L722" s="483"/>
      <c r="M722" s="483"/>
      <c r="N722" s="488"/>
      <c r="O722" s="480"/>
      <c r="P722" s="480"/>
      <c r="Q722" s="480"/>
      <c r="R722" s="480"/>
      <c r="S722" s="480"/>
      <c r="T722" s="480"/>
      <c r="U722" s="483"/>
      <c r="V722" s="483"/>
      <c r="W722" s="502"/>
      <c r="X722" s="483"/>
      <c r="Y722" s="480"/>
      <c r="Z722" s="711"/>
      <c r="AA722" s="712"/>
      <c r="AB722" s="712"/>
      <c r="AC722" s="713"/>
      <c r="AD722" s="713">
        <v>200.12</v>
      </c>
      <c r="AE722" s="713">
        <f>AD722*AF7</f>
        <v>30.018000000000001</v>
      </c>
      <c r="AF722" s="714">
        <f>AD722+AE722</f>
        <v>230.13800000000001</v>
      </c>
      <c r="AG722" s="715">
        <v>230.1</v>
      </c>
      <c r="AH722" s="714">
        <f>AD722*AH7</f>
        <v>210.126</v>
      </c>
      <c r="AI722" s="480">
        <f>AH722*AJ7</f>
        <v>31.518899999999999</v>
      </c>
      <c r="AJ722" s="455">
        <f t="shared" si="238"/>
        <v>241.64490000000001</v>
      </c>
      <c r="AK722" s="707">
        <v>241.6</v>
      </c>
      <c r="AL722" s="455">
        <v>222.73356000000001</v>
      </c>
      <c r="AM722" s="455">
        <f t="shared" si="222"/>
        <v>236.09757360000003</v>
      </c>
      <c r="AN722" s="455" t="e">
        <f>AL722*#REF!</f>
        <v>#REF!</v>
      </c>
      <c r="AO722" s="456">
        <v>256.10000000000002</v>
      </c>
      <c r="AP722" s="364">
        <v>256.10000000000002</v>
      </c>
      <c r="AQ722" s="816">
        <f t="shared" si="233"/>
        <v>250.26342801600003</v>
      </c>
      <c r="AR722" s="363">
        <f t="shared" si="234"/>
        <v>287.80294221840001</v>
      </c>
      <c r="AS722" s="775">
        <f t="shared" si="235"/>
        <v>265.27923369696003</v>
      </c>
      <c r="AT722" s="804">
        <f t="shared" si="236"/>
        <v>305.071118751504</v>
      </c>
      <c r="AU722" s="722">
        <f t="shared" si="237"/>
        <v>5.9999999999999991E-2</v>
      </c>
    </row>
    <row r="723" spans="1:47" ht="15.75" x14ac:dyDescent="0.25">
      <c r="A723" s="479"/>
      <c r="B723" s="480"/>
      <c r="C723" s="481"/>
      <c r="D723" s="481"/>
      <c r="E723" s="481"/>
      <c r="F723" s="481"/>
      <c r="G723" s="455"/>
      <c r="H723" s="485"/>
      <c r="I723" s="513"/>
      <c r="J723" s="514"/>
      <c r="K723" s="515"/>
      <c r="L723" s="483"/>
      <c r="M723" s="483"/>
      <c r="N723" s="488"/>
      <c r="O723" s="480"/>
      <c r="P723" s="480"/>
      <c r="Q723" s="480"/>
      <c r="R723" s="480"/>
      <c r="S723" s="480"/>
      <c r="T723" s="480"/>
      <c r="U723" s="483"/>
      <c r="V723" s="483"/>
      <c r="W723" s="502"/>
      <c r="X723" s="483"/>
      <c r="Y723" s="480"/>
      <c r="Z723" s="711"/>
      <c r="AA723" s="712"/>
      <c r="AB723" s="712"/>
      <c r="AC723" s="713"/>
      <c r="AD723" s="713"/>
      <c r="AE723" s="713"/>
      <c r="AF723" s="714"/>
      <c r="AG723" s="715"/>
      <c r="AH723" s="714"/>
      <c r="AI723" s="480"/>
      <c r="AJ723" s="483"/>
      <c r="AK723" s="707"/>
      <c r="AL723" s="455"/>
      <c r="AM723" s="455"/>
      <c r="AN723" s="455"/>
      <c r="AO723" s="456"/>
      <c r="AP723" s="364"/>
      <c r="AQ723" s="811"/>
      <c r="AR723" s="363"/>
      <c r="AS723" s="363"/>
      <c r="AT723" s="363"/>
      <c r="AU723" s="710"/>
    </row>
    <row r="724" spans="1:47" ht="15.75" x14ac:dyDescent="0.25">
      <c r="A724" s="657" t="s">
        <v>868</v>
      </c>
      <c r="B724" s="480"/>
      <c r="C724" s="481"/>
      <c r="D724" s="481"/>
      <c r="E724" s="481"/>
      <c r="F724" s="481"/>
      <c r="G724" s="455"/>
      <c r="H724" s="485"/>
      <c r="I724" s="513"/>
      <c r="J724" s="514"/>
      <c r="K724" s="515"/>
      <c r="L724" s="483"/>
      <c r="M724" s="483"/>
      <c r="N724" s="488"/>
      <c r="O724" s="480"/>
      <c r="P724" s="480"/>
      <c r="Q724" s="480"/>
      <c r="R724" s="480"/>
      <c r="S724" s="480"/>
      <c r="T724" s="480"/>
      <c r="U724" s="483"/>
      <c r="V724" s="483"/>
      <c r="W724" s="502"/>
      <c r="X724" s="483"/>
      <c r="Y724" s="480"/>
      <c r="Z724" s="711"/>
      <c r="AA724" s="712"/>
      <c r="AB724" s="712"/>
      <c r="AC724" s="713"/>
      <c r="AD724" s="713"/>
      <c r="AE724" s="713"/>
      <c r="AF724" s="714"/>
      <c r="AG724" s="715"/>
      <c r="AH724" s="714"/>
      <c r="AI724" s="480"/>
      <c r="AJ724" s="483"/>
      <c r="AK724" s="707"/>
      <c r="AL724" s="455"/>
      <c r="AM724" s="455"/>
      <c r="AN724" s="455"/>
      <c r="AO724" s="456"/>
      <c r="AP724" s="364"/>
      <c r="AQ724" s="811"/>
      <c r="AR724" s="363"/>
      <c r="AS724" s="363"/>
      <c r="AT724" s="363"/>
      <c r="AU724" s="710"/>
    </row>
    <row r="725" spans="1:47" ht="31.5" x14ac:dyDescent="0.25">
      <c r="A725" s="661" t="s">
        <v>869</v>
      </c>
      <c r="B725" s="480"/>
      <c r="C725" s="481"/>
      <c r="D725" s="481"/>
      <c r="E725" s="481"/>
      <c r="F725" s="481"/>
      <c r="G725" s="455"/>
      <c r="H725" s="485"/>
      <c r="I725" s="513"/>
      <c r="J725" s="514"/>
      <c r="K725" s="515"/>
      <c r="L725" s="483"/>
      <c r="M725" s="483"/>
      <c r="N725" s="488"/>
      <c r="O725" s="480"/>
      <c r="P725" s="480"/>
      <c r="Q725" s="480"/>
      <c r="R725" s="480"/>
      <c r="S725" s="480"/>
      <c r="T725" s="480"/>
      <c r="U725" s="483"/>
      <c r="V725" s="483"/>
      <c r="W725" s="502"/>
      <c r="X725" s="483"/>
      <c r="Y725" s="480"/>
      <c r="Z725" s="711">
        <v>35</v>
      </c>
      <c r="AA725" s="392"/>
      <c r="AB725" s="392"/>
      <c r="AC725" s="392"/>
      <c r="AD725" s="392"/>
      <c r="AE725" s="392"/>
      <c r="AF725" s="483"/>
      <c r="AG725" s="554"/>
      <c r="AH725" s="483"/>
      <c r="AI725" s="480"/>
      <c r="AJ725" s="483"/>
      <c r="AK725" s="707"/>
      <c r="AL725" s="455"/>
      <c r="AM725" s="455"/>
      <c r="AN725" s="455"/>
      <c r="AO725" s="456"/>
      <c r="AP725" s="364"/>
      <c r="AQ725" s="811"/>
      <c r="AR725" s="363"/>
      <c r="AS725" s="363"/>
      <c r="AT725" s="363"/>
      <c r="AU725" s="710"/>
    </row>
    <row r="726" spans="1:47" ht="15.75" x14ac:dyDescent="0.25">
      <c r="A726" s="505" t="s">
        <v>870</v>
      </c>
      <c r="B726" s="480"/>
      <c r="C726" s="481"/>
      <c r="D726" s="481"/>
      <c r="E726" s="481"/>
      <c r="F726" s="481"/>
      <c r="G726" s="455"/>
      <c r="H726" s="485"/>
      <c r="I726" s="513"/>
      <c r="J726" s="514"/>
      <c r="K726" s="515"/>
      <c r="L726" s="483"/>
      <c r="M726" s="483"/>
      <c r="N726" s="488"/>
      <c r="O726" s="480"/>
      <c r="P726" s="480"/>
      <c r="Q726" s="480"/>
      <c r="R726" s="480"/>
      <c r="S726" s="480"/>
      <c r="T726" s="480"/>
      <c r="U726" s="483"/>
      <c r="V726" s="483"/>
      <c r="W726" s="502"/>
      <c r="X726" s="483"/>
      <c r="Y726" s="480"/>
      <c r="Z726" s="711"/>
      <c r="AA726" s="790" t="e">
        <f>+Z725+Z725*$AB$7</f>
        <v>#VALUE!</v>
      </c>
      <c r="AB726" s="712" t="e">
        <f>+AA726*#REF!</f>
        <v>#VALUE!</v>
      </c>
      <c r="AC726" s="713" t="e">
        <f>AA726+AB726</f>
        <v>#VALUE!</v>
      </c>
      <c r="AD726" s="713" t="e">
        <f>AA726+AD7</f>
        <v>#VALUE!</v>
      </c>
      <c r="AE726" s="713" t="e">
        <f>AD726*AF7</f>
        <v>#VALUE!</v>
      </c>
      <c r="AF726" s="714" t="e">
        <f>AD726+AE726</f>
        <v>#VALUE!</v>
      </c>
      <c r="AG726" s="715">
        <v>44.9</v>
      </c>
      <c r="AH726" s="714" t="e">
        <f>AD726*AH7</f>
        <v>#VALUE!</v>
      </c>
      <c r="AI726" s="480" t="e">
        <f>AH726*AJ7</f>
        <v>#VALUE!</v>
      </c>
      <c r="AJ726" s="481" t="e">
        <f>SUM(AH726:AI726)</f>
        <v>#VALUE!</v>
      </c>
      <c r="AK726" s="707">
        <v>46.1</v>
      </c>
      <c r="AL726" s="455">
        <v>42.460949999999997</v>
      </c>
      <c r="AM726" s="455">
        <f t="shared" ref="AM726:AM739" si="239">AL726*1.06</f>
        <v>45.008606999999998</v>
      </c>
      <c r="AN726" s="455" t="e">
        <f>AL726*#REF!</f>
        <v>#REF!</v>
      </c>
      <c r="AO726" s="456">
        <v>48.8</v>
      </c>
      <c r="AP726" s="364">
        <v>48.8</v>
      </c>
      <c r="AQ726" s="811">
        <f>AM726*1.06</f>
        <v>47.709123419999997</v>
      </c>
      <c r="AR726" s="363">
        <f>AQ726*1.15</f>
        <v>54.865491932999994</v>
      </c>
      <c r="AS726" s="775">
        <f t="shared" ref="AS726:AS739" si="240">AQ726*1.06</f>
        <v>50.571670825200002</v>
      </c>
      <c r="AT726" s="804">
        <f>AS726*1.15</f>
        <v>58.157421448979996</v>
      </c>
      <c r="AU726" s="722">
        <f>SUM(AS726-AQ726)/AQ726</f>
        <v>6.0000000000000095E-2</v>
      </c>
    </row>
    <row r="727" spans="1:47" ht="15.75" x14ac:dyDescent="0.25">
      <c r="A727" s="511" t="s">
        <v>407</v>
      </c>
      <c r="B727" s="480"/>
      <c r="C727" s="481"/>
      <c r="D727" s="481"/>
      <c r="E727" s="481"/>
      <c r="F727" s="481"/>
      <c r="G727" s="455"/>
      <c r="H727" s="485"/>
      <c r="I727" s="513"/>
      <c r="J727" s="514"/>
      <c r="K727" s="515"/>
      <c r="L727" s="483"/>
      <c r="M727" s="483"/>
      <c r="N727" s="488"/>
      <c r="O727" s="480"/>
      <c r="P727" s="480"/>
      <c r="Q727" s="480"/>
      <c r="R727" s="480"/>
      <c r="S727" s="480"/>
      <c r="T727" s="480"/>
      <c r="U727" s="483"/>
      <c r="V727" s="483"/>
      <c r="W727" s="502"/>
      <c r="X727" s="483">
        <v>1.48</v>
      </c>
      <c r="Y727" s="480"/>
      <c r="Z727" s="711">
        <v>1.48</v>
      </c>
      <c r="AA727" s="790" t="e">
        <f>+Z727+Z727*$AB$7</f>
        <v>#VALUE!</v>
      </c>
      <c r="AB727" s="712" t="e">
        <f>+AA727*#REF!</f>
        <v>#VALUE!</v>
      </c>
      <c r="AC727" s="713" t="e">
        <f>AA727+AB727</f>
        <v>#VALUE!</v>
      </c>
      <c r="AD727" s="713" t="e">
        <f>AA727*AD7</f>
        <v>#VALUE!</v>
      </c>
      <c r="AE727" s="713" t="e">
        <f>AD727*AF7</f>
        <v>#VALUE!</v>
      </c>
      <c r="AF727" s="714" t="e">
        <f>AD727+AE727</f>
        <v>#VALUE!</v>
      </c>
      <c r="AG727" s="715">
        <v>1.9</v>
      </c>
      <c r="AH727" s="714" t="e">
        <f>AD727*AH7</f>
        <v>#VALUE!</v>
      </c>
      <c r="AI727" s="480" t="e">
        <f>AH727*AJ7</f>
        <v>#VALUE!</v>
      </c>
      <c r="AJ727" s="481" t="e">
        <f>SUM(AH727:AI727)</f>
        <v>#VALUE!</v>
      </c>
      <c r="AK727" s="707">
        <v>2</v>
      </c>
      <c r="AL727" s="455">
        <v>1.8333781200000001</v>
      </c>
      <c r="AM727" s="455">
        <f t="shared" si="239"/>
        <v>1.9433808072000003</v>
      </c>
      <c r="AN727" s="455" t="e">
        <f>AL727*#REF!</f>
        <v>#REF!</v>
      </c>
      <c r="AO727" s="456">
        <v>2.1</v>
      </c>
      <c r="AP727" s="364">
        <v>2.1</v>
      </c>
      <c r="AQ727" s="811">
        <f>AM727*1.06</f>
        <v>2.0599836556320006</v>
      </c>
      <c r="AR727" s="363">
        <f>AQ727*1.15</f>
        <v>2.3689812039768006</v>
      </c>
      <c r="AS727" s="775">
        <f t="shared" si="240"/>
        <v>2.1835826749699208</v>
      </c>
      <c r="AT727" s="804">
        <f>AS727*1.15</f>
        <v>2.5111200762154087</v>
      </c>
      <c r="AU727" s="722">
        <f>SUM(AS727-AQ727)/AQ727</f>
        <v>6.0000000000000067E-2</v>
      </c>
    </row>
    <row r="728" spans="1:47" ht="15.75" x14ac:dyDescent="0.25">
      <c r="A728" s="511" t="s">
        <v>772</v>
      </c>
      <c r="B728" s="480"/>
      <c r="C728" s="481"/>
      <c r="D728" s="481"/>
      <c r="E728" s="481"/>
      <c r="F728" s="481"/>
      <c r="G728" s="455"/>
      <c r="H728" s="485"/>
      <c r="I728" s="513"/>
      <c r="J728" s="514"/>
      <c r="K728" s="515"/>
      <c r="L728" s="483"/>
      <c r="M728" s="483"/>
      <c r="N728" s="488"/>
      <c r="O728" s="480"/>
      <c r="P728" s="480"/>
      <c r="Q728" s="480"/>
      <c r="R728" s="480"/>
      <c r="S728" s="480"/>
      <c r="T728" s="480"/>
      <c r="U728" s="483"/>
      <c r="V728" s="483"/>
      <c r="W728" s="502"/>
      <c r="X728" s="483">
        <v>2.25</v>
      </c>
      <c r="Y728" s="480"/>
      <c r="Z728" s="711">
        <v>2.25</v>
      </c>
      <c r="AA728" s="790" t="e">
        <f>+Z728+Z728*$AB$7</f>
        <v>#VALUE!</v>
      </c>
      <c r="AB728" s="712" t="e">
        <f>+AA728*#REF!</f>
        <v>#VALUE!</v>
      </c>
      <c r="AC728" s="713" t="e">
        <f>AA728+AB728</f>
        <v>#VALUE!</v>
      </c>
      <c r="AD728" s="713" t="e">
        <f>AA728*AD7</f>
        <v>#VALUE!</v>
      </c>
      <c r="AE728" s="713" t="e">
        <f>AD728*AF7</f>
        <v>#VALUE!</v>
      </c>
      <c r="AF728" s="714" t="e">
        <f>AD728+AE728</f>
        <v>#VALUE!</v>
      </c>
      <c r="AG728" s="715">
        <v>2.9</v>
      </c>
      <c r="AH728" s="714" t="e">
        <f>AD728*AH7</f>
        <v>#VALUE!</v>
      </c>
      <c r="AI728" s="480" t="e">
        <f>AH728*AJ7</f>
        <v>#VALUE!</v>
      </c>
      <c r="AJ728" s="481" t="e">
        <f>SUM(AH728:AI728)</f>
        <v>#VALUE!</v>
      </c>
      <c r="AK728" s="707">
        <v>3</v>
      </c>
      <c r="AL728" s="455">
        <v>2.7872302499999999</v>
      </c>
      <c r="AM728" s="455">
        <f t="shared" si="239"/>
        <v>2.9544640650000003</v>
      </c>
      <c r="AN728" s="455" t="e">
        <f>AL728*#REF!</f>
        <v>#REF!</v>
      </c>
      <c r="AO728" s="456">
        <v>3.2</v>
      </c>
      <c r="AP728" s="364">
        <v>3.2</v>
      </c>
      <c r="AQ728" s="811">
        <f>AM728*1.06</f>
        <v>3.1317319089000004</v>
      </c>
      <c r="AR728" s="363">
        <f>AQ728*1.15</f>
        <v>3.601491695235</v>
      </c>
      <c r="AS728" s="775">
        <f t="shared" si="240"/>
        <v>3.3196358234340004</v>
      </c>
      <c r="AT728" s="804">
        <f>AS728*1.15</f>
        <v>3.8175811969491003</v>
      </c>
      <c r="AU728" s="722">
        <f>SUM(AS728-AQ728)/AQ728</f>
        <v>0.06</v>
      </c>
    </row>
    <row r="729" spans="1:47" ht="15.75" x14ac:dyDescent="0.25">
      <c r="A729" s="511" t="s">
        <v>408</v>
      </c>
      <c r="B729" s="480"/>
      <c r="C729" s="481"/>
      <c r="D729" s="481"/>
      <c r="E729" s="481"/>
      <c r="F729" s="481"/>
      <c r="G729" s="455"/>
      <c r="H729" s="485"/>
      <c r="I729" s="513"/>
      <c r="J729" s="514"/>
      <c r="K729" s="515"/>
      <c r="L729" s="483"/>
      <c r="M729" s="483"/>
      <c r="N729" s="488"/>
      <c r="O729" s="480"/>
      <c r="P729" s="480"/>
      <c r="Q729" s="480"/>
      <c r="R729" s="480"/>
      <c r="S729" s="480"/>
      <c r="T729" s="480"/>
      <c r="U729" s="483"/>
      <c r="V729" s="483"/>
      <c r="W729" s="502"/>
      <c r="X729" s="483">
        <v>2.41</v>
      </c>
      <c r="Y729" s="480"/>
      <c r="Z729" s="711">
        <v>2.41</v>
      </c>
      <c r="AA729" s="790" t="e">
        <f>+Z729+Z729*$AB$7</f>
        <v>#VALUE!</v>
      </c>
      <c r="AB729" s="712" t="e">
        <f>+AA729*#REF!</f>
        <v>#VALUE!</v>
      </c>
      <c r="AC729" s="713" t="e">
        <f>AA729+AB729</f>
        <v>#VALUE!</v>
      </c>
      <c r="AD729" s="713" t="e">
        <f>AA729*AD7</f>
        <v>#VALUE!</v>
      </c>
      <c r="AE729" s="713" t="e">
        <f>AD729*AF7</f>
        <v>#VALUE!</v>
      </c>
      <c r="AF729" s="714" t="e">
        <f>AD729+AE729</f>
        <v>#VALUE!</v>
      </c>
      <c r="AG729" s="715">
        <v>3.1</v>
      </c>
      <c r="AH729" s="714" t="e">
        <f>AD729*AH7</f>
        <v>#VALUE!</v>
      </c>
      <c r="AI729" s="480" t="e">
        <f>AH729*AJ7</f>
        <v>#VALUE!</v>
      </c>
      <c r="AJ729" s="481" t="e">
        <f>SUM(AH729:AI729)</f>
        <v>#VALUE!</v>
      </c>
      <c r="AK729" s="707">
        <v>3.2</v>
      </c>
      <c r="AL729" s="455">
        <v>2.9854332900000009</v>
      </c>
      <c r="AM729" s="455">
        <f t="shared" si="239"/>
        <v>3.1645592874000013</v>
      </c>
      <c r="AN729" s="455" t="e">
        <f>AL729*#REF!</f>
        <v>#REF!</v>
      </c>
      <c r="AO729" s="456">
        <v>3.4</v>
      </c>
      <c r="AP729" s="364">
        <v>3.4</v>
      </c>
      <c r="AQ729" s="811">
        <f>AM729*1.06</f>
        <v>3.3544328446440015</v>
      </c>
      <c r="AR729" s="363">
        <f>AQ729*1.15</f>
        <v>3.8575977713406013</v>
      </c>
      <c r="AS729" s="775">
        <f t="shared" si="240"/>
        <v>3.5556988153226419</v>
      </c>
      <c r="AT729" s="804">
        <f>AS729*1.15</f>
        <v>4.0890536376210376</v>
      </c>
      <c r="AU729" s="722">
        <f>SUM(AS729-AQ729)/AQ729</f>
        <v>6.0000000000000088E-2</v>
      </c>
    </row>
    <row r="730" spans="1:47" ht="15.75" x14ac:dyDescent="0.25">
      <c r="A730" s="511" t="s">
        <v>773</v>
      </c>
      <c r="B730" s="480"/>
      <c r="C730" s="481"/>
      <c r="D730" s="481"/>
      <c r="E730" s="481"/>
      <c r="F730" s="481"/>
      <c r="G730" s="455"/>
      <c r="H730" s="485"/>
      <c r="I730" s="513"/>
      <c r="J730" s="514"/>
      <c r="K730" s="515"/>
      <c r="L730" s="483"/>
      <c r="M730" s="483"/>
      <c r="N730" s="488"/>
      <c r="O730" s="480"/>
      <c r="P730" s="480"/>
      <c r="Q730" s="480"/>
      <c r="R730" s="480"/>
      <c r="S730" s="480"/>
      <c r="T730" s="480"/>
      <c r="U730" s="483"/>
      <c r="V730" s="483"/>
      <c r="W730" s="502"/>
      <c r="X730" s="483">
        <v>4.49</v>
      </c>
      <c r="Y730" s="480"/>
      <c r="Z730" s="711">
        <v>4.49</v>
      </c>
      <c r="AA730" s="790" t="e">
        <f>+Z730+Z730*$AB$7</f>
        <v>#VALUE!</v>
      </c>
      <c r="AB730" s="712" t="e">
        <f>+AA730*#REF!</f>
        <v>#VALUE!</v>
      </c>
      <c r="AC730" s="713" t="e">
        <f>AA730+AB730</f>
        <v>#VALUE!</v>
      </c>
      <c r="AD730" s="713" t="e">
        <f>AA730*AD7</f>
        <v>#VALUE!</v>
      </c>
      <c r="AE730" s="713" t="e">
        <f>AD730*AF7</f>
        <v>#VALUE!</v>
      </c>
      <c r="AF730" s="714" t="e">
        <f>AD730+AE730</f>
        <v>#VALUE!</v>
      </c>
      <c r="AG730" s="715">
        <v>5.8</v>
      </c>
      <c r="AH730" s="714" t="e">
        <f>AD730*AH7</f>
        <v>#VALUE!</v>
      </c>
      <c r="AI730" s="480" t="e">
        <f>AH730*AJ7</f>
        <v>#VALUE!</v>
      </c>
      <c r="AJ730" s="481" t="e">
        <f>SUM(AH730:AI730)</f>
        <v>#VALUE!</v>
      </c>
      <c r="AK730" s="707">
        <v>6</v>
      </c>
      <c r="AL730" s="455">
        <v>5.5620728100000001</v>
      </c>
      <c r="AM730" s="455">
        <f t="shared" si="239"/>
        <v>5.8957971786000005</v>
      </c>
      <c r="AN730" s="455" t="e">
        <f>AL730*#REF!</f>
        <v>#REF!</v>
      </c>
      <c r="AO730" s="456" t="e">
        <f>SUM(AL730:AN730)</f>
        <v>#REF!</v>
      </c>
      <c r="AP730" s="364"/>
      <c r="AQ730" s="811">
        <f>AM730*1.06</f>
        <v>6.2495450093160008</v>
      </c>
      <c r="AR730" s="363">
        <f>AQ730*1.15</f>
        <v>7.1869767607134003</v>
      </c>
      <c r="AS730" s="775">
        <f t="shared" si="240"/>
        <v>6.6245177098749615</v>
      </c>
      <c r="AT730" s="804">
        <f>AS730*1.15</f>
        <v>7.618195366356205</v>
      </c>
      <c r="AU730" s="722">
        <f>SUM(AS730-AQ730)/AQ730</f>
        <v>6.0000000000000102E-2</v>
      </c>
    </row>
    <row r="731" spans="1:47" ht="15.75" x14ac:dyDescent="0.25">
      <c r="A731" s="505" t="s">
        <v>871</v>
      </c>
      <c r="B731" s="480"/>
      <c r="C731" s="481"/>
      <c r="D731" s="481"/>
      <c r="E731" s="481"/>
      <c r="F731" s="481"/>
      <c r="G731" s="455"/>
      <c r="H731" s="485"/>
      <c r="I731" s="513"/>
      <c r="J731" s="514"/>
      <c r="K731" s="515"/>
      <c r="L731" s="483"/>
      <c r="M731" s="483"/>
      <c r="N731" s="488"/>
      <c r="O731" s="480"/>
      <c r="P731" s="480"/>
      <c r="Q731" s="480"/>
      <c r="R731" s="480"/>
      <c r="S731" s="480"/>
      <c r="T731" s="480"/>
      <c r="U731" s="483"/>
      <c r="V731" s="483"/>
      <c r="W731" s="502"/>
      <c r="X731" s="483"/>
      <c r="Y731" s="480"/>
      <c r="Z731" s="711"/>
      <c r="AA731" s="790"/>
      <c r="AB731" s="712"/>
      <c r="AC731" s="713"/>
      <c r="AD731" s="713"/>
      <c r="AE731" s="713"/>
      <c r="AF731" s="714"/>
      <c r="AG731" s="715"/>
      <c r="AH731" s="714"/>
      <c r="AI731" s="480"/>
      <c r="AJ731" s="483"/>
      <c r="AK731" s="707"/>
      <c r="AL731" s="455"/>
      <c r="AM731" s="455"/>
      <c r="AN731" s="455"/>
      <c r="AO731" s="456"/>
      <c r="AP731" s="364"/>
      <c r="AQ731" s="811"/>
      <c r="AR731" s="363"/>
      <c r="AS731" s="363"/>
      <c r="AT731" s="363"/>
      <c r="AU731" s="710"/>
    </row>
    <row r="732" spans="1:47" ht="15.75" x14ac:dyDescent="0.25">
      <c r="A732" s="511" t="s">
        <v>872</v>
      </c>
      <c r="B732" s="480"/>
      <c r="C732" s="481"/>
      <c r="D732" s="481"/>
      <c r="E732" s="481"/>
      <c r="F732" s="481"/>
      <c r="G732" s="455"/>
      <c r="H732" s="485"/>
      <c r="I732" s="513"/>
      <c r="J732" s="514"/>
      <c r="K732" s="515"/>
      <c r="L732" s="483"/>
      <c r="M732" s="483"/>
      <c r="N732" s="488"/>
      <c r="O732" s="480"/>
      <c r="P732" s="480"/>
      <c r="Q732" s="480"/>
      <c r="R732" s="480"/>
      <c r="S732" s="480"/>
      <c r="T732" s="480"/>
      <c r="U732" s="483"/>
      <c r="V732" s="483"/>
      <c r="W732" s="502"/>
      <c r="X732" s="483"/>
      <c r="Y732" s="480"/>
      <c r="Z732" s="711">
        <v>6</v>
      </c>
      <c r="AA732" s="790" t="e">
        <f t="shared" ref="AA732:AA737" si="241">+Z732+Z732*$AB$7</f>
        <v>#VALUE!</v>
      </c>
      <c r="AB732" s="712" t="e">
        <f>+AA732*#REF!</f>
        <v>#VALUE!</v>
      </c>
      <c r="AC732" s="713" t="e">
        <f t="shared" ref="AC732:AC737" si="242">AA732+AB732</f>
        <v>#VALUE!</v>
      </c>
      <c r="AD732" s="713" t="e">
        <f>AA732*AD7</f>
        <v>#VALUE!</v>
      </c>
      <c r="AE732" s="713" t="e">
        <f>AD732*AF7</f>
        <v>#VALUE!</v>
      </c>
      <c r="AF732" s="714" t="e">
        <f t="shared" ref="AF732:AF737" si="243">AD732+AE732</f>
        <v>#VALUE!</v>
      </c>
      <c r="AG732" s="715">
        <v>7.7</v>
      </c>
      <c r="AH732" s="714" t="e">
        <f>AD732*AH7</f>
        <v>#VALUE!</v>
      </c>
      <c r="AI732" s="480" t="e">
        <f>AH732*AJ7</f>
        <v>#VALUE!</v>
      </c>
      <c r="AJ732" s="481" t="e">
        <f t="shared" ref="AJ732:AJ737" si="244">SUM(AH732:AI732)</f>
        <v>#VALUE!</v>
      </c>
      <c r="AK732" s="707">
        <v>8.1</v>
      </c>
      <c r="AL732" s="455">
        <v>7.4326140000000018</v>
      </c>
      <c r="AM732" s="455">
        <f t="shared" si="239"/>
        <v>7.8785708400000027</v>
      </c>
      <c r="AN732" s="455" t="e">
        <f>AL732*#REF!</f>
        <v>#REF!</v>
      </c>
      <c r="AO732" s="456" t="e">
        <f>SUM(AL732:AN732)</f>
        <v>#REF!</v>
      </c>
      <c r="AP732" s="364"/>
      <c r="AQ732" s="811">
        <f t="shared" ref="AQ732:AQ737" si="245">AM732*1.06</f>
        <v>8.3512850904000029</v>
      </c>
      <c r="AR732" s="363">
        <f t="shared" ref="AR732:AR737" si="246">AQ732*1.15</f>
        <v>9.6039778539600018</v>
      </c>
      <c r="AS732" s="775">
        <f t="shared" si="240"/>
        <v>8.8523621958240035</v>
      </c>
      <c r="AT732" s="804">
        <f t="shared" ref="AT732:AT737" si="247">AS732*1.15</f>
        <v>10.180216525197602</v>
      </c>
      <c r="AU732" s="722">
        <f t="shared" ref="AU732:AU737" si="248">SUM(AS732-AQ732)/AQ732</f>
        <v>6.0000000000000053E-2</v>
      </c>
    </row>
    <row r="733" spans="1:47" ht="15.75" x14ac:dyDescent="0.25">
      <c r="A733" s="511" t="s">
        <v>873</v>
      </c>
      <c r="B733" s="480"/>
      <c r="C733" s="481"/>
      <c r="D733" s="481"/>
      <c r="E733" s="481"/>
      <c r="F733" s="481"/>
      <c r="G733" s="455"/>
      <c r="H733" s="485"/>
      <c r="I733" s="513"/>
      <c r="J733" s="514"/>
      <c r="K733" s="515"/>
      <c r="L733" s="483"/>
      <c r="M733" s="483"/>
      <c r="N733" s="488"/>
      <c r="O733" s="480"/>
      <c r="P733" s="480"/>
      <c r="Q733" s="480"/>
      <c r="R733" s="480"/>
      <c r="S733" s="480"/>
      <c r="T733" s="480"/>
      <c r="U733" s="483"/>
      <c r="V733" s="483"/>
      <c r="W733" s="502"/>
      <c r="X733" s="483"/>
      <c r="Y733" s="480"/>
      <c r="Z733" s="711">
        <v>40</v>
      </c>
      <c r="AA733" s="790" t="e">
        <f t="shared" si="241"/>
        <v>#VALUE!</v>
      </c>
      <c r="AB733" s="712" t="e">
        <f>+AA733*#REF!</f>
        <v>#VALUE!</v>
      </c>
      <c r="AC733" s="713" t="e">
        <f t="shared" si="242"/>
        <v>#VALUE!</v>
      </c>
      <c r="AD733" s="713" t="e">
        <f>AA733*AD7</f>
        <v>#VALUE!</v>
      </c>
      <c r="AE733" s="713" t="e">
        <f>AD733*AF7</f>
        <v>#VALUE!</v>
      </c>
      <c r="AF733" s="714" t="e">
        <f t="shared" si="243"/>
        <v>#VALUE!</v>
      </c>
      <c r="AG733" s="715">
        <v>51.2</v>
      </c>
      <c r="AH733" s="714" t="e">
        <f>AD733*AH7</f>
        <v>#VALUE!</v>
      </c>
      <c r="AI733" s="480" t="e">
        <f>AH733*AJ7</f>
        <v>#VALUE!</v>
      </c>
      <c r="AJ733" s="481" t="e">
        <f t="shared" si="244"/>
        <v>#VALUE!</v>
      </c>
      <c r="AK733" s="707">
        <v>53.8</v>
      </c>
      <c r="AL733" s="455">
        <v>49.550760000000004</v>
      </c>
      <c r="AM733" s="455">
        <f t="shared" si="239"/>
        <v>52.52380560000001</v>
      </c>
      <c r="AN733" s="455" t="e">
        <f>AL733*#REF!</f>
        <v>#REF!</v>
      </c>
      <c r="AO733" s="456">
        <v>57</v>
      </c>
      <c r="AP733" s="364">
        <v>57</v>
      </c>
      <c r="AQ733" s="811">
        <f t="shared" si="245"/>
        <v>55.675233936000012</v>
      </c>
      <c r="AR733" s="363">
        <f t="shared" si="246"/>
        <v>64.02651902640001</v>
      </c>
      <c r="AS733" s="775">
        <f t="shared" si="240"/>
        <v>59.015747972160014</v>
      </c>
      <c r="AT733" s="804">
        <f t="shared" si="247"/>
        <v>67.868110167984014</v>
      </c>
      <c r="AU733" s="722">
        <f t="shared" si="248"/>
        <v>6.0000000000000019E-2</v>
      </c>
    </row>
    <row r="734" spans="1:47" ht="15.75" x14ac:dyDescent="0.25">
      <c r="A734" s="505" t="s">
        <v>874</v>
      </c>
      <c r="B734" s="480"/>
      <c r="C734" s="481"/>
      <c r="D734" s="481"/>
      <c r="E734" s="481"/>
      <c r="F734" s="481"/>
      <c r="G734" s="455"/>
      <c r="H734" s="485"/>
      <c r="I734" s="513"/>
      <c r="J734" s="514"/>
      <c r="K734" s="515"/>
      <c r="L734" s="483"/>
      <c r="M734" s="483"/>
      <c r="N734" s="488"/>
      <c r="O734" s="480"/>
      <c r="P734" s="480"/>
      <c r="Q734" s="480"/>
      <c r="R734" s="480"/>
      <c r="S734" s="480"/>
      <c r="T734" s="480"/>
      <c r="U734" s="483"/>
      <c r="V734" s="483"/>
      <c r="W734" s="502"/>
      <c r="X734" s="483"/>
      <c r="Y734" s="480"/>
      <c r="Z734" s="711">
        <v>22</v>
      </c>
      <c r="AA734" s="790" t="e">
        <f t="shared" si="241"/>
        <v>#VALUE!</v>
      </c>
      <c r="AB734" s="712" t="e">
        <f>+AA734*#REF!</f>
        <v>#VALUE!</v>
      </c>
      <c r="AC734" s="713" t="e">
        <f t="shared" si="242"/>
        <v>#VALUE!</v>
      </c>
      <c r="AD734" s="713" t="e">
        <f>AA734*AD7</f>
        <v>#VALUE!</v>
      </c>
      <c r="AE734" s="713" t="e">
        <f>AD734*AF7</f>
        <v>#VALUE!</v>
      </c>
      <c r="AF734" s="714" t="e">
        <f t="shared" si="243"/>
        <v>#VALUE!</v>
      </c>
      <c r="AG734" s="715">
        <v>28.2</v>
      </c>
      <c r="AH734" s="714" t="e">
        <f>AD734*AH7</f>
        <v>#VALUE!</v>
      </c>
      <c r="AI734" s="480" t="e">
        <f>AH734*AJ7</f>
        <v>#VALUE!</v>
      </c>
      <c r="AJ734" s="481" t="e">
        <f t="shared" si="244"/>
        <v>#VALUE!</v>
      </c>
      <c r="AK734" s="707">
        <v>29.6</v>
      </c>
      <c r="AL734" s="455">
        <v>27.252918000000001</v>
      </c>
      <c r="AM734" s="455">
        <f t="shared" si="239"/>
        <v>28.888093080000001</v>
      </c>
      <c r="AN734" s="455" t="e">
        <f>AL734*#REF!</f>
        <v>#REF!</v>
      </c>
      <c r="AO734" s="456">
        <v>31.3</v>
      </c>
      <c r="AP734" s="364">
        <v>31.3</v>
      </c>
      <c r="AQ734" s="811">
        <f t="shared" si="245"/>
        <v>30.621378664800002</v>
      </c>
      <c r="AR734" s="363">
        <f t="shared" si="246"/>
        <v>35.214585464519999</v>
      </c>
      <c r="AS734" s="775">
        <f t="shared" si="240"/>
        <v>32.458661384688</v>
      </c>
      <c r="AT734" s="804">
        <f t="shared" si="247"/>
        <v>37.327460592391198</v>
      </c>
      <c r="AU734" s="722">
        <f t="shared" si="248"/>
        <v>5.9999999999999935E-2</v>
      </c>
    </row>
    <row r="735" spans="1:47" ht="15.75" x14ac:dyDescent="0.25">
      <c r="A735" s="511" t="s">
        <v>875</v>
      </c>
      <c r="B735" s="480"/>
      <c r="C735" s="481"/>
      <c r="D735" s="481"/>
      <c r="E735" s="481"/>
      <c r="F735" s="481"/>
      <c r="G735" s="455"/>
      <c r="H735" s="485"/>
      <c r="I735" s="513"/>
      <c r="J735" s="514"/>
      <c r="K735" s="515"/>
      <c r="L735" s="483"/>
      <c r="M735" s="483"/>
      <c r="N735" s="488"/>
      <c r="O735" s="480"/>
      <c r="P735" s="480"/>
      <c r="Q735" s="480"/>
      <c r="R735" s="480"/>
      <c r="S735" s="480"/>
      <c r="T735" s="480"/>
      <c r="U735" s="483"/>
      <c r="V735" s="483"/>
      <c r="W735" s="502"/>
      <c r="X735" s="483"/>
      <c r="Y735" s="480"/>
      <c r="Z735" s="711">
        <v>60</v>
      </c>
      <c r="AA735" s="790" t="e">
        <f t="shared" si="241"/>
        <v>#VALUE!</v>
      </c>
      <c r="AB735" s="712" t="e">
        <f>+AA735*#REF!</f>
        <v>#VALUE!</v>
      </c>
      <c r="AC735" s="713" t="e">
        <f t="shared" si="242"/>
        <v>#VALUE!</v>
      </c>
      <c r="AD735" s="713" t="e">
        <f>AA735*AD7</f>
        <v>#VALUE!</v>
      </c>
      <c r="AE735" s="713" t="e">
        <f>AD735*AF7</f>
        <v>#VALUE!</v>
      </c>
      <c r="AF735" s="714" t="e">
        <f t="shared" si="243"/>
        <v>#VALUE!</v>
      </c>
      <c r="AG735" s="715">
        <v>76.8</v>
      </c>
      <c r="AH735" s="714" t="e">
        <f>AD735*AH7</f>
        <v>#VALUE!</v>
      </c>
      <c r="AI735" s="480" t="e">
        <f>AH735*AJ7</f>
        <v>#VALUE!</v>
      </c>
      <c r="AJ735" s="481" t="e">
        <f t="shared" si="244"/>
        <v>#VALUE!</v>
      </c>
      <c r="AK735" s="707">
        <v>80.599999999999994</v>
      </c>
      <c r="AL735" s="455">
        <v>74.326140000000009</v>
      </c>
      <c r="AM735" s="455">
        <f t="shared" si="239"/>
        <v>78.785708400000019</v>
      </c>
      <c r="AN735" s="455" t="e">
        <f>AL735*#REF!</f>
        <v>#REF!</v>
      </c>
      <c r="AO735" s="456">
        <v>85.5</v>
      </c>
      <c r="AP735" s="364">
        <v>85.5</v>
      </c>
      <c r="AQ735" s="811">
        <f t="shared" si="245"/>
        <v>83.512850904000018</v>
      </c>
      <c r="AR735" s="363">
        <f t="shared" si="246"/>
        <v>96.039778539600007</v>
      </c>
      <c r="AS735" s="775">
        <f t="shared" si="240"/>
        <v>88.523621958240028</v>
      </c>
      <c r="AT735" s="804">
        <f t="shared" si="247"/>
        <v>101.80216525197602</v>
      </c>
      <c r="AU735" s="722">
        <f t="shared" si="248"/>
        <v>6.0000000000000109E-2</v>
      </c>
    </row>
    <row r="736" spans="1:47" ht="15.75" x14ac:dyDescent="0.25">
      <c r="A736" s="505" t="s">
        <v>876</v>
      </c>
      <c r="B736" s="480"/>
      <c r="C736" s="481"/>
      <c r="D736" s="481"/>
      <c r="E736" s="481"/>
      <c r="F736" s="481"/>
      <c r="G736" s="455"/>
      <c r="H736" s="485"/>
      <c r="I736" s="513"/>
      <c r="J736" s="514"/>
      <c r="K736" s="515"/>
      <c r="L736" s="483"/>
      <c r="M736" s="483"/>
      <c r="N736" s="488"/>
      <c r="O736" s="480"/>
      <c r="P736" s="480"/>
      <c r="Q736" s="480"/>
      <c r="R736" s="480"/>
      <c r="S736" s="480"/>
      <c r="T736" s="480"/>
      <c r="U736" s="483"/>
      <c r="V736" s="483"/>
      <c r="W736" s="502"/>
      <c r="X736" s="483"/>
      <c r="Y736" s="480"/>
      <c r="Z736" s="711">
        <v>12</v>
      </c>
      <c r="AA736" s="790" t="e">
        <f t="shared" si="241"/>
        <v>#VALUE!</v>
      </c>
      <c r="AB736" s="712" t="e">
        <f>+AA736*#REF!</f>
        <v>#VALUE!</v>
      </c>
      <c r="AC736" s="713" t="e">
        <f t="shared" si="242"/>
        <v>#VALUE!</v>
      </c>
      <c r="AD736" s="713" t="e">
        <f>AA736*AD7</f>
        <v>#VALUE!</v>
      </c>
      <c r="AE736" s="713" t="e">
        <f>AD736*AF7</f>
        <v>#VALUE!</v>
      </c>
      <c r="AF736" s="714" t="e">
        <f t="shared" si="243"/>
        <v>#VALUE!</v>
      </c>
      <c r="AG736" s="715">
        <v>15.4</v>
      </c>
      <c r="AH736" s="714" t="e">
        <f>AD736*AH7</f>
        <v>#VALUE!</v>
      </c>
      <c r="AI736" s="480" t="e">
        <f>AH736*AJ7</f>
        <v>#VALUE!</v>
      </c>
      <c r="AJ736" s="481" t="e">
        <f t="shared" si="244"/>
        <v>#VALUE!</v>
      </c>
      <c r="AK736" s="707">
        <v>16.100000000000001</v>
      </c>
      <c r="AL736" s="455">
        <v>14.865228000000004</v>
      </c>
      <c r="AM736" s="455">
        <f t="shared" si="239"/>
        <v>15.757141680000005</v>
      </c>
      <c r="AN736" s="455" t="e">
        <f>AL736*#REF!</f>
        <v>#REF!</v>
      </c>
      <c r="AO736" s="456" t="e">
        <f>SUM(AL736:AN736)</f>
        <v>#REF!</v>
      </c>
      <c r="AP736" s="364"/>
      <c r="AQ736" s="811">
        <f t="shared" si="245"/>
        <v>16.702570180800006</v>
      </c>
      <c r="AR736" s="363">
        <f t="shared" si="246"/>
        <v>19.207955707920004</v>
      </c>
      <c r="AS736" s="775">
        <f t="shared" si="240"/>
        <v>17.704724391648007</v>
      </c>
      <c r="AT736" s="804">
        <f t="shared" si="247"/>
        <v>20.360433050395205</v>
      </c>
      <c r="AU736" s="722">
        <f t="shared" si="248"/>
        <v>6.0000000000000053E-2</v>
      </c>
    </row>
    <row r="737" spans="1:47" ht="15.75" x14ac:dyDescent="0.25">
      <c r="A737" s="511" t="s">
        <v>877</v>
      </c>
      <c r="B737" s="480"/>
      <c r="C737" s="481"/>
      <c r="D737" s="481"/>
      <c r="E737" s="481"/>
      <c r="F737" s="481"/>
      <c r="G737" s="455"/>
      <c r="H737" s="485"/>
      <c r="I737" s="513"/>
      <c r="J737" s="514"/>
      <c r="K737" s="515"/>
      <c r="L737" s="483"/>
      <c r="M737" s="483"/>
      <c r="N737" s="488"/>
      <c r="O737" s="480"/>
      <c r="P737" s="480"/>
      <c r="Q737" s="480"/>
      <c r="R737" s="480"/>
      <c r="S737" s="480"/>
      <c r="T737" s="480"/>
      <c r="U737" s="483"/>
      <c r="V737" s="483"/>
      <c r="W737" s="502"/>
      <c r="X737" s="483"/>
      <c r="Y737" s="480"/>
      <c r="Z737" s="711">
        <v>17</v>
      </c>
      <c r="AA737" s="790" t="e">
        <f t="shared" si="241"/>
        <v>#VALUE!</v>
      </c>
      <c r="AB737" s="712" t="e">
        <f>+AA737*#REF!</f>
        <v>#VALUE!</v>
      </c>
      <c r="AC737" s="713" t="e">
        <f t="shared" si="242"/>
        <v>#VALUE!</v>
      </c>
      <c r="AD737" s="713" t="e">
        <f>AA737*AD7</f>
        <v>#VALUE!</v>
      </c>
      <c r="AE737" s="713" t="e">
        <f>AD737*AF7</f>
        <v>#VALUE!</v>
      </c>
      <c r="AF737" s="714" t="e">
        <f t="shared" si="243"/>
        <v>#VALUE!</v>
      </c>
      <c r="AG737" s="715">
        <v>21.8</v>
      </c>
      <c r="AH737" s="714" t="e">
        <f>AD737*AH7</f>
        <v>#VALUE!</v>
      </c>
      <c r="AI737" s="480" t="e">
        <f>AH737*AJ7</f>
        <v>#VALUE!</v>
      </c>
      <c r="AJ737" s="481" t="e">
        <f t="shared" si="244"/>
        <v>#VALUE!</v>
      </c>
      <c r="AK737" s="707">
        <v>22.9</v>
      </c>
      <c r="AL737" s="455">
        <v>21.059073000000001</v>
      </c>
      <c r="AM737" s="455">
        <f t="shared" si="239"/>
        <v>22.322617380000004</v>
      </c>
      <c r="AN737" s="455" t="e">
        <f>AL737*#REF!</f>
        <v>#REF!</v>
      </c>
      <c r="AO737" s="456">
        <v>24.2</v>
      </c>
      <c r="AP737" s="364">
        <v>24.2</v>
      </c>
      <c r="AQ737" s="811">
        <f t="shared" si="245"/>
        <v>23.661974422800004</v>
      </c>
      <c r="AR737" s="363">
        <f t="shared" si="246"/>
        <v>27.211270586220003</v>
      </c>
      <c r="AS737" s="775">
        <f t="shared" si="240"/>
        <v>25.081692888168003</v>
      </c>
      <c r="AT737" s="804">
        <f t="shared" si="247"/>
        <v>28.843946821393203</v>
      </c>
      <c r="AU737" s="722">
        <f t="shared" si="248"/>
        <v>5.9999999999999977E-2</v>
      </c>
    </row>
    <row r="738" spans="1:47" ht="15.75" x14ac:dyDescent="0.25">
      <c r="A738" s="505" t="s">
        <v>878</v>
      </c>
      <c r="B738" s="480"/>
      <c r="C738" s="481"/>
      <c r="D738" s="481"/>
      <c r="E738" s="481"/>
      <c r="F738" s="481"/>
      <c r="G738" s="455"/>
      <c r="H738" s="485"/>
      <c r="I738" s="513"/>
      <c r="J738" s="514"/>
      <c r="K738" s="515"/>
      <c r="L738" s="483"/>
      <c r="M738" s="483"/>
      <c r="N738" s="488"/>
      <c r="O738" s="480"/>
      <c r="P738" s="480"/>
      <c r="Q738" s="480"/>
      <c r="R738" s="480"/>
      <c r="S738" s="480"/>
      <c r="T738" s="480"/>
      <c r="U738" s="483"/>
      <c r="V738" s="483"/>
      <c r="W738" s="502"/>
      <c r="X738" s="483"/>
      <c r="Y738" s="480"/>
      <c r="Z738" s="711"/>
      <c r="AA738" s="790"/>
      <c r="AB738" s="712"/>
      <c r="AC738" s="713"/>
      <c r="AD738" s="713"/>
      <c r="AE738" s="713"/>
      <c r="AF738" s="714"/>
      <c r="AG738" s="715"/>
      <c r="AH738" s="714" t="s">
        <v>609</v>
      </c>
      <c r="AI738" s="480" t="s">
        <v>609</v>
      </c>
      <c r="AJ738" s="483"/>
      <c r="AK738" s="707"/>
      <c r="AL738" s="455"/>
      <c r="AM738" s="455"/>
      <c r="AN738" s="455"/>
      <c r="AO738" s="456"/>
      <c r="AP738" s="364"/>
      <c r="AQ738" s="811"/>
      <c r="AR738" s="363"/>
      <c r="AS738" s="363"/>
      <c r="AT738" s="363"/>
      <c r="AU738" s="710"/>
    </row>
    <row r="739" spans="1:47" ht="15.75" x14ac:dyDescent="0.25">
      <c r="A739" s="511" t="s">
        <v>879</v>
      </c>
      <c r="B739" s="480"/>
      <c r="C739" s="481"/>
      <c r="D739" s="481"/>
      <c r="E739" s="481"/>
      <c r="F739" s="481"/>
      <c r="G739" s="455"/>
      <c r="H739" s="485"/>
      <c r="I739" s="513"/>
      <c r="J739" s="514"/>
      <c r="K739" s="515"/>
      <c r="L739" s="483"/>
      <c r="M739" s="483"/>
      <c r="N739" s="488"/>
      <c r="O739" s="480"/>
      <c r="P739" s="480"/>
      <c r="Q739" s="480"/>
      <c r="R739" s="480"/>
      <c r="S739" s="480"/>
      <c r="T739" s="480"/>
      <c r="U739" s="483"/>
      <c r="V739" s="483"/>
      <c r="W739" s="502"/>
      <c r="X739" s="483"/>
      <c r="Y739" s="480"/>
      <c r="Z739" s="711">
        <v>15</v>
      </c>
      <c r="AA739" s="790">
        <f>+Z739+Z739*AA7</f>
        <v>15.9</v>
      </c>
      <c r="AB739" s="712" t="e">
        <f>+AA739*#REF!</f>
        <v>#REF!</v>
      </c>
      <c r="AC739" s="713" t="e">
        <f>AA739+AB739</f>
        <v>#REF!</v>
      </c>
      <c r="AD739" s="713">
        <f>AA739*AD7</f>
        <v>16.695</v>
      </c>
      <c r="AE739" s="713">
        <f>AD739*AF7</f>
        <v>2.5042499999999999</v>
      </c>
      <c r="AF739" s="714">
        <f>AD739+AE739</f>
        <v>19.199249999999999</v>
      </c>
      <c r="AG739" s="715">
        <v>19.2</v>
      </c>
      <c r="AH739" s="714">
        <f>AD739*AH7</f>
        <v>17.52975</v>
      </c>
      <c r="AI739" s="480">
        <f>AH739*AJ7</f>
        <v>2.6294624999999998</v>
      </c>
      <c r="AJ739" s="481">
        <f>SUM(AH739:AI739)</f>
        <v>20.159212499999999</v>
      </c>
      <c r="AK739" s="707">
        <v>20.2</v>
      </c>
      <c r="AL739" s="455">
        <v>18.581535000000002</v>
      </c>
      <c r="AM739" s="455">
        <f t="shared" si="239"/>
        <v>19.696427100000005</v>
      </c>
      <c r="AN739" s="455" t="e">
        <f>AL739*#REF!</f>
        <v>#REF!</v>
      </c>
      <c r="AO739" s="456">
        <v>21.4</v>
      </c>
      <c r="AP739" s="364">
        <v>21.4</v>
      </c>
      <c r="AQ739" s="811">
        <f>AM739*1.06</f>
        <v>20.878212726000005</v>
      </c>
      <c r="AR739" s="363">
        <f>AQ739*1.15</f>
        <v>24.009944634900002</v>
      </c>
      <c r="AS739" s="775">
        <f t="shared" si="240"/>
        <v>22.130905489560007</v>
      </c>
      <c r="AT739" s="804">
        <f>AS739*1.15</f>
        <v>25.450541312994005</v>
      </c>
      <c r="AU739" s="722">
        <f>SUM(AS739-AQ739)/AQ739</f>
        <v>6.0000000000000109E-2</v>
      </c>
    </row>
    <row r="740" spans="1:47" ht="15.75" x14ac:dyDescent="0.25">
      <c r="A740" s="620" t="s">
        <v>880</v>
      </c>
      <c r="B740" s="480"/>
      <c r="C740" s="481"/>
      <c r="D740" s="481"/>
      <c r="E740" s="481"/>
      <c r="F740" s="481"/>
      <c r="G740" s="455"/>
      <c r="H740" s="485"/>
      <c r="I740" s="513"/>
      <c r="J740" s="514"/>
      <c r="K740" s="515"/>
      <c r="L740" s="483"/>
      <c r="M740" s="483"/>
      <c r="N740" s="488"/>
      <c r="O740" s="480"/>
      <c r="P740" s="480"/>
      <c r="Q740" s="480"/>
      <c r="R740" s="480"/>
      <c r="S740" s="480"/>
      <c r="T740" s="480"/>
      <c r="U740" s="483"/>
      <c r="V740" s="483"/>
      <c r="W740" s="502"/>
      <c r="X740" s="483"/>
      <c r="Y740" s="480"/>
      <c r="Z740" s="711"/>
      <c r="AA740" s="790"/>
      <c r="AB740" s="712"/>
      <c r="AC740" s="713"/>
      <c r="AD740" s="713"/>
      <c r="AE740" s="713"/>
      <c r="AF740" s="714"/>
      <c r="AG740" s="715"/>
      <c r="AH740" s="714"/>
      <c r="AI740" s="480"/>
      <c r="AJ740" s="483"/>
      <c r="AK740" s="707"/>
      <c r="AL740" s="455"/>
      <c r="AM740" s="455"/>
      <c r="AN740" s="455"/>
      <c r="AO740" s="456"/>
      <c r="AP740" s="364"/>
      <c r="AQ740" s="811"/>
      <c r="AR740" s="363"/>
      <c r="AS740" s="363"/>
      <c r="AT740" s="363"/>
      <c r="AU740" s="710"/>
    </row>
    <row r="741" spans="1:47" ht="15.75" x14ac:dyDescent="0.25">
      <c r="A741" s="511" t="s">
        <v>881</v>
      </c>
      <c r="B741" s="480"/>
      <c r="C741" s="481"/>
      <c r="D741" s="481"/>
      <c r="E741" s="481"/>
      <c r="F741" s="481"/>
      <c r="G741" s="455"/>
      <c r="H741" s="485"/>
      <c r="I741" s="513"/>
      <c r="J741" s="514"/>
      <c r="K741" s="515"/>
      <c r="L741" s="483"/>
      <c r="M741" s="483"/>
      <c r="N741" s="488"/>
      <c r="O741" s="480"/>
      <c r="P741" s="480"/>
      <c r="Q741" s="480"/>
      <c r="R741" s="480"/>
      <c r="S741" s="480"/>
      <c r="T741" s="480"/>
      <c r="U741" s="483"/>
      <c r="V741" s="483"/>
      <c r="W741" s="502"/>
      <c r="X741" s="483"/>
      <c r="Y741" s="480"/>
      <c r="Z741" s="711"/>
      <c r="AA741" s="790"/>
      <c r="AB741" s="712"/>
      <c r="AC741" s="713"/>
      <c r="AD741" s="713"/>
      <c r="AE741" s="713"/>
      <c r="AF741" s="714"/>
      <c r="AG741" s="715"/>
      <c r="AH741" s="714"/>
      <c r="AI741" s="480"/>
      <c r="AJ741" s="483"/>
      <c r="AK741" s="707"/>
      <c r="AL741" s="455"/>
      <c r="AM741" s="455"/>
      <c r="AN741" s="455"/>
      <c r="AO741" s="456"/>
      <c r="AP741" s="364"/>
      <c r="AQ741" s="811"/>
      <c r="AR741" s="363"/>
      <c r="AS741" s="363"/>
      <c r="AT741" s="363"/>
      <c r="AU741" s="710"/>
    </row>
    <row r="742" spans="1:47" ht="15.75" x14ac:dyDescent="0.25">
      <c r="A742" s="511" t="s">
        <v>882</v>
      </c>
      <c r="B742" s="480"/>
      <c r="C742" s="481"/>
      <c r="D742" s="481"/>
      <c r="E742" s="481"/>
      <c r="F742" s="481"/>
      <c r="G742" s="455"/>
      <c r="H742" s="485"/>
      <c r="I742" s="513"/>
      <c r="J742" s="514"/>
      <c r="K742" s="515"/>
      <c r="L742" s="483"/>
      <c r="M742" s="483"/>
      <c r="N742" s="488"/>
      <c r="O742" s="480"/>
      <c r="P742" s="480"/>
      <c r="Q742" s="480"/>
      <c r="R742" s="480"/>
      <c r="S742" s="480"/>
      <c r="T742" s="480"/>
      <c r="U742" s="483"/>
      <c r="V742" s="483"/>
      <c r="W742" s="502"/>
      <c r="X742" s="483"/>
      <c r="Y742" s="480"/>
      <c r="Z742" s="711"/>
      <c r="AA742" s="790"/>
      <c r="AB742" s="712"/>
      <c r="AC742" s="713"/>
      <c r="AD742" s="713"/>
      <c r="AE742" s="713"/>
      <c r="AF742" s="714"/>
      <c r="AG742" s="715"/>
      <c r="AH742" s="714"/>
      <c r="AI742" s="480"/>
      <c r="AJ742" s="483"/>
      <c r="AK742" s="707"/>
      <c r="AL742" s="455"/>
      <c r="AM742" s="455"/>
      <c r="AN742" s="455"/>
      <c r="AO742" s="456"/>
      <c r="AP742" s="364"/>
      <c r="AQ742" s="811"/>
      <c r="AR742" s="363"/>
      <c r="AS742" s="363"/>
      <c r="AT742" s="363"/>
      <c r="AU742" s="710"/>
    </row>
    <row r="743" spans="1:47" ht="15.75" x14ac:dyDescent="0.25">
      <c r="A743" s="511" t="s">
        <v>883</v>
      </c>
      <c r="B743" s="480"/>
      <c r="C743" s="481"/>
      <c r="D743" s="481"/>
      <c r="E743" s="481"/>
      <c r="F743" s="481"/>
      <c r="G743" s="455"/>
      <c r="H743" s="485"/>
      <c r="I743" s="513"/>
      <c r="J743" s="514"/>
      <c r="K743" s="515"/>
      <c r="L743" s="483"/>
      <c r="M743" s="483"/>
      <c r="N743" s="488"/>
      <c r="O743" s="480"/>
      <c r="P743" s="480"/>
      <c r="Q743" s="480"/>
      <c r="R743" s="480"/>
      <c r="S743" s="480"/>
      <c r="T743" s="480"/>
      <c r="U743" s="483"/>
      <c r="V743" s="483"/>
      <c r="W743" s="502"/>
      <c r="X743" s="483"/>
      <c r="Y743" s="480"/>
      <c r="Z743" s="711"/>
      <c r="AA743" s="790"/>
      <c r="AB743" s="712"/>
      <c r="AC743" s="713"/>
      <c r="AD743" s="713"/>
      <c r="AE743" s="713"/>
      <c r="AF743" s="714"/>
      <c r="AG743" s="715"/>
      <c r="AH743" s="714"/>
      <c r="AI743" s="480"/>
      <c r="AJ743" s="483"/>
      <c r="AK743" s="707"/>
      <c r="AL743" s="455"/>
      <c r="AM743" s="455"/>
      <c r="AN743" s="455"/>
      <c r="AO743" s="456"/>
      <c r="AP743" s="364"/>
      <c r="AQ743" s="811"/>
      <c r="AR743" s="363"/>
      <c r="AS743" s="363"/>
      <c r="AT743" s="363"/>
      <c r="AU743" s="710"/>
    </row>
    <row r="744" spans="1:47" ht="15.75" x14ac:dyDescent="0.25">
      <c r="A744" s="479"/>
      <c r="B744" s="517"/>
      <c r="C744" s="481"/>
      <c r="D744" s="481"/>
      <c r="E744" s="481"/>
      <c r="F744" s="481"/>
      <c r="G744" s="455"/>
      <c r="H744" s="485"/>
      <c r="I744" s="513"/>
      <c r="J744" s="514"/>
      <c r="K744" s="515"/>
      <c r="L744" s="483"/>
      <c r="M744" s="483"/>
      <c r="N744" s="488"/>
      <c r="O744" s="480"/>
      <c r="P744" s="480"/>
      <c r="Q744" s="480"/>
      <c r="R744" s="480"/>
      <c r="S744" s="480"/>
      <c r="T744" s="480"/>
      <c r="U744" s="483"/>
      <c r="V744" s="483"/>
      <c r="W744" s="502"/>
      <c r="X744" s="483"/>
      <c r="Y744" s="480"/>
      <c r="Z744" s="711"/>
      <c r="AA744" s="712"/>
      <c r="AB744" s="712"/>
      <c r="AC744" s="713"/>
      <c r="AD744" s="713"/>
      <c r="AE744" s="713"/>
      <c r="AF744" s="714"/>
      <c r="AG744" s="715"/>
      <c r="AH744" s="714"/>
      <c r="AI744" s="480"/>
      <c r="AJ744" s="483"/>
      <c r="AK744" s="707"/>
      <c r="AL744" s="455"/>
      <c r="AM744" s="455"/>
      <c r="AN744" s="455"/>
      <c r="AO744" s="456"/>
      <c r="AP744" s="364"/>
      <c r="AQ744" s="811"/>
      <c r="AR744" s="363"/>
      <c r="AS744" s="363"/>
      <c r="AT744" s="363"/>
      <c r="AU744" s="710"/>
    </row>
    <row r="745" spans="1:47" ht="15.75" x14ac:dyDescent="0.25">
      <c r="A745" s="479"/>
      <c r="B745" s="517"/>
      <c r="C745" s="481"/>
      <c r="D745" s="481"/>
      <c r="E745" s="481"/>
      <c r="F745" s="481"/>
      <c r="G745" s="455"/>
      <c r="H745" s="485"/>
      <c r="I745" s="513"/>
      <c r="J745" s="514"/>
      <c r="K745" s="515"/>
      <c r="L745" s="483"/>
      <c r="M745" s="483"/>
      <c r="N745" s="488"/>
      <c r="O745" s="480"/>
      <c r="P745" s="480"/>
      <c r="Q745" s="480"/>
      <c r="R745" s="480"/>
      <c r="S745" s="480"/>
      <c r="T745" s="480"/>
      <c r="U745" s="483"/>
      <c r="V745" s="483"/>
      <c r="W745" s="502"/>
      <c r="X745" s="483"/>
      <c r="Y745" s="480"/>
      <c r="Z745" s="711"/>
      <c r="AA745" s="712"/>
      <c r="AB745" s="712"/>
      <c r="AC745" s="713"/>
      <c r="AD745" s="713"/>
      <c r="AE745" s="713"/>
      <c r="AF745" s="714"/>
      <c r="AG745" s="715"/>
      <c r="AH745" s="714"/>
      <c r="AI745" s="480"/>
      <c r="AJ745" s="483"/>
      <c r="AK745" s="707"/>
      <c r="AL745" s="455"/>
      <c r="AM745" s="455"/>
      <c r="AN745" s="455"/>
      <c r="AO745" s="456"/>
      <c r="AP745" s="364"/>
      <c r="AQ745" s="811"/>
      <c r="AR745" s="363"/>
      <c r="AS745" s="363"/>
      <c r="AT745" s="363"/>
      <c r="AU745" s="710"/>
    </row>
    <row r="746" spans="1:47" ht="15.75" x14ac:dyDescent="0.25">
      <c r="A746" s="499" t="s">
        <v>492</v>
      </c>
      <c r="B746" s="517"/>
      <c r="C746" s="481"/>
      <c r="D746" s="481"/>
      <c r="E746" s="481"/>
      <c r="F746" s="481"/>
      <c r="G746" s="455"/>
      <c r="H746" s="485"/>
      <c r="I746" s="513"/>
      <c r="J746" s="514"/>
      <c r="K746" s="515"/>
      <c r="L746" s="483"/>
      <c r="M746" s="483"/>
      <c r="N746" s="488"/>
      <c r="O746" s="480"/>
      <c r="P746" s="480"/>
      <c r="Q746" s="480"/>
      <c r="R746" s="480"/>
      <c r="S746" s="480"/>
      <c r="T746" s="480"/>
      <c r="U746" s="483"/>
      <c r="V746" s="483"/>
      <c r="W746" s="502"/>
      <c r="X746" s="483"/>
      <c r="Y746" s="480"/>
      <c r="Z746" s="711"/>
      <c r="AA746" s="712"/>
      <c r="AB746" s="712"/>
      <c r="AC746" s="713"/>
      <c r="AD746" s="713"/>
      <c r="AE746" s="713"/>
      <c r="AF746" s="714"/>
      <c r="AG746" s="715"/>
      <c r="AH746" s="714"/>
      <c r="AI746" s="480"/>
      <c r="AJ746" s="483"/>
      <c r="AK746" s="707"/>
      <c r="AL746" s="455"/>
      <c r="AM746" s="455"/>
      <c r="AN746" s="455"/>
      <c r="AO746" s="456"/>
      <c r="AP746" s="364"/>
      <c r="AQ746" s="811"/>
      <c r="AR746" s="363"/>
      <c r="AS746" s="363"/>
      <c r="AT746" s="363"/>
      <c r="AU746" s="710"/>
    </row>
    <row r="747" spans="1:47" ht="15.75" x14ac:dyDescent="0.25">
      <c r="A747" s="479"/>
      <c r="B747" s="517"/>
      <c r="C747" s="481"/>
      <c r="D747" s="481"/>
      <c r="E747" s="481"/>
      <c r="F747" s="481"/>
      <c r="G747" s="455"/>
      <c r="H747" s="485"/>
      <c r="I747" s="513"/>
      <c r="J747" s="514"/>
      <c r="K747" s="515"/>
      <c r="L747" s="483"/>
      <c r="M747" s="483"/>
      <c r="N747" s="488"/>
      <c r="O747" s="480"/>
      <c r="P747" s="480"/>
      <c r="Q747" s="480"/>
      <c r="R747" s="480"/>
      <c r="S747" s="480"/>
      <c r="T747" s="480"/>
      <c r="U747" s="483"/>
      <c r="V747" s="483"/>
      <c r="W747" s="502"/>
      <c r="X747" s="483"/>
      <c r="Y747" s="480"/>
      <c r="Z747" s="711"/>
      <c r="AA747" s="712"/>
      <c r="AB747" s="712"/>
      <c r="AC747" s="713"/>
      <c r="AD747" s="713"/>
      <c r="AE747" s="713"/>
      <c r="AF747" s="714"/>
      <c r="AG747" s="715"/>
      <c r="AH747" s="714"/>
      <c r="AI747" s="480"/>
      <c r="AJ747" s="483"/>
      <c r="AK747" s="707"/>
      <c r="AL747" s="455"/>
      <c r="AM747" s="455"/>
      <c r="AN747" s="455"/>
      <c r="AO747" s="456"/>
      <c r="AP747" s="364"/>
      <c r="AQ747" s="811"/>
      <c r="AR747" s="363"/>
      <c r="AS747" s="363"/>
      <c r="AT747" s="363"/>
      <c r="AU747" s="710"/>
    </row>
    <row r="748" spans="1:47" ht="15.75" x14ac:dyDescent="0.25">
      <c r="A748" s="499" t="s">
        <v>493</v>
      </c>
      <c r="B748" s="517"/>
      <c r="C748" s="481"/>
      <c r="D748" s="481"/>
      <c r="E748" s="481"/>
      <c r="F748" s="481"/>
      <c r="G748" s="455"/>
      <c r="H748" s="485"/>
      <c r="I748" s="513"/>
      <c r="J748" s="514"/>
      <c r="K748" s="515"/>
      <c r="L748" s="483"/>
      <c r="M748" s="483"/>
      <c r="N748" s="488"/>
      <c r="O748" s="480"/>
      <c r="P748" s="480"/>
      <c r="Q748" s="480"/>
      <c r="R748" s="480"/>
      <c r="S748" s="480"/>
      <c r="T748" s="480"/>
      <c r="U748" s="483"/>
      <c r="V748" s="483"/>
      <c r="W748" s="502"/>
      <c r="X748" s="483"/>
      <c r="Y748" s="480"/>
      <c r="Z748" s="711"/>
      <c r="AA748" s="712"/>
      <c r="AB748" s="712"/>
      <c r="AC748" s="713"/>
      <c r="AD748" s="713"/>
      <c r="AE748" s="713"/>
      <c r="AF748" s="714"/>
      <c r="AG748" s="715"/>
      <c r="AH748" s="714"/>
      <c r="AI748" s="480"/>
      <c r="AJ748" s="483"/>
      <c r="AK748" s="707"/>
      <c r="AL748" s="455"/>
      <c r="AM748" s="455"/>
      <c r="AN748" s="455"/>
      <c r="AO748" s="456"/>
      <c r="AP748" s="364"/>
      <c r="AQ748" s="811"/>
      <c r="AR748" s="363"/>
      <c r="AS748" s="363"/>
      <c r="AT748" s="363"/>
      <c r="AU748" s="710"/>
    </row>
    <row r="749" spans="1:47" ht="15.75" x14ac:dyDescent="0.25">
      <c r="A749" s="505"/>
      <c r="B749" s="517"/>
      <c r="C749" s="481"/>
      <c r="D749" s="481"/>
      <c r="E749" s="481"/>
      <c r="F749" s="481"/>
      <c r="G749" s="455"/>
      <c r="H749" s="485"/>
      <c r="I749" s="513"/>
      <c r="J749" s="514"/>
      <c r="K749" s="515"/>
      <c r="L749" s="483"/>
      <c r="M749" s="483"/>
      <c r="N749" s="488"/>
      <c r="O749" s="480"/>
      <c r="P749" s="480"/>
      <c r="Q749" s="480"/>
      <c r="R749" s="480"/>
      <c r="S749" s="480"/>
      <c r="T749" s="480"/>
      <c r="U749" s="483"/>
      <c r="V749" s="483"/>
      <c r="W749" s="502"/>
      <c r="X749" s="483"/>
      <c r="Y749" s="480"/>
      <c r="Z749" s="711"/>
      <c r="AA749" s="712"/>
      <c r="AB749" s="712"/>
      <c r="AC749" s="392"/>
      <c r="AD749" s="392"/>
      <c r="AE749" s="392"/>
      <c r="AF749" s="483"/>
      <c r="AG749" s="554"/>
      <c r="AH749" s="483"/>
      <c r="AI749" s="480"/>
      <c r="AJ749" s="483"/>
      <c r="AK749" s="707"/>
      <c r="AL749" s="455"/>
      <c r="AM749" s="455"/>
      <c r="AN749" s="455"/>
      <c r="AO749" s="456"/>
      <c r="AP749" s="364"/>
      <c r="AQ749" s="816"/>
      <c r="AR749" s="363"/>
      <c r="AS749" s="363"/>
      <c r="AT749" s="363"/>
      <c r="AU749" s="710"/>
    </row>
    <row r="750" spans="1:47" ht="15.75" x14ac:dyDescent="0.25">
      <c r="A750" s="479" t="s">
        <v>494</v>
      </c>
      <c r="B750" s="480">
        <v>605</v>
      </c>
      <c r="C750" s="481" t="e">
        <f t="shared" ref="C750:C757" si="249">+B750+B750*$G$7</f>
        <v>#VALUE!</v>
      </c>
      <c r="D750" s="481">
        <v>686.2</v>
      </c>
      <c r="E750" s="618" t="s">
        <v>23</v>
      </c>
      <c r="F750" s="481">
        <f t="shared" ref="F750:F812" si="250">SUM(D750:E750)</f>
        <v>686.2</v>
      </c>
      <c r="G750" s="455">
        <f t="shared" ref="G750:G757" si="251">CEILING(F750,0.1)</f>
        <v>686.2</v>
      </c>
      <c r="H750" s="485">
        <f>+D750+D750*$I$7</f>
        <v>686.2</v>
      </c>
      <c r="I750" s="513"/>
      <c r="J750" s="514">
        <f>SUM(H750:I750)</f>
        <v>686.2</v>
      </c>
      <c r="K750" s="515">
        <f>_xlfn.FLOOR.PRECISE(+H750+I750,0.1)+0.1</f>
        <v>686.30000000000007</v>
      </c>
      <c r="L750" s="480">
        <f t="shared" ref="L750:L757" si="252">H750+H750*$M$7</f>
        <v>686.2</v>
      </c>
      <c r="M750" s="483"/>
      <c r="N750" s="363">
        <f t="shared" ref="N750:N757" si="253">L750+M750</f>
        <v>686.2</v>
      </c>
      <c r="O750" s="480">
        <f>L750+L750*$P$7</f>
        <v>782.26800000000003</v>
      </c>
      <c r="P750" s="480"/>
      <c r="Q750" s="480">
        <f t="shared" ref="Q750:Q757" si="254">SUM(O750:P750)</f>
        <v>782.26800000000003</v>
      </c>
      <c r="R750" s="550">
        <v>866.31</v>
      </c>
      <c r="S750" s="480"/>
      <c r="T750" s="480">
        <f>R750+S750-0.01</f>
        <v>866.3</v>
      </c>
      <c r="U750" s="480">
        <f>R750+(R750*R7)</f>
        <v>921.75383999999997</v>
      </c>
      <c r="V750" s="480"/>
      <c r="W750" s="543">
        <f t="shared" ref="W750:W757" si="255">ROUNDUP(SUM(U750:V750),1)</f>
        <v>921.80000000000007</v>
      </c>
      <c r="X750" s="480">
        <f t="shared" ref="X750:X757" si="256">U750*$Z$9+U750</f>
        <v>995.49414719999993</v>
      </c>
      <c r="Y750" s="480"/>
      <c r="Z750" s="711">
        <f>X750+Y750+0.04</f>
        <v>995.53414719999989</v>
      </c>
      <c r="AA750" s="712">
        <f t="shared" ref="AA750:AA757" si="257">X750+(X750*AA$7)</f>
        <v>1055.2237960319999</v>
      </c>
      <c r="AB750" s="712"/>
      <c r="AC750" s="713">
        <f t="shared" ref="AC750:AC759" si="258">AA750+AB750</f>
        <v>1055.2237960319999</v>
      </c>
      <c r="AD750" s="713">
        <f>AA750*AD7</f>
        <v>1107.9849858335999</v>
      </c>
      <c r="AE750" s="713"/>
      <c r="AF750" s="714">
        <f>AD750</f>
        <v>1107.9849858335999</v>
      </c>
      <c r="AG750" s="715">
        <v>1087.5</v>
      </c>
      <c r="AH750" s="714">
        <f>AD750*AH7</f>
        <v>1163.3842351252799</v>
      </c>
      <c r="AI750" s="480"/>
      <c r="AJ750" s="481">
        <f t="shared" ref="AJ750:AJ757" si="259">SUM(AH750:AI750)</f>
        <v>1163.3842351252799</v>
      </c>
      <c r="AK750" s="707">
        <v>1141.8</v>
      </c>
      <c r="AL750" s="455">
        <v>1210.3504875803378</v>
      </c>
      <c r="AM750" s="455">
        <f t="shared" ref="AM750:AM759" si="260">AL750*1.06</f>
        <v>1282.9715168351581</v>
      </c>
      <c r="AN750" s="455"/>
      <c r="AO750" s="456">
        <v>1210.4000000000001</v>
      </c>
      <c r="AP750" s="364">
        <v>1210.4000000000001</v>
      </c>
      <c r="AQ750" s="816">
        <f t="shared" ref="AQ750:AQ757" si="261">AM750*1.06</f>
        <v>1359.9498078452677</v>
      </c>
      <c r="AR750" s="363">
        <f>AQ750*1.15</f>
        <v>1563.9422790220578</v>
      </c>
      <c r="AS750" s="775">
        <f t="shared" ref="AS750:AS757" si="262">AQ750*1.06</f>
        <v>1441.5467963159838</v>
      </c>
      <c r="AT750" s="804">
        <f t="shared" ref="AT750:AT757" si="263">AS750*1.15</f>
        <v>1657.7788157633813</v>
      </c>
      <c r="AU750" s="722">
        <f t="shared" ref="AU750:AU757" si="264">SUM(AS750-AQ750)/AQ750</f>
        <v>5.9999999999999984E-2</v>
      </c>
    </row>
    <row r="751" spans="1:47" ht="15.75" x14ac:dyDescent="0.25">
      <c r="A751" s="479" t="s">
        <v>495</v>
      </c>
      <c r="B751" s="480">
        <v>363</v>
      </c>
      <c r="C751" s="481" t="e">
        <f t="shared" si="249"/>
        <v>#VALUE!</v>
      </c>
      <c r="D751" s="481">
        <v>411.8</v>
      </c>
      <c r="E751" s="618" t="s">
        <v>23</v>
      </c>
      <c r="F751" s="481">
        <f t="shared" si="250"/>
        <v>411.8</v>
      </c>
      <c r="G751" s="455">
        <f t="shared" si="251"/>
        <v>411.8</v>
      </c>
      <c r="H751" s="485">
        <f t="shared" ref="H751:H821" si="265">+D751+D751*$I$7</f>
        <v>411.8</v>
      </c>
      <c r="I751" s="513"/>
      <c r="J751" s="514">
        <f>SUM(H751:I751)</f>
        <v>411.8</v>
      </c>
      <c r="K751" s="515">
        <f t="shared" ref="K751:K757" si="266">_xlfn.FLOOR.PRECISE(+H751+I751,0.1)</f>
        <v>411.8</v>
      </c>
      <c r="L751" s="480">
        <f t="shared" si="252"/>
        <v>411.8</v>
      </c>
      <c r="M751" s="483"/>
      <c r="N751" s="363">
        <f t="shared" si="253"/>
        <v>411.8</v>
      </c>
      <c r="O751" s="480">
        <f>L751+L751*$P$7</f>
        <v>469.452</v>
      </c>
      <c r="P751" s="480"/>
      <c r="Q751" s="480">
        <f t="shared" si="254"/>
        <v>469.452</v>
      </c>
      <c r="R751" s="550">
        <v>519.89</v>
      </c>
      <c r="S751" s="480"/>
      <c r="T751" s="480">
        <f>R751+S751+0.01</f>
        <v>519.9</v>
      </c>
      <c r="U751" s="480">
        <f>R751+(R751*R7)</f>
        <v>553.16296</v>
      </c>
      <c r="V751" s="480"/>
      <c r="W751" s="543">
        <f t="shared" si="255"/>
        <v>553.20000000000005</v>
      </c>
      <c r="X751" s="480">
        <f t="shared" si="256"/>
        <v>597.41599680000002</v>
      </c>
      <c r="Y751" s="480"/>
      <c r="Z751" s="711">
        <f>X751+Y751</f>
        <v>597.41599680000002</v>
      </c>
      <c r="AA751" s="712">
        <f t="shared" si="257"/>
        <v>633.26095660800001</v>
      </c>
      <c r="AB751" s="712"/>
      <c r="AC751" s="713">
        <f t="shared" si="258"/>
        <v>633.26095660800001</v>
      </c>
      <c r="AD751" s="713">
        <f>AA751*AD7</f>
        <v>664.92400443840006</v>
      </c>
      <c r="AE751" s="713"/>
      <c r="AF751" s="714">
        <f t="shared" ref="AF751:AF757" si="267">AD751</f>
        <v>664.92400443840006</v>
      </c>
      <c r="AG751" s="715">
        <v>652.6</v>
      </c>
      <c r="AH751" s="714">
        <f>AD751*AH7</f>
        <v>698.17020466032011</v>
      </c>
      <c r="AI751" s="480"/>
      <c r="AJ751" s="481">
        <f t="shared" si="259"/>
        <v>698.17020466032011</v>
      </c>
      <c r="AK751" s="707">
        <v>685.2</v>
      </c>
      <c r="AL751" s="455">
        <v>726.35559440401448</v>
      </c>
      <c r="AM751" s="455">
        <f t="shared" si="260"/>
        <v>769.93693006825538</v>
      </c>
      <c r="AN751" s="455"/>
      <c r="AO751" s="456">
        <v>726.4</v>
      </c>
      <c r="AP751" s="364">
        <v>726.4</v>
      </c>
      <c r="AQ751" s="816">
        <f t="shared" si="261"/>
        <v>816.13314587235072</v>
      </c>
      <c r="AR751" s="363">
        <f t="shared" ref="AR751:AR759" si="268">AQ751*1.15</f>
        <v>938.55311775320331</v>
      </c>
      <c r="AS751" s="775">
        <f t="shared" si="262"/>
        <v>865.10113462469178</v>
      </c>
      <c r="AT751" s="804">
        <f t="shared" si="263"/>
        <v>994.86630481839552</v>
      </c>
      <c r="AU751" s="722">
        <f t="shared" si="264"/>
        <v>6.0000000000000019E-2</v>
      </c>
    </row>
    <row r="752" spans="1:47" ht="15.75" x14ac:dyDescent="0.25">
      <c r="A752" s="621" t="s">
        <v>496</v>
      </c>
      <c r="B752" s="480">
        <v>363</v>
      </c>
      <c r="C752" s="481" t="e">
        <f t="shared" si="249"/>
        <v>#VALUE!</v>
      </c>
      <c r="D752" s="481">
        <v>411.8</v>
      </c>
      <c r="E752" s="618" t="s">
        <v>23</v>
      </c>
      <c r="F752" s="481">
        <f t="shared" si="250"/>
        <v>411.8</v>
      </c>
      <c r="G752" s="455">
        <f t="shared" si="251"/>
        <v>411.8</v>
      </c>
      <c r="H752" s="485">
        <f t="shared" si="265"/>
        <v>411.8</v>
      </c>
      <c r="I752" s="513"/>
      <c r="J752" s="514">
        <f>SUM(H752:I752)</f>
        <v>411.8</v>
      </c>
      <c r="K752" s="515">
        <f t="shared" si="266"/>
        <v>411.8</v>
      </c>
      <c r="L752" s="480">
        <f t="shared" si="252"/>
        <v>411.8</v>
      </c>
      <c r="M752" s="483"/>
      <c r="N752" s="363">
        <f t="shared" si="253"/>
        <v>411.8</v>
      </c>
      <c r="O752" s="480">
        <f>L752+L752*$P$7</f>
        <v>469.452</v>
      </c>
      <c r="P752" s="480"/>
      <c r="Q752" s="480">
        <f t="shared" si="254"/>
        <v>469.452</v>
      </c>
      <c r="R752" s="550">
        <v>519.89</v>
      </c>
      <c r="S752" s="480"/>
      <c r="T752" s="480">
        <f>R752+S752+0.01</f>
        <v>519.9</v>
      </c>
      <c r="U752" s="480">
        <f>R752+(R752*R7)</f>
        <v>553.16296</v>
      </c>
      <c r="V752" s="480"/>
      <c r="W752" s="543">
        <f t="shared" si="255"/>
        <v>553.20000000000005</v>
      </c>
      <c r="X752" s="480">
        <f t="shared" si="256"/>
        <v>597.41599680000002</v>
      </c>
      <c r="Y752" s="480"/>
      <c r="Z752" s="711">
        <f>X752+Y752</f>
        <v>597.41599680000002</v>
      </c>
      <c r="AA752" s="712">
        <f t="shared" si="257"/>
        <v>633.26095660800001</v>
      </c>
      <c r="AB752" s="712"/>
      <c r="AC752" s="713">
        <f t="shared" si="258"/>
        <v>633.26095660800001</v>
      </c>
      <c r="AD752" s="713">
        <f>AA752*AD7</f>
        <v>664.92400443840006</v>
      </c>
      <c r="AE752" s="713"/>
      <c r="AF752" s="714">
        <f t="shared" si="267"/>
        <v>664.92400443840006</v>
      </c>
      <c r="AG752" s="715">
        <v>652.6</v>
      </c>
      <c r="AH752" s="714">
        <f>AD752*AH7</f>
        <v>698.17020466032011</v>
      </c>
      <c r="AI752" s="480"/>
      <c r="AJ752" s="481">
        <f t="shared" si="259"/>
        <v>698.17020466032011</v>
      </c>
      <c r="AK752" s="707">
        <v>685.2</v>
      </c>
      <c r="AL752" s="455">
        <v>726.35559440401448</v>
      </c>
      <c r="AM752" s="455">
        <f t="shared" si="260"/>
        <v>769.93693006825538</v>
      </c>
      <c r="AN752" s="455"/>
      <c r="AO752" s="456">
        <v>726.4</v>
      </c>
      <c r="AP752" s="364">
        <v>726.4</v>
      </c>
      <c r="AQ752" s="816">
        <f t="shared" si="261"/>
        <v>816.13314587235072</v>
      </c>
      <c r="AR752" s="363">
        <f t="shared" si="268"/>
        <v>938.55311775320331</v>
      </c>
      <c r="AS752" s="775">
        <f t="shared" si="262"/>
        <v>865.10113462469178</v>
      </c>
      <c r="AT752" s="804">
        <f t="shared" si="263"/>
        <v>994.86630481839552</v>
      </c>
      <c r="AU752" s="722">
        <f t="shared" si="264"/>
        <v>6.0000000000000019E-2</v>
      </c>
    </row>
    <row r="753" spans="1:47" ht="15.75" x14ac:dyDescent="0.25">
      <c r="A753" s="511" t="s">
        <v>497</v>
      </c>
      <c r="B753" s="480">
        <v>363</v>
      </c>
      <c r="C753" s="481" t="e">
        <f t="shared" si="249"/>
        <v>#VALUE!</v>
      </c>
      <c r="D753" s="481">
        <v>411.8</v>
      </c>
      <c r="E753" s="618" t="s">
        <v>23</v>
      </c>
      <c r="F753" s="481">
        <f t="shared" si="250"/>
        <v>411.8</v>
      </c>
      <c r="G753" s="455">
        <f t="shared" si="251"/>
        <v>411.8</v>
      </c>
      <c r="H753" s="485">
        <f t="shared" si="265"/>
        <v>411.8</v>
      </c>
      <c r="I753" s="513"/>
      <c r="J753" s="514">
        <f>SUM(H753:I753)</f>
        <v>411.8</v>
      </c>
      <c r="K753" s="515">
        <f t="shared" si="266"/>
        <v>411.8</v>
      </c>
      <c r="L753" s="480">
        <f t="shared" si="252"/>
        <v>411.8</v>
      </c>
      <c r="M753" s="483"/>
      <c r="N753" s="363">
        <f t="shared" si="253"/>
        <v>411.8</v>
      </c>
      <c r="O753" s="480">
        <f>L753+L753*$P$7</f>
        <v>469.452</v>
      </c>
      <c r="P753" s="480"/>
      <c r="Q753" s="480">
        <f t="shared" si="254"/>
        <v>469.452</v>
      </c>
      <c r="R753" s="550">
        <v>519.89</v>
      </c>
      <c r="S753" s="480"/>
      <c r="T753" s="480">
        <f>R753+S753+0.01</f>
        <v>519.9</v>
      </c>
      <c r="U753" s="480">
        <f>R753+(R753*R7)</f>
        <v>553.16296</v>
      </c>
      <c r="V753" s="480"/>
      <c r="W753" s="543">
        <f t="shared" si="255"/>
        <v>553.20000000000005</v>
      </c>
      <c r="X753" s="480">
        <f t="shared" si="256"/>
        <v>597.41599680000002</v>
      </c>
      <c r="Y753" s="480"/>
      <c r="Z753" s="711">
        <f>X753+Y753</f>
        <v>597.41599680000002</v>
      </c>
      <c r="AA753" s="712">
        <f t="shared" si="257"/>
        <v>633.26095660800001</v>
      </c>
      <c r="AB753" s="712"/>
      <c r="AC753" s="713">
        <f t="shared" si="258"/>
        <v>633.26095660800001</v>
      </c>
      <c r="AD753" s="713">
        <f>AA753*AD7</f>
        <v>664.92400443840006</v>
      </c>
      <c r="AE753" s="713"/>
      <c r="AF753" s="714">
        <f t="shared" si="267"/>
        <v>664.92400443840006</v>
      </c>
      <c r="AG753" s="715">
        <v>652.6</v>
      </c>
      <c r="AH753" s="714">
        <f>AD753*AH7</f>
        <v>698.17020466032011</v>
      </c>
      <c r="AI753" s="480"/>
      <c r="AJ753" s="481">
        <f t="shared" si="259"/>
        <v>698.17020466032011</v>
      </c>
      <c r="AK753" s="707">
        <v>685.2</v>
      </c>
      <c r="AL753" s="455">
        <v>726.35559440401448</v>
      </c>
      <c r="AM753" s="455">
        <f t="shared" si="260"/>
        <v>769.93693006825538</v>
      </c>
      <c r="AN753" s="455"/>
      <c r="AO753" s="456">
        <v>726.4</v>
      </c>
      <c r="AP753" s="364">
        <v>726.4</v>
      </c>
      <c r="AQ753" s="816">
        <f t="shared" si="261"/>
        <v>816.13314587235072</v>
      </c>
      <c r="AR753" s="363">
        <f t="shared" si="268"/>
        <v>938.55311775320331</v>
      </c>
      <c r="AS753" s="775">
        <f t="shared" si="262"/>
        <v>865.10113462469178</v>
      </c>
      <c r="AT753" s="804">
        <f t="shared" si="263"/>
        <v>994.86630481839552</v>
      </c>
      <c r="AU753" s="722">
        <f t="shared" si="264"/>
        <v>6.0000000000000019E-2</v>
      </c>
    </row>
    <row r="754" spans="1:47" ht="15.75" x14ac:dyDescent="0.25">
      <c r="A754" s="511" t="s">
        <v>774</v>
      </c>
      <c r="B754" s="480"/>
      <c r="C754" s="481"/>
      <c r="D754" s="481"/>
      <c r="E754" s="618"/>
      <c r="F754" s="481"/>
      <c r="G754" s="455"/>
      <c r="H754" s="485"/>
      <c r="I754" s="513"/>
      <c r="J754" s="514"/>
      <c r="K754" s="515"/>
      <c r="L754" s="480"/>
      <c r="M754" s="483"/>
      <c r="N754" s="363"/>
      <c r="O754" s="480">
        <v>817</v>
      </c>
      <c r="P754" s="480"/>
      <c r="Q754" s="480">
        <f t="shared" si="254"/>
        <v>817</v>
      </c>
      <c r="R754" s="550">
        <v>866.02</v>
      </c>
      <c r="S754" s="480"/>
      <c r="T754" s="480">
        <f>R754+S754-0.02</f>
        <v>866</v>
      </c>
      <c r="U754" s="480">
        <f>R754+(R754*R7)</f>
        <v>921.44528000000003</v>
      </c>
      <c r="V754" s="480"/>
      <c r="W754" s="543">
        <f t="shared" si="255"/>
        <v>921.5</v>
      </c>
      <c r="X754" s="480">
        <f t="shared" si="256"/>
        <v>995.16090240000005</v>
      </c>
      <c r="Y754" s="480"/>
      <c r="Z754" s="711">
        <f>X754+Y754-0.03</f>
        <v>995.13090240000008</v>
      </c>
      <c r="AA754" s="712">
        <f t="shared" si="257"/>
        <v>1054.870556544</v>
      </c>
      <c r="AB754" s="712"/>
      <c r="AC754" s="713">
        <f t="shared" si="258"/>
        <v>1054.870556544</v>
      </c>
      <c r="AD754" s="713">
        <f>AA754*AD7</f>
        <v>1107.6140843712001</v>
      </c>
      <c r="AE754" s="713"/>
      <c r="AF754" s="714">
        <f t="shared" si="267"/>
        <v>1107.6140843712001</v>
      </c>
      <c r="AG754" s="715">
        <v>1087.0999999999999</v>
      </c>
      <c r="AH754" s="714">
        <f>AD754*AH7</f>
        <v>1162.9947885897602</v>
      </c>
      <c r="AI754" s="480"/>
      <c r="AJ754" s="481">
        <f t="shared" si="259"/>
        <v>1162.9947885897602</v>
      </c>
      <c r="AK754" s="707">
        <v>1141.5</v>
      </c>
      <c r="AL754" s="455">
        <v>1209.9453189439391</v>
      </c>
      <c r="AM754" s="455">
        <f t="shared" si="260"/>
        <v>1282.5420380805756</v>
      </c>
      <c r="AN754" s="455"/>
      <c r="AO754" s="456">
        <v>1210</v>
      </c>
      <c r="AP754" s="364">
        <v>1210</v>
      </c>
      <c r="AQ754" s="816">
        <f t="shared" si="261"/>
        <v>1359.4945603654103</v>
      </c>
      <c r="AR754" s="363">
        <f t="shared" si="268"/>
        <v>1563.4187444202216</v>
      </c>
      <c r="AS754" s="775">
        <f t="shared" si="262"/>
        <v>1441.064233987335</v>
      </c>
      <c r="AT754" s="804">
        <f t="shared" si="263"/>
        <v>1657.2238690854351</v>
      </c>
      <c r="AU754" s="722">
        <f t="shared" si="264"/>
        <v>6.0000000000000074E-2</v>
      </c>
    </row>
    <row r="755" spans="1:47" ht="15.75" x14ac:dyDescent="0.25">
      <c r="A755" s="511" t="s">
        <v>498</v>
      </c>
      <c r="B755" s="480">
        <v>121</v>
      </c>
      <c r="C755" s="481" t="e">
        <f t="shared" si="249"/>
        <v>#VALUE!</v>
      </c>
      <c r="D755" s="481">
        <v>137.30000000000001</v>
      </c>
      <c r="E755" s="618" t="s">
        <v>23</v>
      </c>
      <c r="F755" s="481">
        <f t="shared" si="250"/>
        <v>137.30000000000001</v>
      </c>
      <c r="G755" s="455">
        <f t="shared" si="251"/>
        <v>137.30000000000001</v>
      </c>
      <c r="H755" s="485">
        <f t="shared" si="265"/>
        <v>137.30000000000001</v>
      </c>
      <c r="I755" s="513"/>
      <c r="J755" s="514">
        <f>SUM(H755:I755)</f>
        <v>137.30000000000001</v>
      </c>
      <c r="K755" s="515">
        <f t="shared" si="266"/>
        <v>137.30000000000001</v>
      </c>
      <c r="L755" s="480">
        <f t="shared" si="252"/>
        <v>137.30000000000001</v>
      </c>
      <c r="M755" s="483"/>
      <c r="N755" s="363">
        <f t="shared" si="253"/>
        <v>137.30000000000001</v>
      </c>
      <c r="O755" s="480">
        <f>L755+L755*$P$7</f>
        <v>156.52200000000002</v>
      </c>
      <c r="P755" s="480"/>
      <c r="Q755" s="480">
        <f t="shared" si="254"/>
        <v>156.52200000000002</v>
      </c>
      <c r="R755" s="550">
        <v>173.34</v>
      </c>
      <c r="S755" s="480"/>
      <c r="T755" s="480">
        <f>R755+S755-0.04</f>
        <v>173.3</v>
      </c>
      <c r="U755" s="480">
        <f>R755+(R755*R7)</f>
        <v>184.43376000000001</v>
      </c>
      <c r="V755" s="480"/>
      <c r="W755" s="543">
        <f t="shared" si="255"/>
        <v>184.5</v>
      </c>
      <c r="X755" s="480">
        <f t="shared" si="256"/>
        <v>199.1884608</v>
      </c>
      <c r="Y755" s="480"/>
      <c r="Z755" s="711">
        <f>X755+Y755</f>
        <v>199.1884608</v>
      </c>
      <c r="AA755" s="712">
        <f t="shared" si="257"/>
        <v>211.13976844800001</v>
      </c>
      <c r="AB755" s="712"/>
      <c r="AC755" s="713">
        <f t="shared" si="258"/>
        <v>211.13976844800001</v>
      </c>
      <c r="AD755" s="713">
        <f>AA755*AD7</f>
        <v>221.69675687040001</v>
      </c>
      <c r="AE755" s="713"/>
      <c r="AF755" s="714">
        <f t="shared" si="267"/>
        <v>221.69675687040001</v>
      </c>
      <c r="AG755" s="715">
        <v>217.6</v>
      </c>
      <c r="AH755" s="714">
        <f>AD755*AH7</f>
        <v>232.78159471392001</v>
      </c>
      <c r="AI755" s="480"/>
      <c r="AJ755" s="481">
        <f t="shared" si="259"/>
        <v>232.78159471392001</v>
      </c>
      <c r="AK755" s="707">
        <v>228.5</v>
      </c>
      <c r="AL755" s="455">
        <v>242.17907390792644</v>
      </c>
      <c r="AM755" s="455">
        <f t="shared" si="260"/>
        <v>256.70981834240206</v>
      </c>
      <c r="AN755" s="455"/>
      <c r="AO755" s="456">
        <v>242.2</v>
      </c>
      <c r="AP755" s="364">
        <v>242.2</v>
      </c>
      <c r="AQ755" s="816">
        <f t="shared" si="261"/>
        <v>272.11240744294622</v>
      </c>
      <c r="AR755" s="363">
        <f t="shared" si="268"/>
        <v>312.92926855938811</v>
      </c>
      <c r="AS755" s="775">
        <f t="shared" si="262"/>
        <v>288.43915188952303</v>
      </c>
      <c r="AT755" s="804">
        <f t="shared" si="263"/>
        <v>331.70502467295148</v>
      </c>
      <c r="AU755" s="722">
        <f t="shared" si="264"/>
        <v>6.0000000000000137E-2</v>
      </c>
    </row>
    <row r="756" spans="1:47" ht="15.75" x14ac:dyDescent="0.25">
      <c r="A756" s="511" t="s">
        <v>499</v>
      </c>
      <c r="B756" s="480">
        <v>181.5</v>
      </c>
      <c r="C756" s="481" t="e">
        <f t="shared" si="249"/>
        <v>#VALUE!</v>
      </c>
      <c r="D756" s="481">
        <v>205.9</v>
      </c>
      <c r="E756" s="618" t="s">
        <v>23</v>
      </c>
      <c r="F756" s="481">
        <f t="shared" si="250"/>
        <v>205.9</v>
      </c>
      <c r="G756" s="455">
        <f t="shared" si="251"/>
        <v>205.9</v>
      </c>
      <c r="H756" s="485">
        <f t="shared" si="265"/>
        <v>205.9</v>
      </c>
      <c r="I756" s="513"/>
      <c r="J756" s="514">
        <f>SUM(H756:I756)</f>
        <v>205.9</v>
      </c>
      <c r="K756" s="515">
        <f>_xlfn.FLOOR.PRECISE(+H756+I756,0.1)+0.1</f>
        <v>206</v>
      </c>
      <c r="L756" s="480">
        <f t="shared" si="252"/>
        <v>205.9</v>
      </c>
      <c r="M756" s="483"/>
      <c r="N756" s="363">
        <f t="shared" si="253"/>
        <v>205.9</v>
      </c>
      <c r="O756" s="480">
        <f>L756+L756*$P$7</f>
        <v>234.726</v>
      </c>
      <c r="P756" s="480"/>
      <c r="Q756" s="480">
        <f t="shared" si="254"/>
        <v>234.726</v>
      </c>
      <c r="R756" s="550">
        <v>259.94</v>
      </c>
      <c r="S756" s="480"/>
      <c r="T756" s="480">
        <f>R756+S756-0.04</f>
        <v>259.89999999999998</v>
      </c>
      <c r="U756" s="480">
        <f>R756+(R756*R7)</f>
        <v>276.57616000000002</v>
      </c>
      <c r="V756" s="480"/>
      <c r="W756" s="543">
        <f t="shared" si="255"/>
        <v>276.60000000000002</v>
      </c>
      <c r="X756" s="480">
        <f t="shared" si="256"/>
        <v>298.7022528</v>
      </c>
      <c r="Y756" s="480"/>
      <c r="Z756" s="711">
        <f>X756+Y756+0.03</f>
        <v>298.73225279999997</v>
      </c>
      <c r="AA756" s="712">
        <f t="shared" si="257"/>
        <v>316.62438796800001</v>
      </c>
      <c r="AB756" s="712"/>
      <c r="AC756" s="713">
        <f t="shared" si="258"/>
        <v>316.62438796800001</v>
      </c>
      <c r="AD756" s="713">
        <f>AA756*AD7</f>
        <v>332.45560736640005</v>
      </c>
      <c r="AE756" s="713"/>
      <c r="AF756" s="714">
        <f t="shared" si="267"/>
        <v>332.45560736640005</v>
      </c>
      <c r="AG756" s="715">
        <v>326.3</v>
      </c>
      <c r="AH756" s="714">
        <f>AD756*AH7</f>
        <v>349.07838773472008</v>
      </c>
      <c r="AI756" s="480"/>
      <c r="AJ756" s="481">
        <f t="shared" si="259"/>
        <v>349.07838773472008</v>
      </c>
      <c r="AK756" s="707">
        <v>342.6</v>
      </c>
      <c r="AL756" s="455">
        <v>363.17081153586247</v>
      </c>
      <c r="AM756" s="455">
        <f t="shared" si="260"/>
        <v>384.96106022801422</v>
      </c>
      <c r="AN756" s="455"/>
      <c r="AO756" s="456">
        <v>363.2</v>
      </c>
      <c r="AP756" s="364">
        <v>363.2</v>
      </c>
      <c r="AQ756" s="816">
        <f t="shared" si="261"/>
        <v>408.0587238416951</v>
      </c>
      <c r="AR756" s="363">
        <f t="shared" si="268"/>
        <v>469.26753241794933</v>
      </c>
      <c r="AS756" s="775">
        <f t="shared" si="262"/>
        <v>432.54224727219685</v>
      </c>
      <c r="AT756" s="804">
        <f t="shared" si="263"/>
        <v>497.42358436302635</v>
      </c>
      <c r="AU756" s="722">
        <f t="shared" si="264"/>
        <v>6.0000000000000102E-2</v>
      </c>
    </row>
    <row r="757" spans="1:47" ht="15.75" x14ac:dyDescent="0.25">
      <c r="A757" s="511" t="s">
        <v>500</v>
      </c>
      <c r="B757" s="480">
        <v>484</v>
      </c>
      <c r="C757" s="481" t="e">
        <f t="shared" si="249"/>
        <v>#VALUE!</v>
      </c>
      <c r="D757" s="481">
        <v>549</v>
      </c>
      <c r="E757" s="618" t="s">
        <v>23</v>
      </c>
      <c r="F757" s="481">
        <f t="shared" si="250"/>
        <v>549</v>
      </c>
      <c r="G757" s="455">
        <f t="shared" si="251"/>
        <v>549</v>
      </c>
      <c r="H757" s="485">
        <f t="shared" si="265"/>
        <v>549</v>
      </c>
      <c r="I757" s="513"/>
      <c r="J757" s="514">
        <f>SUM(H757:I757)</f>
        <v>549</v>
      </c>
      <c r="K757" s="515">
        <f t="shared" si="266"/>
        <v>549</v>
      </c>
      <c r="L757" s="480">
        <f t="shared" si="252"/>
        <v>549</v>
      </c>
      <c r="M757" s="483"/>
      <c r="N757" s="363">
        <f t="shared" si="253"/>
        <v>549</v>
      </c>
      <c r="O757" s="480">
        <f>L757+L757*$P$7</f>
        <v>625.86</v>
      </c>
      <c r="P757" s="480"/>
      <c r="Q757" s="480">
        <f t="shared" si="254"/>
        <v>625.86</v>
      </c>
      <c r="R757" s="550">
        <v>693.1</v>
      </c>
      <c r="S757" s="480"/>
      <c r="T757" s="480">
        <f>R757+S757</f>
        <v>693.1</v>
      </c>
      <c r="U757" s="480">
        <f>R757+(R757*R7)</f>
        <v>737.45839999999998</v>
      </c>
      <c r="V757" s="480"/>
      <c r="W757" s="543">
        <f t="shared" si="255"/>
        <v>737.5</v>
      </c>
      <c r="X757" s="480">
        <f t="shared" si="256"/>
        <v>796.45507199999997</v>
      </c>
      <c r="Y757" s="480"/>
      <c r="Z757" s="711">
        <f>X757+Y757-0.01</f>
        <v>796.44507199999998</v>
      </c>
      <c r="AA757" s="712">
        <f t="shared" si="257"/>
        <v>844.24237631999995</v>
      </c>
      <c r="AB757" s="712" t="s">
        <v>609</v>
      </c>
      <c r="AC757" s="713">
        <f>AA757</f>
        <v>844.24237631999995</v>
      </c>
      <c r="AD757" s="713">
        <f>AA757*AD7</f>
        <v>886.45449513599999</v>
      </c>
      <c r="AE757" s="713"/>
      <c r="AF757" s="714">
        <f t="shared" si="267"/>
        <v>886.45449513599999</v>
      </c>
      <c r="AG757" s="715">
        <v>870</v>
      </c>
      <c r="AH757" s="714">
        <f>AD757*AH7</f>
        <v>930.77721989280008</v>
      </c>
      <c r="AI757" s="480"/>
      <c r="AJ757" s="481">
        <f t="shared" si="259"/>
        <v>930.77721989280008</v>
      </c>
      <c r="AK757" s="707">
        <v>913.5</v>
      </c>
      <c r="AL757" s="455">
        <v>968.35304099217626</v>
      </c>
      <c r="AM757" s="455">
        <f t="shared" si="260"/>
        <v>1026.4542234517069</v>
      </c>
      <c r="AN757" s="455"/>
      <c r="AO757" s="456">
        <v>968.4</v>
      </c>
      <c r="AP757" s="364">
        <v>968.4</v>
      </c>
      <c r="AQ757" s="816">
        <f t="shared" si="261"/>
        <v>1088.0414768588093</v>
      </c>
      <c r="AR757" s="363">
        <f t="shared" si="268"/>
        <v>1251.2476983876306</v>
      </c>
      <c r="AS757" s="775">
        <f t="shared" si="262"/>
        <v>1153.323965470338</v>
      </c>
      <c r="AT757" s="804">
        <f t="shared" si="263"/>
        <v>1326.3225602908885</v>
      </c>
      <c r="AU757" s="722">
        <f t="shared" si="264"/>
        <v>6.0000000000000039E-2</v>
      </c>
    </row>
    <row r="758" spans="1:47" ht="15.75" x14ac:dyDescent="0.25">
      <c r="A758" s="505"/>
      <c r="B758" s="517"/>
      <c r="C758" s="481"/>
      <c r="D758" s="481"/>
      <c r="E758" s="481"/>
      <c r="F758" s="481"/>
      <c r="G758" s="455"/>
      <c r="H758" s="485"/>
      <c r="I758" s="513"/>
      <c r="J758" s="514"/>
      <c r="K758" s="515"/>
      <c r="L758" s="483"/>
      <c r="M758" s="483"/>
      <c r="N758" s="488"/>
      <c r="O758" s="480"/>
      <c r="P758" s="480"/>
      <c r="Q758" s="480"/>
      <c r="R758" s="480"/>
      <c r="S758" s="480"/>
      <c r="T758" s="480"/>
      <c r="U758" s="483"/>
      <c r="V758" s="483"/>
      <c r="W758" s="502"/>
      <c r="X758" s="483"/>
      <c r="Y758" s="480"/>
      <c r="Z758" s="711"/>
      <c r="AA758" s="712"/>
      <c r="AB758" s="712"/>
      <c r="AC758" s="392"/>
      <c r="AD758" s="392"/>
      <c r="AE758" s="392"/>
      <c r="AF758" s="483"/>
      <c r="AG758" s="554"/>
      <c r="AH758" s="483"/>
      <c r="AI758" s="480"/>
      <c r="AJ758" s="483"/>
      <c r="AK758" s="707"/>
      <c r="AL758" s="455"/>
      <c r="AM758" s="455"/>
      <c r="AN758" s="455"/>
      <c r="AO758" s="456"/>
      <c r="AP758" s="364"/>
      <c r="AQ758" s="816"/>
      <c r="AR758" s="363"/>
      <c r="AS758" s="363"/>
      <c r="AT758" s="363"/>
      <c r="AU758" s="710"/>
    </row>
    <row r="759" spans="1:47" ht="15.75" x14ac:dyDescent="0.25">
      <c r="A759" s="505" t="s">
        <v>501</v>
      </c>
      <c r="B759" s="480">
        <v>3.3</v>
      </c>
      <c r="C759" s="481" t="e">
        <f>+B759+B759*$G$7</f>
        <v>#VALUE!</v>
      </c>
      <c r="D759" s="481">
        <v>3.77</v>
      </c>
      <c r="E759" s="481">
        <f>+D759*$F$9</f>
        <v>0</v>
      </c>
      <c r="F759" s="481">
        <f t="shared" si="250"/>
        <v>3.77</v>
      </c>
      <c r="G759" s="455">
        <f>CEILING(F759,0.1)</f>
        <v>3.8000000000000003</v>
      </c>
      <c r="H759" s="485">
        <f t="shared" si="265"/>
        <v>3.77</v>
      </c>
      <c r="I759" s="513">
        <f>+H759*$I$6</f>
        <v>0</v>
      </c>
      <c r="J759" s="514">
        <f>SUM(H759:I759)</f>
        <v>3.77</v>
      </c>
      <c r="K759" s="515">
        <f>H759+I759</f>
        <v>3.77</v>
      </c>
      <c r="L759" s="480">
        <f>H759+H759*$M$7</f>
        <v>3.77</v>
      </c>
      <c r="M759" s="480">
        <f>L759*$M$6</f>
        <v>0</v>
      </c>
      <c r="N759" s="363">
        <f>L759+M759</f>
        <v>3.77</v>
      </c>
      <c r="O759" s="480">
        <f>L759+L759*$P$7</f>
        <v>4.2978000000000005</v>
      </c>
      <c r="P759" s="480" t="e">
        <f>O759*$Q$7</f>
        <v>#VALUE!</v>
      </c>
      <c r="Q759" s="480" t="e">
        <f>SUM(O759:P759)</f>
        <v>#VALUE!</v>
      </c>
      <c r="R759" s="550">
        <v>4.76</v>
      </c>
      <c r="S759" s="480">
        <f>R759*S7</f>
        <v>0.66639999999999999</v>
      </c>
      <c r="T759" s="480">
        <f>R759+S759-0.03</f>
        <v>5.3963999999999999</v>
      </c>
      <c r="U759" s="480">
        <f>R759+(R759*R7)</f>
        <v>5.0646399999999998</v>
      </c>
      <c r="V759" s="480">
        <f>U759*V7</f>
        <v>0.75969599999999993</v>
      </c>
      <c r="W759" s="543">
        <f>ROUNDUP(SUM(U759:V759),1)</f>
        <v>5.8999999999999995</v>
      </c>
      <c r="X759" s="480">
        <f>U759*$Z$9+U759</f>
        <v>5.4698111999999997</v>
      </c>
      <c r="Y759" s="480">
        <f>X759*Y5</f>
        <v>0.82047167999999993</v>
      </c>
      <c r="Z759" s="758">
        <v>6.2</v>
      </c>
      <c r="AA759" s="712">
        <f>X759+(X759*AA$7)</f>
        <v>5.7979998719999992</v>
      </c>
      <c r="AB759" s="712" t="e">
        <f>AA759*#REF!</f>
        <v>#REF!</v>
      </c>
      <c r="AC759" s="713" t="e">
        <f t="shared" si="258"/>
        <v>#REF!</v>
      </c>
      <c r="AD759" s="713">
        <f>AA759*AD7</f>
        <v>6.0878998655999998</v>
      </c>
      <c r="AE759" s="713">
        <f>AD759*AF7</f>
        <v>0.91318497983999991</v>
      </c>
      <c r="AF759" s="714">
        <f>AD759+AE759</f>
        <v>7.0010848454399994</v>
      </c>
      <c r="AG759" s="715">
        <v>6.9</v>
      </c>
      <c r="AH759" s="714">
        <f>AD759*AH7</f>
        <v>6.3922948588799997</v>
      </c>
      <c r="AI759" s="480">
        <f>AH759*AJ7</f>
        <v>0.95884422883199993</v>
      </c>
      <c r="AJ759" s="481">
        <f>SUM(AH759:AI759)</f>
        <v>7.3511390877119993</v>
      </c>
      <c r="AK759" s="707">
        <v>7.2</v>
      </c>
      <c r="AL759" s="455">
        <v>6.6503541698496011</v>
      </c>
      <c r="AM759" s="455">
        <f t="shared" si="260"/>
        <v>7.0493754200405778</v>
      </c>
      <c r="AN759" s="455" t="e">
        <f>AL759*#REF!</f>
        <v>#REF!</v>
      </c>
      <c r="AO759" s="456">
        <v>7.7</v>
      </c>
      <c r="AP759" s="364">
        <v>7.7</v>
      </c>
      <c r="AQ759" s="816">
        <f>AM759*1.06</f>
        <v>7.4723379452430132</v>
      </c>
      <c r="AR759" s="363">
        <f t="shared" si="268"/>
        <v>8.5931886370294652</v>
      </c>
      <c r="AS759" s="775">
        <f>AQ759*1.06</f>
        <v>7.9206782219575942</v>
      </c>
      <c r="AT759" s="804">
        <f>AS759*1.15</f>
        <v>9.108779955251233</v>
      </c>
      <c r="AU759" s="722">
        <f>SUM(AS759-AQ759)/AQ759</f>
        <v>6.0000000000000026E-2</v>
      </c>
    </row>
    <row r="760" spans="1:47" ht="15.75" x14ac:dyDescent="0.25">
      <c r="A760" s="479"/>
      <c r="B760" s="517"/>
      <c r="C760" s="481"/>
      <c r="D760" s="481"/>
      <c r="E760" s="481"/>
      <c r="F760" s="481"/>
      <c r="G760" s="455"/>
      <c r="H760" s="485"/>
      <c r="I760" s="513"/>
      <c r="J760" s="514"/>
      <c r="K760" s="515"/>
      <c r="L760" s="483"/>
      <c r="M760" s="483"/>
      <c r="N760" s="488"/>
      <c r="O760" s="480"/>
      <c r="P760" s="480"/>
      <c r="Q760" s="480"/>
      <c r="R760" s="480"/>
      <c r="S760" s="480"/>
      <c r="T760" s="480"/>
      <c r="U760" s="483"/>
      <c r="V760" s="483"/>
      <c r="W760" s="502"/>
      <c r="X760" s="483"/>
      <c r="Y760" s="480"/>
      <c r="Z760" s="711"/>
      <c r="AA760" s="712"/>
      <c r="AB760" s="712"/>
      <c r="AC760" s="713"/>
      <c r="AD760" s="713"/>
      <c r="AE760" s="713"/>
      <c r="AF760" s="714"/>
      <c r="AG760" s="715"/>
      <c r="AH760" s="714"/>
      <c r="AI760" s="480"/>
      <c r="AJ760" s="483"/>
      <c r="AK760" s="707"/>
      <c r="AL760" s="455"/>
      <c r="AM760" s="455"/>
      <c r="AN760" s="455"/>
      <c r="AO760" s="456"/>
      <c r="AP760" s="364"/>
      <c r="AQ760" s="810"/>
      <c r="AR760" s="709"/>
      <c r="AS760" s="709"/>
      <c r="AT760" s="709"/>
      <c r="AU760" s="710"/>
    </row>
    <row r="761" spans="1:47" ht="15.75" x14ac:dyDescent="0.25">
      <c r="A761" s="489" t="s">
        <v>502</v>
      </c>
      <c r="B761" s="517"/>
      <c r="C761" s="481"/>
      <c r="D761" s="481"/>
      <c r="E761" s="481"/>
      <c r="F761" s="481"/>
      <c r="G761" s="455"/>
      <c r="H761" s="485"/>
      <c r="I761" s="513"/>
      <c r="J761" s="514"/>
      <c r="K761" s="515"/>
      <c r="L761" s="483"/>
      <c r="M761" s="483"/>
      <c r="N761" s="488"/>
      <c r="O761" s="480"/>
      <c r="P761" s="480"/>
      <c r="Q761" s="480"/>
      <c r="R761" s="480"/>
      <c r="S761" s="480"/>
      <c r="T761" s="480"/>
      <c r="U761" s="483"/>
      <c r="V761" s="483"/>
      <c r="W761" s="502"/>
      <c r="X761" s="483"/>
      <c r="Y761" s="480"/>
      <c r="Z761" s="711"/>
      <c r="AA761" s="712"/>
      <c r="AB761" s="712"/>
      <c r="AC761" s="713"/>
      <c r="AD761" s="713"/>
      <c r="AE761" s="713"/>
      <c r="AF761" s="714"/>
      <c r="AG761" s="715"/>
      <c r="AH761" s="714"/>
      <c r="AI761" s="480"/>
      <c r="AJ761" s="483"/>
      <c r="AK761" s="707"/>
      <c r="AL761" s="455"/>
      <c r="AM761" s="455"/>
      <c r="AN761" s="455"/>
      <c r="AO761" s="456"/>
      <c r="AP761" s="364"/>
      <c r="AQ761" s="810"/>
      <c r="AR761" s="709"/>
      <c r="AS761" s="709"/>
      <c r="AT761" s="709"/>
      <c r="AU761" s="710"/>
    </row>
    <row r="762" spans="1:47" ht="15.75" x14ac:dyDescent="0.25">
      <c r="A762" s="479"/>
      <c r="B762" s="517"/>
      <c r="C762" s="481"/>
      <c r="D762" s="481"/>
      <c r="E762" s="481"/>
      <c r="F762" s="481"/>
      <c r="G762" s="455"/>
      <c r="H762" s="485"/>
      <c r="I762" s="513"/>
      <c r="J762" s="514"/>
      <c r="K762" s="515"/>
      <c r="L762" s="483"/>
      <c r="M762" s="483"/>
      <c r="N762" s="488"/>
      <c r="O762" s="480"/>
      <c r="P762" s="480"/>
      <c r="Q762" s="480"/>
      <c r="R762" s="480"/>
      <c r="S762" s="480"/>
      <c r="T762" s="480"/>
      <c r="U762" s="483"/>
      <c r="V762" s="483"/>
      <c r="W762" s="502"/>
      <c r="X762" s="483"/>
      <c r="Y762" s="480"/>
      <c r="Z762" s="711"/>
      <c r="AA762" s="712"/>
      <c r="AB762" s="712"/>
      <c r="AC762" s="713"/>
      <c r="AD762" s="713"/>
      <c r="AE762" s="713"/>
      <c r="AF762" s="714"/>
      <c r="AG762" s="715"/>
      <c r="AH762" s="714"/>
      <c r="AI762" s="480"/>
      <c r="AJ762" s="483"/>
      <c r="AK762" s="707"/>
      <c r="AL762" s="455"/>
      <c r="AM762" s="455"/>
      <c r="AN762" s="455"/>
      <c r="AO762" s="456"/>
      <c r="AP762" s="364"/>
      <c r="AQ762" s="810"/>
      <c r="AR762" s="709"/>
      <c r="AS762" s="709"/>
      <c r="AT762" s="709"/>
      <c r="AU762" s="710"/>
    </row>
    <row r="763" spans="1:47" ht="15.75" x14ac:dyDescent="0.25">
      <c r="A763" s="499" t="s">
        <v>503</v>
      </c>
      <c r="B763" s="517"/>
      <c r="C763" s="481"/>
      <c r="D763" s="481"/>
      <c r="E763" s="481"/>
      <c r="F763" s="481"/>
      <c r="G763" s="455"/>
      <c r="H763" s="485"/>
      <c r="I763" s="513"/>
      <c r="J763" s="514"/>
      <c r="K763" s="515"/>
      <c r="L763" s="483"/>
      <c r="M763" s="483"/>
      <c r="N763" s="488"/>
      <c r="O763" s="480"/>
      <c r="P763" s="480"/>
      <c r="Q763" s="480"/>
      <c r="R763" s="480"/>
      <c r="S763" s="480"/>
      <c r="T763" s="480"/>
      <c r="U763" s="483"/>
      <c r="V763" s="483"/>
      <c r="W763" s="502"/>
      <c r="X763" s="483"/>
      <c r="Y763" s="480"/>
      <c r="Z763" s="711"/>
      <c r="AA763" s="712"/>
      <c r="AB763" s="712"/>
      <c r="AC763" s="713"/>
      <c r="AD763" s="713"/>
      <c r="AE763" s="713"/>
      <c r="AF763" s="714"/>
      <c r="AG763" s="715"/>
      <c r="AH763" s="714"/>
      <c r="AI763" s="480"/>
      <c r="AJ763" s="483"/>
      <c r="AK763" s="707"/>
      <c r="AL763" s="455"/>
      <c r="AM763" s="455"/>
      <c r="AN763" s="455"/>
      <c r="AO763" s="456"/>
      <c r="AP763" s="364"/>
      <c r="AQ763" s="810"/>
      <c r="AR763" s="709"/>
      <c r="AS763" s="709"/>
      <c r="AT763" s="709"/>
      <c r="AU763" s="710"/>
    </row>
    <row r="764" spans="1:47" ht="15.75" x14ac:dyDescent="0.25">
      <c r="A764" s="479"/>
      <c r="B764" s="517"/>
      <c r="C764" s="481"/>
      <c r="D764" s="481"/>
      <c r="E764" s="481"/>
      <c r="F764" s="481"/>
      <c r="G764" s="455"/>
      <c r="H764" s="485"/>
      <c r="I764" s="513"/>
      <c r="J764" s="514"/>
      <c r="K764" s="515"/>
      <c r="L764" s="483"/>
      <c r="M764" s="483"/>
      <c r="N764" s="488"/>
      <c r="O764" s="480"/>
      <c r="P764" s="480"/>
      <c r="Q764" s="480"/>
      <c r="R764" s="480"/>
      <c r="S764" s="480"/>
      <c r="T764" s="480"/>
      <c r="U764" s="483"/>
      <c r="V764" s="483"/>
      <c r="W764" s="502"/>
      <c r="X764" s="483"/>
      <c r="Y764" s="480"/>
      <c r="Z764" s="711"/>
      <c r="AA764" s="712"/>
      <c r="AB764" s="712"/>
      <c r="AC764" s="713"/>
      <c r="AD764" s="713"/>
      <c r="AE764" s="713"/>
      <c r="AF764" s="714"/>
      <c r="AG764" s="715"/>
      <c r="AH764" s="714"/>
      <c r="AI764" s="480"/>
      <c r="AJ764" s="483"/>
      <c r="AK764" s="707"/>
      <c r="AL764" s="455"/>
      <c r="AM764" s="455"/>
      <c r="AN764" s="455"/>
      <c r="AO764" s="456"/>
      <c r="AP764" s="364"/>
      <c r="AQ764" s="810"/>
      <c r="AR764" s="709"/>
      <c r="AS764" s="709"/>
      <c r="AT764" s="709"/>
      <c r="AU764" s="710"/>
    </row>
    <row r="765" spans="1:47" ht="15.75" x14ac:dyDescent="0.25">
      <c r="A765" s="551" t="s">
        <v>504</v>
      </c>
      <c r="B765" s="517"/>
      <c r="C765" s="481"/>
      <c r="D765" s="481"/>
      <c r="E765" s="481"/>
      <c r="F765" s="481"/>
      <c r="G765" s="455"/>
      <c r="H765" s="485"/>
      <c r="I765" s="513"/>
      <c r="J765" s="514"/>
      <c r="K765" s="515"/>
      <c r="L765" s="483"/>
      <c r="M765" s="483"/>
      <c r="N765" s="488"/>
      <c r="O765" s="480"/>
      <c r="P765" s="480"/>
      <c r="Q765" s="480"/>
      <c r="R765" s="480"/>
      <c r="S765" s="480"/>
      <c r="T765" s="480"/>
      <c r="U765" s="483"/>
      <c r="V765" s="483"/>
      <c r="W765" s="502"/>
      <c r="X765" s="483"/>
      <c r="Y765" s="480"/>
      <c r="Z765" s="711"/>
      <c r="AA765" s="712"/>
      <c r="AB765" s="712"/>
      <c r="AC765" s="713"/>
      <c r="AD765" s="713"/>
      <c r="AE765" s="713"/>
      <c r="AF765" s="714"/>
      <c r="AG765" s="715"/>
      <c r="AH765" s="714"/>
      <c r="AI765" s="480"/>
      <c r="AJ765" s="483"/>
      <c r="AK765" s="707"/>
      <c r="AL765" s="455"/>
      <c r="AM765" s="455"/>
      <c r="AN765" s="455"/>
      <c r="AO765" s="456"/>
      <c r="AP765" s="364"/>
      <c r="AQ765" s="810"/>
      <c r="AR765" s="709"/>
      <c r="AS765" s="709"/>
      <c r="AT765" s="709"/>
      <c r="AU765" s="710"/>
    </row>
    <row r="766" spans="1:47" ht="15.75" x14ac:dyDescent="0.25">
      <c r="A766" s="551"/>
      <c r="B766" s="517"/>
      <c r="C766" s="481"/>
      <c r="D766" s="481"/>
      <c r="E766" s="481"/>
      <c r="F766" s="481"/>
      <c r="G766" s="455"/>
      <c r="H766" s="485"/>
      <c r="I766" s="513"/>
      <c r="J766" s="514"/>
      <c r="K766" s="515"/>
      <c r="L766" s="483"/>
      <c r="M766" s="483"/>
      <c r="N766" s="488"/>
      <c r="O766" s="480"/>
      <c r="P766" s="480"/>
      <c r="Q766" s="480"/>
      <c r="R766" s="480"/>
      <c r="S766" s="480"/>
      <c r="T766" s="480"/>
      <c r="U766" s="483"/>
      <c r="V766" s="483"/>
      <c r="W766" s="502"/>
      <c r="X766" s="483"/>
      <c r="Y766" s="480"/>
      <c r="Z766" s="711"/>
      <c r="AA766" s="712"/>
      <c r="AB766" s="712"/>
      <c r="AC766" s="392"/>
      <c r="AD766" s="392"/>
      <c r="AE766" s="392"/>
      <c r="AF766" s="483"/>
      <c r="AG766" s="554"/>
      <c r="AH766" s="483"/>
      <c r="AI766" s="480"/>
      <c r="AJ766" s="483"/>
      <c r="AK766" s="707"/>
      <c r="AL766" s="455"/>
      <c r="AM766" s="455"/>
      <c r="AN766" s="455"/>
      <c r="AO766" s="456"/>
      <c r="AP766" s="364"/>
      <c r="AQ766" s="810"/>
      <c r="AR766" s="709"/>
      <c r="AS766" s="709"/>
      <c r="AT766" s="709"/>
      <c r="AU766" s="710"/>
    </row>
    <row r="767" spans="1:47" ht="15.75" x14ac:dyDescent="0.25">
      <c r="A767" s="511" t="s">
        <v>505</v>
      </c>
      <c r="B767" s="480">
        <v>242</v>
      </c>
      <c r="C767" s="481" t="e">
        <f>+B767+B767*$G$7</f>
        <v>#VALUE!</v>
      </c>
      <c r="D767" s="481">
        <v>274.56</v>
      </c>
      <c r="E767" s="481">
        <f>+D767*$F$9</f>
        <v>0</v>
      </c>
      <c r="F767" s="481">
        <f t="shared" si="250"/>
        <v>274.56</v>
      </c>
      <c r="G767" s="455">
        <f>CEILING(F767,0.1)</f>
        <v>274.60000000000002</v>
      </c>
      <c r="H767" s="485">
        <f t="shared" si="265"/>
        <v>274.56</v>
      </c>
      <c r="I767" s="513">
        <f>+H767*$I$6</f>
        <v>0</v>
      </c>
      <c r="J767" s="514">
        <f>SUM(H767:I767)</f>
        <v>274.56</v>
      </c>
      <c r="K767" s="515">
        <f>_xlfn.FLOOR.PRECISE(+H767+I767,0.1)+0.1</f>
        <v>274.60000000000002</v>
      </c>
      <c r="L767" s="480">
        <f>H767+H767*$M$7</f>
        <v>274.56</v>
      </c>
      <c r="M767" s="480">
        <f>L767*$M$6</f>
        <v>0</v>
      </c>
      <c r="N767" s="363">
        <f>L767+M767</f>
        <v>274.56</v>
      </c>
      <c r="O767" s="480">
        <f>L767+L767*$P$7</f>
        <v>312.9984</v>
      </c>
      <c r="P767" s="480" t="e">
        <f>O767*$Q$7</f>
        <v>#VALUE!</v>
      </c>
      <c r="Q767" s="480" t="e">
        <f>SUM(O767:P767)</f>
        <v>#VALUE!</v>
      </c>
      <c r="R767" s="550">
        <v>346.63</v>
      </c>
      <c r="S767" s="480">
        <f>R767*S7</f>
        <v>48.528200000000005</v>
      </c>
      <c r="T767" s="480">
        <f>R767+S767-0.05</f>
        <v>395.10820000000001</v>
      </c>
      <c r="U767" s="480">
        <f>R767+(R767*R7)</f>
        <v>368.81432000000001</v>
      </c>
      <c r="V767" s="480">
        <f>U767*V7</f>
        <v>55.322147999999999</v>
      </c>
      <c r="W767" s="543">
        <f t="shared" ref="W767:W772" si="269">ROUNDUP(SUM(U767:V767),1)</f>
        <v>424.20000000000005</v>
      </c>
      <c r="X767" s="480">
        <f t="shared" ref="X767:X772" si="270">U767*$Z$9+U767</f>
        <v>398.3194656</v>
      </c>
      <c r="Y767" s="480">
        <f>X767*Y5</f>
        <v>59.747919839999994</v>
      </c>
      <c r="Z767" s="711">
        <f>X767+Y767+0.02</f>
        <v>458.08738543999999</v>
      </c>
      <c r="AA767" s="712">
        <f t="shared" ref="AA767:AA772" si="271">X767+(X767*AA$7)</f>
        <v>422.21863353599997</v>
      </c>
      <c r="AB767" s="712" t="e">
        <f>AA767*#REF!</f>
        <v>#REF!</v>
      </c>
      <c r="AC767" s="713" t="e">
        <f t="shared" ref="AC767:AC772" si="272">AA767+AB767</f>
        <v>#REF!</v>
      </c>
      <c r="AD767" s="713">
        <f>AA767*AD7</f>
        <v>443.32956521279999</v>
      </c>
      <c r="AE767" s="713">
        <f>AD767*AF7</f>
        <v>66.499434781920002</v>
      </c>
      <c r="AF767" s="714">
        <f t="shared" ref="AF767:AF772" si="273">AD767+AE767</f>
        <v>509.82899999471999</v>
      </c>
      <c r="AG767" s="715">
        <v>500.4</v>
      </c>
      <c r="AH767" s="714">
        <f>AD767*AH7</f>
        <v>465.49604347344001</v>
      </c>
      <c r="AI767" s="480">
        <f>AH767*AJ7</f>
        <v>69.824406521016002</v>
      </c>
      <c r="AJ767" s="481">
        <f t="shared" ref="AJ767:AJ772" si="274">SUM(AH767:AI767)</f>
        <v>535.320449994456</v>
      </c>
      <c r="AK767" s="707">
        <v>525.4</v>
      </c>
      <c r="AL767" s="455">
        <v>484.28829115440487</v>
      </c>
      <c r="AM767" s="455">
        <f t="shared" ref="AM767:AM772" si="275">AL767*1.06</f>
        <v>513.34558862366919</v>
      </c>
      <c r="AN767" s="455" t="e">
        <f>AL767*#REF!</f>
        <v>#REF!</v>
      </c>
      <c r="AO767" s="456">
        <v>556.9</v>
      </c>
      <c r="AP767" s="364">
        <v>556.9</v>
      </c>
      <c r="AQ767" s="816">
        <f t="shared" ref="AQ767:AQ772" si="276">AM767*1.06</f>
        <v>544.14632394108935</v>
      </c>
      <c r="AR767" s="363">
        <f t="shared" ref="AR767:AR772" si="277">AQ767*1.15</f>
        <v>625.76827253225269</v>
      </c>
      <c r="AS767" s="775">
        <f t="shared" ref="AS767:AS772" si="278">AQ767*1.06</f>
        <v>576.79510337755471</v>
      </c>
      <c r="AT767" s="804">
        <f t="shared" ref="AT767:AT772" si="279">AS767*1.15</f>
        <v>663.31436888418784</v>
      </c>
      <c r="AU767" s="722">
        <f t="shared" ref="AU767:AU772" si="280">SUM(AS767-AQ767)/AQ767</f>
        <v>0.06</v>
      </c>
    </row>
    <row r="768" spans="1:47" ht="15.75" x14ac:dyDescent="0.25">
      <c r="A768" s="511" t="s">
        <v>506</v>
      </c>
      <c r="B768" s="480">
        <v>181.5</v>
      </c>
      <c r="C768" s="481" t="e">
        <f>+B768+B768*$G$7</f>
        <v>#VALUE!</v>
      </c>
      <c r="D768" s="481">
        <v>205.88</v>
      </c>
      <c r="E768" s="481">
        <f>+D768*$F$9</f>
        <v>0</v>
      </c>
      <c r="F768" s="481">
        <f t="shared" si="250"/>
        <v>205.88</v>
      </c>
      <c r="G768" s="455">
        <f>+F768</f>
        <v>205.88</v>
      </c>
      <c r="H768" s="485">
        <f t="shared" si="265"/>
        <v>205.88</v>
      </c>
      <c r="I768" s="513">
        <f>+H768*$I$6</f>
        <v>0</v>
      </c>
      <c r="J768" s="514">
        <f>SUM(H768:I768)</f>
        <v>205.88</v>
      </c>
      <c r="K768" s="515">
        <f>_xlfn.FLOOR.PRECISE(+H768+I768,0.1)+0.1</f>
        <v>205.9</v>
      </c>
      <c r="L768" s="480">
        <f>H768+H768*$M$7</f>
        <v>205.88</v>
      </c>
      <c r="M768" s="480">
        <f>L768*$M$6</f>
        <v>0</v>
      </c>
      <c r="N768" s="363">
        <f>L768+M768</f>
        <v>205.88</v>
      </c>
      <c r="O768" s="480">
        <f>L768+L768*$P$7</f>
        <v>234.70320000000001</v>
      </c>
      <c r="P768" s="480" t="e">
        <f>O768*$Q$7</f>
        <v>#VALUE!</v>
      </c>
      <c r="Q768" s="480" t="e">
        <f>SUM(O768:P768)</f>
        <v>#VALUE!</v>
      </c>
      <c r="R768" s="550">
        <v>259.92</v>
      </c>
      <c r="S768" s="480">
        <f>R768*S7</f>
        <v>36.388800000000003</v>
      </c>
      <c r="T768" s="480">
        <f>R768+S768-0.01</f>
        <v>296.29880000000003</v>
      </c>
      <c r="U768" s="480">
        <f>R768+(R768*R7)</f>
        <v>276.55488000000003</v>
      </c>
      <c r="V768" s="480">
        <f>U768*V7</f>
        <v>41.483232000000001</v>
      </c>
      <c r="W768" s="543">
        <f t="shared" si="269"/>
        <v>318.10000000000002</v>
      </c>
      <c r="X768" s="480">
        <f t="shared" si="270"/>
        <v>298.67927040000001</v>
      </c>
      <c r="Y768" s="480">
        <f>X768*Y5</f>
        <v>44.801890559999997</v>
      </c>
      <c r="Z768" s="711">
        <f>X768+Y768-0.02</f>
        <v>343.46116096000003</v>
      </c>
      <c r="AA768" s="712">
        <f t="shared" si="271"/>
        <v>316.60002662400001</v>
      </c>
      <c r="AB768" s="712" t="e">
        <f>AA768*#REF!</f>
        <v>#REF!</v>
      </c>
      <c r="AC768" s="713" t="e">
        <f t="shared" si="272"/>
        <v>#REF!</v>
      </c>
      <c r="AD768" s="713">
        <f>AA768*AD7</f>
        <v>332.43002795520005</v>
      </c>
      <c r="AE768" s="713">
        <f>AD768*AF7</f>
        <v>49.864504193280005</v>
      </c>
      <c r="AF768" s="714">
        <f t="shared" si="273"/>
        <v>382.29453214848007</v>
      </c>
      <c r="AG768" s="715">
        <v>375.2</v>
      </c>
      <c r="AH768" s="714">
        <f>AD768*AH7</f>
        <v>349.05152935296007</v>
      </c>
      <c r="AI768" s="480">
        <f>AH768*AJ7</f>
        <v>52.35772940294401</v>
      </c>
      <c r="AJ768" s="481">
        <f t="shared" si="274"/>
        <v>401.40925875590409</v>
      </c>
      <c r="AK768" s="707">
        <v>394</v>
      </c>
      <c r="AL768" s="455">
        <v>363.14286887128327</v>
      </c>
      <c r="AM768" s="455">
        <f t="shared" si="275"/>
        <v>384.93144100356028</v>
      </c>
      <c r="AN768" s="455" t="e">
        <f>AL768*#REF!</f>
        <v>#REF!</v>
      </c>
      <c r="AO768" s="456">
        <v>417.6</v>
      </c>
      <c r="AP768" s="364">
        <v>417.6</v>
      </c>
      <c r="AQ768" s="816">
        <f t="shared" si="276"/>
        <v>408.02732746377393</v>
      </c>
      <c r="AR768" s="363">
        <f t="shared" si="277"/>
        <v>469.23142658334001</v>
      </c>
      <c r="AS768" s="775">
        <f t="shared" si="278"/>
        <v>432.50896711160038</v>
      </c>
      <c r="AT768" s="804">
        <f t="shared" si="279"/>
        <v>497.38531217834043</v>
      </c>
      <c r="AU768" s="722">
        <f t="shared" si="280"/>
        <v>6.0000000000000046E-2</v>
      </c>
    </row>
    <row r="769" spans="1:47" ht="15.75" x14ac:dyDescent="0.25">
      <c r="A769" s="511" t="s">
        <v>507</v>
      </c>
      <c r="B769" s="480">
        <v>181.5</v>
      </c>
      <c r="C769" s="481" t="e">
        <f>+B769+B769*$G$7</f>
        <v>#VALUE!</v>
      </c>
      <c r="D769" s="481">
        <v>205.88</v>
      </c>
      <c r="E769" s="481">
        <f>+D769*$F$9</f>
        <v>0</v>
      </c>
      <c r="F769" s="481">
        <f t="shared" si="250"/>
        <v>205.88</v>
      </c>
      <c r="G769" s="455">
        <f>+F769</f>
        <v>205.88</v>
      </c>
      <c r="H769" s="485">
        <f t="shared" si="265"/>
        <v>205.88</v>
      </c>
      <c r="I769" s="513">
        <f>+H769*$I$6</f>
        <v>0</v>
      </c>
      <c r="J769" s="514">
        <f>SUM(H769:I769)</f>
        <v>205.88</v>
      </c>
      <c r="K769" s="515">
        <f>_xlfn.FLOOR.PRECISE(+H769+I769,0.1)+0.1</f>
        <v>205.9</v>
      </c>
      <c r="L769" s="480">
        <f>H769+H769*$M$7</f>
        <v>205.88</v>
      </c>
      <c r="M769" s="480">
        <f>L769*$M$6</f>
        <v>0</v>
      </c>
      <c r="N769" s="363">
        <f>L769+M769</f>
        <v>205.88</v>
      </c>
      <c r="O769" s="480">
        <f>L769+L769*$P$7</f>
        <v>234.70320000000001</v>
      </c>
      <c r="P769" s="480" t="e">
        <f>O769*$Q$7</f>
        <v>#VALUE!</v>
      </c>
      <c r="Q769" s="480" t="e">
        <f>SUM(O769:P769)</f>
        <v>#VALUE!</v>
      </c>
      <c r="R769" s="550">
        <v>259.92</v>
      </c>
      <c r="S769" s="480">
        <f>R769*S7</f>
        <v>36.388800000000003</v>
      </c>
      <c r="T769" s="480">
        <f>R769+S769-0.01</f>
        <v>296.29880000000003</v>
      </c>
      <c r="U769" s="480">
        <f>R769+(R769*R7)</f>
        <v>276.55488000000003</v>
      </c>
      <c r="V769" s="480">
        <f>U769*V7</f>
        <v>41.483232000000001</v>
      </c>
      <c r="W769" s="543">
        <f t="shared" si="269"/>
        <v>318.10000000000002</v>
      </c>
      <c r="X769" s="480">
        <f t="shared" si="270"/>
        <v>298.67927040000001</v>
      </c>
      <c r="Y769" s="480">
        <f>X769*Y5</f>
        <v>44.801890559999997</v>
      </c>
      <c r="Z769" s="711">
        <f>X769+Y769-0.02</f>
        <v>343.46116096000003</v>
      </c>
      <c r="AA769" s="712">
        <f t="shared" si="271"/>
        <v>316.60002662400001</v>
      </c>
      <c r="AB769" s="712" t="e">
        <f>AA769*#REF!</f>
        <v>#REF!</v>
      </c>
      <c r="AC769" s="713" t="e">
        <f t="shared" si="272"/>
        <v>#REF!</v>
      </c>
      <c r="AD769" s="713">
        <f>AA769*AD7</f>
        <v>332.43002795520005</v>
      </c>
      <c r="AE769" s="713">
        <f>AD769*AF7</f>
        <v>49.864504193280005</v>
      </c>
      <c r="AF769" s="714">
        <f t="shared" si="273"/>
        <v>382.29453214848007</v>
      </c>
      <c r="AG769" s="715">
        <v>375.2</v>
      </c>
      <c r="AH769" s="714">
        <f>AD769*AH7</f>
        <v>349.05152935296007</v>
      </c>
      <c r="AI769" s="480">
        <f>AH769*AJ7</f>
        <v>52.35772940294401</v>
      </c>
      <c r="AJ769" s="481">
        <f t="shared" si="274"/>
        <v>401.40925875590409</v>
      </c>
      <c r="AK769" s="707">
        <v>394</v>
      </c>
      <c r="AL769" s="455">
        <v>363.14286887128327</v>
      </c>
      <c r="AM769" s="455">
        <f t="shared" si="275"/>
        <v>384.93144100356028</v>
      </c>
      <c r="AN769" s="455" t="e">
        <f>AL769*#REF!</f>
        <v>#REF!</v>
      </c>
      <c r="AO769" s="456">
        <v>417.6</v>
      </c>
      <c r="AP769" s="364">
        <v>417.6</v>
      </c>
      <c r="AQ769" s="816">
        <f t="shared" si="276"/>
        <v>408.02732746377393</v>
      </c>
      <c r="AR769" s="363">
        <f t="shared" si="277"/>
        <v>469.23142658334001</v>
      </c>
      <c r="AS769" s="775">
        <f t="shared" si="278"/>
        <v>432.50896711160038</v>
      </c>
      <c r="AT769" s="804">
        <f t="shared" si="279"/>
        <v>497.38531217834043</v>
      </c>
      <c r="AU769" s="722">
        <f t="shared" si="280"/>
        <v>6.0000000000000046E-2</v>
      </c>
    </row>
    <row r="770" spans="1:47" ht="15.75" x14ac:dyDescent="0.25">
      <c r="A770" s="511" t="s">
        <v>508</v>
      </c>
      <c r="B770" s="517"/>
      <c r="C770" s="481"/>
      <c r="D770" s="481"/>
      <c r="E770" s="481"/>
      <c r="F770" s="481"/>
      <c r="G770" s="455"/>
      <c r="H770" s="485"/>
      <c r="I770" s="513"/>
      <c r="J770" s="514"/>
      <c r="K770" s="515"/>
      <c r="L770" s="483"/>
      <c r="M770" s="483"/>
      <c r="N770" s="363" t="s">
        <v>609</v>
      </c>
      <c r="O770" s="480"/>
      <c r="P770" s="480"/>
      <c r="Q770" s="480"/>
      <c r="R770" s="550">
        <v>259.92</v>
      </c>
      <c r="S770" s="480">
        <f>R770*S7</f>
        <v>36.388800000000003</v>
      </c>
      <c r="T770" s="480">
        <f>R770+S770-0.01</f>
        <v>296.29880000000003</v>
      </c>
      <c r="U770" s="480">
        <f>R770+(R770*R7)</f>
        <v>276.55488000000003</v>
      </c>
      <c r="V770" s="480">
        <f>U770*V7</f>
        <v>41.483232000000001</v>
      </c>
      <c r="W770" s="543">
        <f t="shared" si="269"/>
        <v>318.10000000000002</v>
      </c>
      <c r="X770" s="480">
        <f t="shared" si="270"/>
        <v>298.67927040000001</v>
      </c>
      <c r="Y770" s="480">
        <f>X770*Y5</f>
        <v>44.801890559999997</v>
      </c>
      <c r="Z770" s="711">
        <f>X770+Y770-0.02</f>
        <v>343.46116096000003</v>
      </c>
      <c r="AA770" s="712">
        <f t="shared" si="271"/>
        <v>316.60002662400001</v>
      </c>
      <c r="AB770" s="712" t="e">
        <f>AA770*#REF!</f>
        <v>#REF!</v>
      </c>
      <c r="AC770" s="713" t="e">
        <f t="shared" si="272"/>
        <v>#REF!</v>
      </c>
      <c r="AD770" s="713">
        <f>AA770*AD7</f>
        <v>332.43002795520005</v>
      </c>
      <c r="AE770" s="713">
        <f>AD770*AF7</f>
        <v>49.864504193280005</v>
      </c>
      <c r="AF770" s="714">
        <f t="shared" si="273"/>
        <v>382.29453214848007</v>
      </c>
      <c r="AG770" s="715">
        <v>375.2</v>
      </c>
      <c r="AH770" s="714">
        <f>AD770*AH7</f>
        <v>349.05152935296007</v>
      </c>
      <c r="AI770" s="480">
        <f>AH770*AJ7</f>
        <v>52.35772940294401</v>
      </c>
      <c r="AJ770" s="481">
        <f t="shared" si="274"/>
        <v>401.40925875590409</v>
      </c>
      <c r="AK770" s="707">
        <v>394</v>
      </c>
      <c r="AL770" s="455">
        <v>363.14286887128327</v>
      </c>
      <c r="AM770" s="455">
        <f t="shared" si="275"/>
        <v>384.93144100356028</v>
      </c>
      <c r="AN770" s="455" t="e">
        <f>AL770*#REF!</f>
        <v>#REF!</v>
      </c>
      <c r="AO770" s="456">
        <v>417.6</v>
      </c>
      <c r="AP770" s="364">
        <v>417.6</v>
      </c>
      <c r="AQ770" s="816">
        <f t="shared" si="276"/>
        <v>408.02732746377393</v>
      </c>
      <c r="AR770" s="363">
        <f t="shared" si="277"/>
        <v>469.23142658334001</v>
      </c>
      <c r="AS770" s="775">
        <f t="shared" si="278"/>
        <v>432.50896711160038</v>
      </c>
      <c r="AT770" s="804">
        <f t="shared" si="279"/>
        <v>497.38531217834043</v>
      </c>
      <c r="AU770" s="722">
        <f t="shared" si="280"/>
        <v>6.0000000000000046E-2</v>
      </c>
    </row>
    <row r="771" spans="1:47" ht="15.75" x14ac:dyDescent="0.25">
      <c r="A771" s="511" t="s">
        <v>743</v>
      </c>
      <c r="B771" s="517"/>
      <c r="C771" s="481"/>
      <c r="D771" s="481"/>
      <c r="E771" s="481"/>
      <c r="F771" s="481"/>
      <c r="G771" s="455"/>
      <c r="H771" s="485"/>
      <c r="I771" s="513"/>
      <c r="J771" s="514"/>
      <c r="K771" s="515"/>
      <c r="L771" s="483"/>
      <c r="M771" s="483"/>
      <c r="N771" s="363"/>
      <c r="O771" s="480">
        <v>327.01</v>
      </c>
      <c r="P771" s="480">
        <v>45.78</v>
      </c>
      <c r="Q771" s="480">
        <f>O771+P771</f>
        <v>372.78999999999996</v>
      </c>
      <c r="R771" s="550">
        <v>346.63</v>
      </c>
      <c r="S771" s="480">
        <f>R771*S7</f>
        <v>48.528200000000005</v>
      </c>
      <c r="T771" s="480">
        <f>R771+S771+0.04</f>
        <v>395.19820000000004</v>
      </c>
      <c r="U771" s="480">
        <f>R771+(R771*R7)</f>
        <v>368.81432000000001</v>
      </c>
      <c r="V771" s="480">
        <f>U771*V7</f>
        <v>55.322147999999999</v>
      </c>
      <c r="W771" s="543">
        <f t="shared" si="269"/>
        <v>424.20000000000005</v>
      </c>
      <c r="X771" s="480">
        <f t="shared" si="270"/>
        <v>398.3194656</v>
      </c>
      <c r="Y771" s="480">
        <f>X771*Y5</f>
        <v>59.747919839999994</v>
      </c>
      <c r="Z771" s="711">
        <f>X771+Y771+0.02</f>
        <v>458.08738543999999</v>
      </c>
      <c r="AA771" s="712">
        <f t="shared" si="271"/>
        <v>422.21863353599997</v>
      </c>
      <c r="AB771" s="712" t="e">
        <f>AA771*#REF!</f>
        <v>#REF!</v>
      </c>
      <c r="AC771" s="713" t="e">
        <f t="shared" si="272"/>
        <v>#REF!</v>
      </c>
      <c r="AD771" s="713">
        <f>AA771*AD7</f>
        <v>443.32956521279999</v>
      </c>
      <c r="AE771" s="713">
        <f>AD771*AF7</f>
        <v>66.499434781920002</v>
      </c>
      <c r="AF771" s="714">
        <f t="shared" si="273"/>
        <v>509.82899999471999</v>
      </c>
      <c r="AG771" s="715">
        <v>500.4</v>
      </c>
      <c r="AH771" s="714">
        <f>AD771*AH7</f>
        <v>465.49604347344001</v>
      </c>
      <c r="AI771" s="480">
        <f>AH771*AJ7</f>
        <v>69.824406521016002</v>
      </c>
      <c r="AJ771" s="481">
        <f t="shared" si="274"/>
        <v>535.320449994456</v>
      </c>
      <c r="AK771" s="707">
        <v>525.4</v>
      </c>
      <c r="AL771" s="455">
        <v>484.28829115440487</v>
      </c>
      <c r="AM771" s="455">
        <f t="shared" si="275"/>
        <v>513.34558862366919</v>
      </c>
      <c r="AN771" s="455" t="e">
        <f>AL771*#REF!</f>
        <v>#REF!</v>
      </c>
      <c r="AO771" s="456">
        <v>556.9</v>
      </c>
      <c r="AP771" s="364">
        <v>556.9</v>
      </c>
      <c r="AQ771" s="816">
        <f t="shared" si="276"/>
        <v>544.14632394108935</v>
      </c>
      <c r="AR771" s="363">
        <f t="shared" si="277"/>
        <v>625.76827253225269</v>
      </c>
      <c r="AS771" s="775">
        <f t="shared" si="278"/>
        <v>576.79510337755471</v>
      </c>
      <c r="AT771" s="804">
        <f t="shared" si="279"/>
        <v>663.31436888418784</v>
      </c>
      <c r="AU771" s="722">
        <f t="shared" si="280"/>
        <v>0.06</v>
      </c>
    </row>
    <row r="772" spans="1:47" ht="15.75" x14ac:dyDescent="0.25">
      <c r="A772" s="511" t="s">
        <v>510</v>
      </c>
      <c r="B772" s="480">
        <v>181.5</v>
      </c>
      <c r="C772" s="481" t="e">
        <f>+B772+B772*$G$7</f>
        <v>#VALUE!</v>
      </c>
      <c r="D772" s="481">
        <v>205.88</v>
      </c>
      <c r="E772" s="481">
        <f>+D772*$F$9</f>
        <v>0</v>
      </c>
      <c r="F772" s="481">
        <f t="shared" si="250"/>
        <v>205.88</v>
      </c>
      <c r="G772" s="455">
        <f>+F772</f>
        <v>205.88</v>
      </c>
      <c r="H772" s="485">
        <f t="shared" si="265"/>
        <v>205.88</v>
      </c>
      <c r="I772" s="513">
        <f>+H772*$I$6</f>
        <v>0</v>
      </c>
      <c r="J772" s="514">
        <f>SUM(H772:I772)</f>
        <v>205.88</v>
      </c>
      <c r="K772" s="515">
        <f>_xlfn.FLOOR.PRECISE(+H772+I772,0.1)+0.1</f>
        <v>205.9</v>
      </c>
      <c r="L772" s="480">
        <f>H772+H772*$M$7</f>
        <v>205.88</v>
      </c>
      <c r="M772" s="480">
        <f>L772*$M$6</f>
        <v>0</v>
      </c>
      <c r="N772" s="363">
        <f>L772+M772</f>
        <v>205.88</v>
      </c>
      <c r="O772" s="480">
        <f>L772+L772*$P$7</f>
        <v>234.70320000000001</v>
      </c>
      <c r="P772" s="480" t="e">
        <f>O772*$Q$7</f>
        <v>#VALUE!</v>
      </c>
      <c r="Q772" s="480" t="e">
        <f>SUM(O772:P772)</f>
        <v>#VALUE!</v>
      </c>
      <c r="R772" s="550">
        <v>259.92</v>
      </c>
      <c r="S772" s="480">
        <f>R772*S7</f>
        <v>36.388800000000003</v>
      </c>
      <c r="T772" s="480">
        <f>R772+S772-0.04</f>
        <v>296.2688</v>
      </c>
      <c r="U772" s="480">
        <f>R772+(R772*R7)</f>
        <v>276.55488000000003</v>
      </c>
      <c r="V772" s="480">
        <f>U772*V7</f>
        <v>41.483232000000001</v>
      </c>
      <c r="W772" s="543">
        <f t="shared" si="269"/>
        <v>318.10000000000002</v>
      </c>
      <c r="X772" s="480">
        <f t="shared" si="270"/>
        <v>298.67927040000001</v>
      </c>
      <c r="Y772" s="480">
        <f>X772*Y5</f>
        <v>44.801890559999997</v>
      </c>
      <c r="Z772" s="711">
        <f>X772+Y772-0.02</f>
        <v>343.46116096000003</v>
      </c>
      <c r="AA772" s="712">
        <f t="shared" si="271"/>
        <v>316.60002662400001</v>
      </c>
      <c r="AB772" s="712" t="e">
        <f>AA772*#REF!</f>
        <v>#REF!</v>
      </c>
      <c r="AC772" s="713" t="e">
        <f t="shared" si="272"/>
        <v>#REF!</v>
      </c>
      <c r="AD772" s="713">
        <f>AA772*AD7</f>
        <v>332.43002795520005</v>
      </c>
      <c r="AE772" s="713">
        <f>AD772*AF7</f>
        <v>49.864504193280005</v>
      </c>
      <c r="AF772" s="714">
        <f t="shared" si="273"/>
        <v>382.29453214848007</v>
      </c>
      <c r="AG772" s="715">
        <v>375.2</v>
      </c>
      <c r="AH772" s="714">
        <f>AD772*AH7</f>
        <v>349.05152935296007</v>
      </c>
      <c r="AI772" s="480">
        <f>AH772*AJ7</f>
        <v>52.35772940294401</v>
      </c>
      <c r="AJ772" s="481">
        <f t="shared" si="274"/>
        <v>401.40925875590409</v>
      </c>
      <c r="AK772" s="707">
        <v>394</v>
      </c>
      <c r="AL772" s="455">
        <v>363.14286887128327</v>
      </c>
      <c r="AM772" s="455">
        <f t="shared" si="275"/>
        <v>384.93144100356028</v>
      </c>
      <c r="AN772" s="455" t="e">
        <f>AL772*#REF!</f>
        <v>#REF!</v>
      </c>
      <c r="AO772" s="456">
        <v>417.6</v>
      </c>
      <c r="AP772" s="364">
        <v>417.6</v>
      </c>
      <c r="AQ772" s="816">
        <f t="shared" si="276"/>
        <v>408.02732746377393</v>
      </c>
      <c r="AR772" s="363">
        <f t="shared" si="277"/>
        <v>469.23142658334001</v>
      </c>
      <c r="AS772" s="775">
        <f t="shared" si="278"/>
        <v>432.50896711160038</v>
      </c>
      <c r="AT772" s="804">
        <f t="shared" si="279"/>
        <v>497.38531217834043</v>
      </c>
      <c r="AU772" s="722">
        <f t="shared" si="280"/>
        <v>6.0000000000000046E-2</v>
      </c>
    </row>
    <row r="773" spans="1:47" ht="15.75" x14ac:dyDescent="0.25">
      <c r="A773" s="511"/>
      <c r="B773" s="517"/>
      <c r="C773" s="481"/>
      <c r="D773" s="481"/>
      <c r="E773" s="481"/>
      <c r="F773" s="481"/>
      <c r="G773" s="455"/>
      <c r="H773" s="485"/>
      <c r="I773" s="513"/>
      <c r="J773" s="514"/>
      <c r="K773" s="515"/>
      <c r="L773" s="483"/>
      <c r="M773" s="483"/>
      <c r="N773" s="488"/>
      <c r="O773" s="480"/>
      <c r="P773" s="480"/>
      <c r="Q773" s="480"/>
      <c r="R773" s="480"/>
      <c r="S773" s="480"/>
      <c r="T773" s="480"/>
      <c r="U773" s="483"/>
      <c r="V773" s="483"/>
      <c r="W773" s="502"/>
      <c r="X773" s="483"/>
      <c r="Y773" s="480"/>
      <c r="Z773" s="711"/>
      <c r="AA773" s="712"/>
      <c r="AB773" s="712"/>
      <c r="AC773" s="713"/>
      <c r="AD773" s="713"/>
      <c r="AE773" s="713"/>
      <c r="AF773" s="714"/>
      <c r="AG773" s="715"/>
      <c r="AH773" s="714"/>
      <c r="AI773" s="480"/>
      <c r="AJ773" s="483"/>
      <c r="AK773" s="707"/>
      <c r="AL773" s="455"/>
      <c r="AM773" s="455"/>
      <c r="AN773" s="455"/>
      <c r="AO773" s="456"/>
      <c r="AP773" s="364"/>
      <c r="AQ773" s="811"/>
      <c r="AR773" s="363"/>
      <c r="AS773" s="363"/>
      <c r="AT773" s="363"/>
      <c r="AU773" s="710"/>
    </row>
    <row r="774" spans="1:47" ht="15.75" x14ac:dyDescent="0.25">
      <c r="A774" s="489" t="s">
        <v>511</v>
      </c>
      <c r="B774" s="517"/>
      <c r="C774" s="481"/>
      <c r="D774" s="481"/>
      <c r="E774" s="481"/>
      <c r="F774" s="481"/>
      <c r="G774" s="455"/>
      <c r="H774" s="485"/>
      <c r="I774" s="513"/>
      <c r="J774" s="514"/>
      <c r="K774" s="515"/>
      <c r="L774" s="483"/>
      <c r="M774" s="483"/>
      <c r="N774" s="488"/>
      <c r="O774" s="480"/>
      <c r="P774" s="480"/>
      <c r="Q774" s="480"/>
      <c r="R774" s="480"/>
      <c r="S774" s="480"/>
      <c r="T774" s="480"/>
      <c r="U774" s="483"/>
      <c r="V774" s="483"/>
      <c r="W774" s="502"/>
      <c r="X774" s="483"/>
      <c r="Y774" s="480"/>
      <c r="Z774" s="711"/>
      <c r="AA774" s="712"/>
      <c r="AB774" s="712"/>
      <c r="AC774" s="392"/>
      <c r="AD774" s="392"/>
      <c r="AE774" s="392"/>
      <c r="AF774" s="483"/>
      <c r="AG774" s="554"/>
      <c r="AH774" s="483"/>
      <c r="AI774" s="480"/>
      <c r="AJ774" s="483"/>
      <c r="AK774" s="707"/>
      <c r="AL774" s="455"/>
      <c r="AM774" s="455"/>
      <c r="AN774" s="455"/>
      <c r="AO774" s="456"/>
      <c r="AP774" s="364"/>
      <c r="AQ774" s="811"/>
      <c r="AR774" s="363"/>
      <c r="AS774" s="363"/>
      <c r="AT774" s="363"/>
      <c r="AU774" s="710"/>
    </row>
    <row r="775" spans="1:47" ht="15.75" x14ac:dyDescent="0.25">
      <c r="A775" s="511" t="s">
        <v>505</v>
      </c>
      <c r="B775" s="480">
        <v>605</v>
      </c>
      <c r="C775" s="481" t="e">
        <f>+B775+B775*$G$7</f>
        <v>#VALUE!</v>
      </c>
      <c r="D775" s="481">
        <v>686.23</v>
      </c>
      <c r="E775" s="481">
        <f>+D775*$F$9</f>
        <v>0</v>
      </c>
      <c r="F775" s="481">
        <f t="shared" si="250"/>
        <v>686.23</v>
      </c>
      <c r="G775" s="455">
        <f>+F775</f>
        <v>686.23</v>
      </c>
      <c r="H775" s="485">
        <f t="shared" si="265"/>
        <v>686.23</v>
      </c>
      <c r="I775" s="513">
        <f>+H775*$I$6</f>
        <v>0</v>
      </c>
      <c r="J775" s="514">
        <f>SUM(H775:I775)</f>
        <v>686.23</v>
      </c>
      <c r="K775" s="515">
        <f>_xlfn.FLOOR.PRECISE(+H775+I775,0.1)</f>
        <v>686.2</v>
      </c>
      <c r="L775" s="480">
        <f>H775+H775*$M$7</f>
        <v>686.23</v>
      </c>
      <c r="M775" s="480">
        <f>L775*$M$6</f>
        <v>0</v>
      </c>
      <c r="N775" s="363">
        <f>L775+M775</f>
        <v>686.23</v>
      </c>
      <c r="O775" s="480">
        <f>L775+L775*$P$7</f>
        <v>782.30220000000008</v>
      </c>
      <c r="P775" s="480" t="e">
        <f>O775*$Q$7</f>
        <v>#VALUE!</v>
      </c>
      <c r="Q775" s="480" t="e">
        <f>SUM(O775:P775)</f>
        <v>#VALUE!</v>
      </c>
      <c r="R775" s="550">
        <v>866.35</v>
      </c>
      <c r="S775" s="480">
        <f>R775*S7</f>
        <v>121.28900000000002</v>
      </c>
      <c r="T775" s="480">
        <f>R775+S775-0.04</f>
        <v>987.59900000000005</v>
      </c>
      <c r="U775" s="480">
        <f>R775+(R775*R7)</f>
        <v>921.79640000000006</v>
      </c>
      <c r="V775" s="480">
        <f>U775*V7</f>
        <v>138.26946000000001</v>
      </c>
      <c r="W775" s="543">
        <f t="shared" ref="W775:W780" si="281">ROUNDUP(SUM(U775:V775),1)</f>
        <v>1060.0999999999999</v>
      </c>
      <c r="X775" s="480">
        <f t="shared" ref="X775:X780" si="282">U775*$Z$9+U775</f>
        <v>995.54011200000002</v>
      </c>
      <c r="Y775" s="480">
        <f>X775*Y5</f>
        <v>149.33101679999999</v>
      </c>
      <c r="Z775" s="711">
        <f>X775+Y775+0.03</f>
        <v>1144.9011287999999</v>
      </c>
      <c r="AA775" s="712">
        <f>X775+(X775*AA$7)</f>
        <v>1055.2725187200001</v>
      </c>
      <c r="AB775" s="712" t="e">
        <f>AA775*#REF!</f>
        <v>#REF!</v>
      </c>
      <c r="AC775" s="713" t="e">
        <f t="shared" ref="AC775:AC780" si="283">AA775+AB775</f>
        <v>#REF!</v>
      </c>
      <c r="AD775" s="713">
        <f>AA775*AD7</f>
        <v>1108.0361446560003</v>
      </c>
      <c r="AE775" s="713">
        <f>AD775*AF7</f>
        <v>166.20542169840004</v>
      </c>
      <c r="AF775" s="714">
        <f t="shared" ref="AF775:AF780" si="284">AD775+AE775</f>
        <v>1274.2415663544002</v>
      </c>
      <c r="AG775" s="715">
        <v>1250.5999999999999</v>
      </c>
      <c r="AH775" s="714">
        <f>AD775*AH7</f>
        <v>1163.4379518888004</v>
      </c>
      <c r="AI775" s="480">
        <f>AH775*AJ7</f>
        <v>174.51569278332005</v>
      </c>
      <c r="AJ775" s="481">
        <f t="shared" ref="AJ775:AJ780" si="285">SUM(AH775:AI775)</f>
        <v>1337.9536446721204</v>
      </c>
      <c r="AK775" s="707">
        <v>1313.2</v>
      </c>
      <c r="AL775" s="455">
        <v>1210.406372909496</v>
      </c>
      <c r="AM775" s="455">
        <f t="shared" ref="AM775:AM780" si="286">AL775*1.06</f>
        <v>1283.0307552840659</v>
      </c>
      <c r="AN775" s="455" t="e">
        <f>AL775*#REF!</f>
        <v>#REF!</v>
      </c>
      <c r="AO775" s="456">
        <v>1392</v>
      </c>
      <c r="AP775" s="364">
        <v>1392</v>
      </c>
      <c r="AQ775" s="816">
        <f t="shared" ref="AQ775:AQ780" si="287">AM775*1.06</f>
        <v>1360.0126006011099</v>
      </c>
      <c r="AR775" s="363">
        <f t="shared" ref="AR775:AR780" si="288">AQ775*1.15</f>
        <v>1564.0144906912763</v>
      </c>
      <c r="AS775" s="775">
        <f t="shared" ref="AS775:AS780" si="289">AQ775*1.06</f>
        <v>1441.6133566371766</v>
      </c>
      <c r="AT775" s="804">
        <f t="shared" ref="AT775:AT780" si="290">AS775*1.15</f>
        <v>1657.855360132753</v>
      </c>
      <c r="AU775" s="722">
        <f t="shared" ref="AU775:AU780" si="291">SUM(AS775-AQ775)/AQ775</f>
        <v>6.0000000000000109E-2</v>
      </c>
    </row>
    <row r="776" spans="1:47" ht="15.75" x14ac:dyDescent="0.25">
      <c r="A776" s="511" t="s">
        <v>506</v>
      </c>
      <c r="B776" s="480">
        <v>242</v>
      </c>
      <c r="C776" s="481" t="e">
        <f>+B776+B776*$G$7</f>
        <v>#VALUE!</v>
      </c>
      <c r="D776" s="481">
        <v>274.56</v>
      </c>
      <c r="E776" s="481">
        <f>+D776*$F$9</f>
        <v>0</v>
      </c>
      <c r="F776" s="481">
        <f t="shared" si="250"/>
        <v>274.56</v>
      </c>
      <c r="G776" s="455">
        <f>CEILING(F776,0.1)</f>
        <v>274.60000000000002</v>
      </c>
      <c r="H776" s="485">
        <f t="shared" si="265"/>
        <v>274.56</v>
      </c>
      <c r="I776" s="513">
        <f>+H776*$I$6</f>
        <v>0</v>
      </c>
      <c r="J776" s="514">
        <f>SUM(H776:I776)</f>
        <v>274.56</v>
      </c>
      <c r="K776" s="515">
        <f>_xlfn.FLOOR.PRECISE(+H776+I776,0.1)+0.1</f>
        <v>274.60000000000002</v>
      </c>
      <c r="L776" s="480">
        <f>H776+H776*$M$7</f>
        <v>274.56</v>
      </c>
      <c r="M776" s="480">
        <f>L776*$M$6</f>
        <v>0</v>
      </c>
      <c r="N776" s="363">
        <f>L776+M776</f>
        <v>274.56</v>
      </c>
      <c r="O776" s="480">
        <f>L776+L776*$P$7</f>
        <v>312.9984</v>
      </c>
      <c r="P776" s="480" t="e">
        <f>O776*$Q$7</f>
        <v>#VALUE!</v>
      </c>
      <c r="Q776" s="480" t="e">
        <f>SUM(O776:P776)</f>
        <v>#VALUE!</v>
      </c>
      <c r="R776" s="550">
        <v>346.63</v>
      </c>
      <c r="S776" s="480">
        <f>R776*S7</f>
        <v>48.528200000000005</v>
      </c>
      <c r="T776" s="480">
        <f>R776+S776-0.05</f>
        <v>395.10820000000001</v>
      </c>
      <c r="U776" s="480">
        <f>R776+(R776*R7)</f>
        <v>368.81432000000001</v>
      </c>
      <c r="V776" s="480">
        <f>U776*V7</f>
        <v>55.322147999999999</v>
      </c>
      <c r="W776" s="543">
        <f t="shared" si="281"/>
        <v>424.20000000000005</v>
      </c>
      <c r="X776" s="480">
        <f t="shared" si="282"/>
        <v>398.3194656</v>
      </c>
      <c r="Y776" s="480">
        <f>X776*Y5</f>
        <v>59.747919839999994</v>
      </c>
      <c r="Z776" s="711">
        <f>X776+Y776+0.02</f>
        <v>458.08738543999999</v>
      </c>
      <c r="AA776" s="712">
        <f t="shared" ref="AA776:AA829" si="292">X776+(X776*AA$7)</f>
        <v>422.21863353599997</v>
      </c>
      <c r="AB776" s="712" t="e">
        <f>AA776*#REF!</f>
        <v>#REF!</v>
      </c>
      <c r="AC776" s="713" t="e">
        <f t="shared" si="283"/>
        <v>#REF!</v>
      </c>
      <c r="AD776" s="713">
        <f>AA776*AD7</f>
        <v>443.32956521279999</v>
      </c>
      <c r="AE776" s="713">
        <f>AD776*AF7</f>
        <v>66.499434781920002</v>
      </c>
      <c r="AF776" s="714">
        <f t="shared" si="284"/>
        <v>509.82899999471999</v>
      </c>
      <c r="AG776" s="715">
        <v>500.4</v>
      </c>
      <c r="AH776" s="714">
        <f>AD776*AH7</f>
        <v>465.49604347344001</v>
      </c>
      <c r="AI776" s="480">
        <f>AH776*AJ7</f>
        <v>69.824406521016002</v>
      </c>
      <c r="AJ776" s="481">
        <f t="shared" si="285"/>
        <v>535.320449994456</v>
      </c>
      <c r="AK776" s="707">
        <v>525.4</v>
      </c>
      <c r="AL776" s="455">
        <v>484.28829115440487</v>
      </c>
      <c r="AM776" s="455">
        <f t="shared" si="286"/>
        <v>513.34558862366919</v>
      </c>
      <c r="AN776" s="455" t="e">
        <f>AL776*#REF!</f>
        <v>#REF!</v>
      </c>
      <c r="AO776" s="456">
        <v>556</v>
      </c>
      <c r="AP776" s="364">
        <v>556</v>
      </c>
      <c r="AQ776" s="816">
        <f t="shared" si="287"/>
        <v>544.14632394108935</v>
      </c>
      <c r="AR776" s="363">
        <f t="shared" si="288"/>
        <v>625.76827253225269</v>
      </c>
      <c r="AS776" s="775">
        <f t="shared" si="289"/>
        <v>576.79510337755471</v>
      </c>
      <c r="AT776" s="804">
        <f t="shared" si="290"/>
        <v>663.31436888418784</v>
      </c>
      <c r="AU776" s="722">
        <f t="shared" si="291"/>
        <v>0.06</v>
      </c>
    </row>
    <row r="777" spans="1:47" ht="15.75" x14ac:dyDescent="0.25">
      <c r="A777" s="511" t="s">
        <v>507</v>
      </c>
      <c r="B777" s="480">
        <v>242</v>
      </c>
      <c r="C777" s="481" t="e">
        <f>+B777+B777*$G$7</f>
        <v>#VALUE!</v>
      </c>
      <c r="D777" s="481">
        <v>274.56</v>
      </c>
      <c r="E777" s="481">
        <f>+D777*$F$9</f>
        <v>0</v>
      </c>
      <c r="F777" s="481">
        <f t="shared" si="250"/>
        <v>274.56</v>
      </c>
      <c r="G777" s="455">
        <f>CEILING(F777,0.1)</f>
        <v>274.60000000000002</v>
      </c>
      <c r="H777" s="485">
        <f t="shared" si="265"/>
        <v>274.56</v>
      </c>
      <c r="I777" s="513">
        <f>+H777*$I$6</f>
        <v>0</v>
      </c>
      <c r="J777" s="514">
        <f>SUM(H777:I777)</f>
        <v>274.56</v>
      </c>
      <c r="K777" s="515">
        <f>_xlfn.FLOOR.PRECISE(+H777+I777,0.1)+0.1</f>
        <v>274.60000000000002</v>
      </c>
      <c r="L777" s="480">
        <f>H777+H777*$M$7</f>
        <v>274.56</v>
      </c>
      <c r="M777" s="480">
        <f>L777*$M$6</f>
        <v>0</v>
      </c>
      <c r="N777" s="363">
        <f>L777+M777</f>
        <v>274.56</v>
      </c>
      <c r="O777" s="480">
        <f>L777+L777*$P$7</f>
        <v>312.9984</v>
      </c>
      <c r="P777" s="480" t="e">
        <f>O777*$Q$7</f>
        <v>#VALUE!</v>
      </c>
      <c r="Q777" s="480" t="e">
        <f>SUM(O777:P777)</f>
        <v>#VALUE!</v>
      </c>
      <c r="R777" s="550">
        <v>346.63</v>
      </c>
      <c r="S777" s="480">
        <f>R777*S7</f>
        <v>48.528200000000005</v>
      </c>
      <c r="T777" s="480">
        <f>R777+S777-0.05</f>
        <v>395.10820000000001</v>
      </c>
      <c r="U777" s="480">
        <f>R777+(R777*R7)</f>
        <v>368.81432000000001</v>
      </c>
      <c r="V777" s="480">
        <f>U777*V7</f>
        <v>55.322147999999999</v>
      </c>
      <c r="W777" s="543">
        <f t="shared" si="281"/>
        <v>424.20000000000005</v>
      </c>
      <c r="X777" s="480">
        <f t="shared" si="282"/>
        <v>398.3194656</v>
      </c>
      <c r="Y777" s="480">
        <f>X777*Y5</f>
        <v>59.747919839999994</v>
      </c>
      <c r="Z777" s="711">
        <f>X777+Y777+0.02</f>
        <v>458.08738543999999</v>
      </c>
      <c r="AA777" s="712">
        <f t="shared" si="292"/>
        <v>422.21863353599997</v>
      </c>
      <c r="AB777" s="712" t="e">
        <f>AA777*#REF!</f>
        <v>#REF!</v>
      </c>
      <c r="AC777" s="713" t="e">
        <f t="shared" si="283"/>
        <v>#REF!</v>
      </c>
      <c r="AD777" s="713">
        <f>AA777*AD7</f>
        <v>443.32956521279999</v>
      </c>
      <c r="AE777" s="713">
        <f>AD777*AF7</f>
        <v>66.499434781920002</v>
      </c>
      <c r="AF777" s="714">
        <f t="shared" si="284"/>
        <v>509.82899999471999</v>
      </c>
      <c r="AG777" s="715">
        <v>500.4</v>
      </c>
      <c r="AH777" s="714">
        <f>AD777*AH7</f>
        <v>465.49604347344001</v>
      </c>
      <c r="AI777" s="480">
        <f>AH777*AJ7</f>
        <v>69.824406521016002</v>
      </c>
      <c r="AJ777" s="481">
        <f t="shared" si="285"/>
        <v>535.320449994456</v>
      </c>
      <c r="AK777" s="707">
        <v>525.4</v>
      </c>
      <c r="AL777" s="455">
        <v>484.28829115440487</v>
      </c>
      <c r="AM777" s="455">
        <f t="shared" si="286"/>
        <v>513.34558862366919</v>
      </c>
      <c r="AN777" s="455" t="e">
        <f>AL777*#REF!</f>
        <v>#REF!</v>
      </c>
      <c r="AO777" s="456">
        <v>556.9</v>
      </c>
      <c r="AP777" s="364">
        <v>556.9</v>
      </c>
      <c r="AQ777" s="816">
        <f t="shared" si="287"/>
        <v>544.14632394108935</v>
      </c>
      <c r="AR777" s="363">
        <f t="shared" si="288"/>
        <v>625.76827253225269</v>
      </c>
      <c r="AS777" s="775">
        <f t="shared" si="289"/>
        <v>576.79510337755471</v>
      </c>
      <c r="AT777" s="804">
        <f t="shared" si="290"/>
        <v>663.31436888418784</v>
      </c>
      <c r="AU777" s="722">
        <f t="shared" si="291"/>
        <v>0.06</v>
      </c>
    </row>
    <row r="778" spans="1:47" ht="15.75" x14ac:dyDescent="0.25">
      <c r="A778" s="511" t="s">
        <v>508</v>
      </c>
      <c r="B778" s="517"/>
      <c r="C778" s="481"/>
      <c r="D778" s="481"/>
      <c r="E778" s="481"/>
      <c r="F778" s="481"/>
      <c r="G778" s="455"/>
      <c r="H778" s="485"/>
      <c r="I778" s="513"/>
      <c r="J778" s="514"/>
      <c r="K778" s="515"/>
      <c r="L778" s="483"/>
      <c r="M778" s="483"/>
      <c r="N778" s="488"/>
      <c r="O778" s="480"/>
      <c r="P778" s="480"/>
      <c r="Q778" s="480"/>
      <c r="R778" s="550">
        <v>346.63</v>
      </c>
      <c r="S778" s="480">
        <f>R778*S7</f>
        <v>48.528200000000005</v>
      </c>
      <c r="T778" s="480">
        <f>R778+S778-0.05</f>
        <v>395.10820000000001</v>
      </c>
      <c r="U778" s="480">
        <f>R778+(R778*R7)</f>
        <v>368.81432000000001</v>
      </c>
      <c r="V778" s="480">
        <f>U778*V7</f>
        <v>55.322147999999999</v>
      </c>
      <c r="W778" s="543">
        <f t="shared" si="281"/>
        <v>424.20000000000005</v>
      </c>
      <c r="X778" s="480">
        <f t="shared" si="282"/>
        <v>398.3194656</v>
      </c>
      <c r="Y778" s="480">
        <f>X778*Y5</f>
        <v>59.747919839999994</v>
      </c>
      <c r="Z778" s="711">
        <f>X778+Y778+0.02</f>
        <v>458.08738543999999</v>
      </c>
      <c r="AA778" s="712">
        <f t="shared" si="292"/>
        <v>422.21863353599997</v>
      </c>
      <c r="AB778" s="712" t="e">
        <f>AA778*#REF!</f>
        <v>#REF!</v>
      </c>
      <c r="AC778" s="713" t="e">
        <f t="shared" si="283"/>
        <v>#REF!</v>
      </c>
      <c r="AD778" s="713">
        <f>AA778*AD7</f>
        <v>443.32956521279999</v>
      </c>
      <c r="AE778" s="713">
        <f>AD778*AF7</f>
        <v>66.499434781920002</v>
      </c>
      <c r="AF778" s="714">
        <f t="shared" si="284"/>
        <v>509.82899999471999</v>
      </c>
      <c r="AG778" s="715">
        <v>500.4</v>
      </c>
      <c r="AH778" s="714">
        <f>AD778*AH7</f>
        <v>465.49604347344001</v>
      </c>
      <c r="AI778" s="480">
        <f>AH778*AJ7</f>
        <v>69.824406521016002</v>
      </c>
      <c r="AJ778" s="481">
        <f t="shared" si="285"/>
        <v>535.320449994456</v>
      </c>
      <c r="AK778" s="707">
        <v>525.4</v>
      </c>
      <c r="AL778" s="455">
        <v>484.28829115440487</v>
      </c>
      <c r="AM778" s="455">
        <f t="shared" si="286"/>
        <v>513.34558862366919</v>
      </c>
      <c r="AN778" s="455" t="e">
        <f>AL778*#REF!</f>
        <v>#REF!</v>
      </c>
      <c r="AO778" s="456">
        <v>556.9</v>
      </c>
      <c r="AP778" s="364">
        <v>556.9</v>
      </c>
      <c r="AQ778" s="816">
        <f t="shared" si="287"/>
        <v>544.14632394108935</v>
      </c>
      <c r="AR778" s="363">
        <f t="shared" si="288"/>
        <v>625.76827253225269</v>
      </c>
      <c r="AS778" s="775">
        <f t="shared" si="289"/>
        <v>576.79510337755471</v>
      </c>
      <c r="AT778" s="804">
        <f t="shared" si="290"/>
        <v>663.31436888418784</v>
      </c>
      <c r="AU778" s="722">
        <f t="shared" si="291"/>
        <v>0.06</v>
      </c>
    </row>
    <row r="779" spans="1:47" ht="15.75" x14ac:dyDescent="0.25">
      <c r="A779" s="511" t="s">
        <v>510</v>
      </c>
      <c r="B779" s="480">
        <v>605</v>
      </c>
      <c r="C779" s="481" t="e">
        <f>+B779+B779*$G$7</f>
        <v>#VALUE!</v>
      </c>
      <c r="D779" s="481">
        <v>686.23</v>
      </c>
      <c r="E779" s="481">
        <f>+D779*$F$9</f>
        <v>0</v>
      </c>
      <c r="F779" s="481">
        <f t="shared" si="250"/>
        <v>686.23</v>
      </c>
      <c r="G779" s="455">
        <f>+F779</f>
        <v>686.23</v>
      </c>
      <c r="H779" s="485">
        <f t="shared" si="265"/>
        <v>686.23</v>
      </c>
      <c r="I779" s="513">
        <f>+H779*$I$6</f>
        <v>0</v>
      </c>
      <c r="J779" s="514">
        <f>SUM(H779:I779)</f>
        <v>686.23</v>
      </c>
      <c r="K779" s="515">
        <f>_xlfn.FLOOR.PRECISE(+H779+I779,0.1)+0.1</f>
        <v>686.30000000000007</v>
      </c>
      <c r="L779" s="480">
        <f>H779+H779*$M$7</f>
        <v>686.23</v>
      </c>
      <c r="M779" s="480">
        <f>L779*$M$6</f>
        <v>0</v>
      </c>
      <c r="N779" s="363">
        <f>L779+M779</f>
        <v>686.23</v>
      </c>
      <c r="O779" s="480">
        <f>L779+L779*$P$7</f>
        <v>782.30220000000008</v>
      </c>
      <c r="P779" s="480" t="e">
        <f>O779*$Q$7</f>
        <v>#VALUE!</v>
      </c>
      <c r="Q779" s="480" t="e">
        <f>SUM(O779:P779)</f>
        <v>#VALUE!</v>
      </c>
      <c r="R779" s="550">
        <v>866.35</v>
      </c>
      <c r="S779" s="480">
        <f>R779*S7</f>
        <v>121.28900000000002</v>
      </c>
      <c r="T779" s="480">
        <f>R779+S779-0.04</f>
        <v>987.59900000000005</v>
      </c>
      <c r="U779" s="480">
        <f>R779+(R779*R7)</f>
        <v>921.79640000000006</v>
      </c>
      <c r="V779" s="480">
        <f>U779*V7</f>
        <v>138.26946000000001</v>
      </c>
      <c r="W779" s="543">
        <f t="shared" si="281"/>
        <v>1060.0999999999999</v>
      </c>
      <c r="X779" s="480">
        <f t="shared" si="282"/>
        <v>995.54011200000002</v>
      </c>
      <c r="Y779" s="480">
        <f>X779*Y5</f>
        <v>149.33101679999999</v>
      </c>
      <c r="Z779" s="711">
        <f>X779+Y779+0.03</f>
        <v>1144.9011287999999</v>
      </c>
      <c r="AA779" s="712">
        <f t="shared" si="292"/>
        <v>1055.2725187200001</v>
      </c>
      <c r="AB779" s="712" t="e">
        <f>AA779*#REF!</f>
        <v>#REF!</v>
      </c>
      <c r="AC779" s="713" t="e">
        <f t="shared" si="283"/>
        <v>#REF!</v>
      </c>
      <c r="AD779" s="713">
        <f>AA779*AD7</f>
        <v>1108.0361446560003</v>
      </c>
      <c r="AE779" s="713">
        <f>AD779*AF7</f>
        <v>166.20542169840004</v>
      </c>
      <c r="AF779" s="714">
        <f t="shared" si="284"/>
        <v>1274.2415663544002</v>
      </c>
      <c r="AG779" s="715">
        <v>1250.7</v>
      </c>
      <c r="AH779" s="714">
        <f>AD779*AH7</f>
        <v>1163.4379518888004</v>
      </c>
      <c r="AI779" s="480">
        <f>AH779*AJ7</f>
        <v>174.51569278332005</v>
      </c>
      <c r="AJ779" s="481">
        <f t="shared" si="285"/>
        <v>1337.9536446721204</v>
      </c>
      <c r="AK779" s="707">
        <v>1313.2</v>
      </c>
      <c r="AL779" s="455">
        <v>1210.406372909496</v>
      </c>
      <c r="AM779" s="455">
        <f t="shared" si="286"/>
        <v>1283.0307552840659</v>
      </c>
      <c r="AN779" s="455" t="e">
        <f>AL779*#REF!</f>
        <v>#REF!</v>
      </c>
      <c r="AO779" s="456">
        <v>1392</v>
      </c>
      <c r="AP779" s="364">
        <v>1392</v>
      </c>
      <c r="AQ779" s="816">
        <f t="shared" si="287"/>
        <v>1360.0126006011099</v>
      </c>
      <c r="AR779" s="363">
        <f t="shared" si="288"/>
        <v>1564.0144906912763</v>
      </c>
      <c r="AS779" s="775">
        <f t="shared" si="289"/>
        <v>1441.6133566371766</v>
      </c>
      <c r="AT779" s="804">
        <f t="shared" si="290"/>
        <v>1657.855360132753</v>
      </c>
      <c r="AU779" s="722">
        <f t="shared" si="291"/>
        <v>6.0000000000000109E-2</v>
      </c>
    </row>
    <row r="780" spans="1:47" ht="15.75" x14ac:dyDescent="0.25">
      <c r="A780" s="511" t="s">
        <v>743</v>
      </c>
      <c r="B780" s="480"/>
      <c r="C780" s="481"/>
      <c r="D780" s="481"/>
      <c r="E780" s="481"/>
      <c r="F780" s="481"/>
      <c r="G780" s="455"/>
      <c r="H780" s="485"/>
      <c r="I780" s="513"/>
      <c r="J780" s="514"/>
      <c r="K780" s="515"/>
      <c r="L780" s="480"/>
      <c r="M780" s="480"/>
      <c r="N780" s="363"/>
      <c r="O780" s="480">
        <v>817.31</v>
      </c>
      <c r="P780" s="480">
        <v>114.42</v>
      </c>
      <c r="Q780" s="480">
        <f>O780+P780</f>
        <v>931.7299999999999</v>
      </c>
      <c r="R780" s="550">
        <v>866.35</v>
      </c>
      <c r="S780" s="480">
        <f>R780*S7</f>
        <v>121.28900000000002</v>
      </c>
      <c r="T780" s="480">
        <f>R780+S780-0.04</f>
        <v>987.59900000000005</v>
      </c>
      <c r="U780" s="480">
        <f>R780+(R780*R7)</f>
        <v>921.79640000000006</v>
      </c>
      <c r="V780" s="480">
        <f>U780*V7</f>
        <v>138.26946000000001</v>
      </c>
      <c r="W780" s="543">
        <f t="shared" si="281"/>
        <v>1060.0999999999999</v>
      </c>
      <c r="X780" s="480">
        <f t="shared" si="282"/>
        <v>995.54011200000002</v>
      </c>
      <c r="Y780" s="480">
        <f>X780*Y5</f>
        <v>149.33101679999999</v>
      </c>
      <c r="Z780" s="711">
        <f>X780+Y780+0.03</f>
        <v>1144.9011287999999</v>
      </c>
      <c r="AA780" s="712">
        <f t="shared" si="292"/>
        <v>1055.2725187200001</v>
      </c>
      <c r="AB780" s="712" t="e">
        <f>AA780*#REF!</f>
        <v>#REF!</v>
      </c>
      <c r="AC780" s="713" t="e">
        <f t="shared" si="283"/>
        <v>#REF!</v>
      </c>
      <c r="AD780" s="713">
        <f>AA780*AD7</f>
        <v>1108.0361446560003</v>
      </c>
      <c r="AE780" s="713">
        <f>AD780*AF7</f>
        <v>166.20542169840004</v>
      </c>
      <c r="AF780" s="714">
        <f t="shared" si="284"/>
        <v>1274.2415663544002</v>
      </c>
      <c r="AG780" s="715">
        <v>1250.7</v>
      </c>
      <c r="AH780" s="714">
        <f>AD780*AH7</f>
        <v>1163.4379518888004</v>
      </c>
      <c r="AI780" s="480">
        <f>AH780*AJ7</f>
        <v>174.51569278332005</v>
      </c>
      <c r="AJ780" s="481">
        <f t="shared" si="285"/>
        <v>1337.9536446721204</v>
      </c>
      <c r="AK780" s="707">
        <v>1313.2</v>
      </c>
      <c r="AL780" s="455">
        <v>1210.406372909496</v>
      </c>
      <c r="AM780" s="455">
        <f t="shared" si="286"/>
        <v>1283.0307552840659</v>
      </c>
      <c r="AN780" s="455" t="e">
        <f>AL780*#REF!</f>
        <v>#REF!</v>
      </c>
      <c r="AO780" s="456">
        <v>1392</v>
      </c>
      <c r="AP780" s="364">
        <v>1392</v>
      </c>
      <c r="AQ780" s="816">
        <f t="shared" si="287"/>
        <v>1360.0126006011099</v>
      </c>
      <c r="AR780" s="363">
        <f t="shared" si="288"/>
        <v>1564.0144906912763</v>
      </c>
      <c r="AS780" s="775">
        <f t="shared" si="289"/>
        <v>1441.6133566371766</v>
      </c>
      <c r="AT780" s="804">
        <f t="shared" si="290"/>
        <v>1657.855360132753</v>
      </c>
      <c r="AU780" s="722">
        <f t="shared" si="291"/>
        <v>6.0000000000000109E-2</v>
      </c>
    </row>
    <row r="781" spans="1:47" ht="15.75" x14ac:dyDescent="0.25">
      <c r="A781" s="511"/>
      <c r="B781" s="517"/>
      <c r="C781" s="481"/>
      <c r="D781" s="481"/>
      <c r="E781" s="481"/>
      <c r="F781" s="481"/>
      <c r="G781" s="455"/>
      <c r="H781" s="485"/>
      <c r="I781" s="513"/>
      <c r="J781" s="514"/>
      <c r="K781" s="515"/>
      <c r="L781" s="483"/>
      <c r="M781" s="483"/>
      <c r="N781" s="488"/>
      <c r="O781" s="480"/>
      <c r="P781" s="480"/>
      <c r="Q781" s="480"/>
      <c r="R781" s="480"/>
      <c r="S781" s="480"/>
      <c r="T781" s="480"/>
      <c r="U781" s="483"/>
      <c r="V781" s="483"/>
      <c r="W781" s="502"/>
      <c r="X781" s="483"/>
      <c r="Y781" s="480"/>
      <c r="Z781" s="711"/>
      <c r="AA781" s="712"/>
      <c r="AB781" s="712"/>
      <c r="AC781" s="713"/>
      <c r="AD781" s="713"/>
      <c r="AE781" s="713"/>
      <c r="AF781" s="714"/>
      <c r="AG781" s="715"/>
      <c r="AH781" s="714"/>
      <c r="AI781" s="480"/>
      <c r="AJ781" s="483"/>
      <c r="AK781" s="707"/>
      <c r="AL781" s="455"/>
      <c r="AM781" s="455"/>
      <c r="AN781" s="455"/>
      <c r="AO781" s="456"/>
      <c r="AP781" s="364"/>
      <c r="AQ781" s="811"/>
      <c r="AR781" s="363"/>
      <c r="AS781" s="363"/>
      <c r="AT781" s="363"/>
      <c r="AU781" s="710"/>
    </row>
    <row r="782" spans="1:47" ht="15.75" x14ac:dyDescent="0.25">
      <c r="A782" s="551" t="s">
        <v>513</v>
      </c>
      <c r="B782" s="517"/>
      <c r="C782" s="481"/>
      <c r="D782" s="481"/>
      <c r="E782" s="481"/>
      <c r="F782" s="481"/>
      <c r="G782" s="455"/>
      <c r="H782" s="485"/>
      <c r="I782" s="513"/>
      <c r="J782" s="514"/>
      <c r="K782" s="515"/>
      <c r="L782" s="483"/>
      <c r="M782" s="483"/>
      <c r="N782" s="488"/>
      <c r="O782" s="480"/>
      <c r="P782" s="480"/>
      <c r="Q782" s="480"/>
      <c r="R782" s="480"/>
      <c r="S782" s="480"/>
      <c r="T782" s="480"/>
      <c r="U782" s="483"/>
      <c r="V782" s="483"/>
      <c r="W782" s="502"/>
      <c r="X782" s="483"/>
      <c r="Y782" s="480"/>
      <c r="Z782" s="711"/>
      <c r="AA782" s="712"/>
      <c r="AB782" s="712"/>
      <c r="AC782" s="392"/>
      <c r="AD782" s="392"/>
      <c r="AE782" s="392"/>
      <c r="AF782" s="483"/>
      <c r="AG782" s="554"/>
      <c r="AH782" s="483"/>
      <c r="AI782" s="480"/>
      <c r="AJ782" s="483"/>
      <c r="AK782" s="707"/>
      <c r="AL782" s="455"/>
      <c r="AM782" s="455"/>
      <c r="AN782" s="455"/>
      <c r="AO782" s="456"/>
      <c r="AP782" s="364"/>
      <c r="AQ782" s="811"/>
      <c r="AR782" s="363"/>
      <c r="AS782" s="363"/>
      <c r="AT782" s="363"/>
      <c r="AU782" s="710"/>
    </row>
    <row r="783" spans="1:47" ht="15.75" x14ac:dyDescent="0.25">
      <c r="A783" s="511" t="s">
        <v>505</v>
      </c>
      <c r="B783" s="480">
        <v>242</v>
      </c>
      <c r="C783" s="481" t="e">
        <f>+B783+B783*$G$7</f>
        <v>#VALUE!</v>
      </c>
      <c r="D783" s="481">
        <v>274.56</v>
      </c>
      <c r="E783" s="481">
        <f>+D783*$F$9</f>
        <v>0</v>
      </c>
      <c r="F783" s="481">
        <f t="shared" si="250"/>
        <v>274.56</v>
      </c>
      <c r="G783" s="455">
        <f>CEILING(F783,0.1)</f>
        <v>274.60000000000002</v>
      </c>
      <c r="H783" s="485">
        <f t="shared" si="265"/>
        <v>274.56</v>
      </c>
      <c r="I783" s="513">
        <f>+H783*$I$6</f>
        <v>0</v>
      </c>
      <c r="J783" s="514">
        <f>SUM(H783:I783)</f>
        <v>274.56</v>
      </c>
      <c r="K783" s="515">
        <f>_xlfn.FLOOR.PRECISE(+H783+I783,0.1)+0.1</f>
        <v>274.60000000000002</v>
      </c>
      <c r="L783" s="480">
        <f>H783+H783*$M$7</f>
        <v>274.56</v>
      </c>
      <c r="M783" s="480">
        <f>L783*$M$6</f>
        <v>0</v>
      </c>
      <c r="N783" s="363">
        <f>L783+M783</f>
        <v>274.56</v>
      </c>
      <c r="O783" s="480">
        <f>L783+L783*$P$7</f>
        <v>312.9984</v>
      </c>
      <c r="P783" s="480" t="e">
        <f>O783*$Q$7</f>
        <v>#VALUE!</v>
      </c>
      <c r="Q783" s="480" t="e">
        <f>SUM(O783:P783)</f>
        <v>#VALUE!</v>
      </c>
      <c r="R783" s="550">
        <v>346.63</v>
      </c>
      <c r="S783" s="480">
        <f>R783*S7</f>
        <v>48.528200000000005</v>
      </c>
      <c r="T783" s="480">
        <f>R783+S783-0.05</f>
        <v>395.10820000000001</v>
      </c>
      <c r="U783" s="480">
        <f>R783+(R783*R7)</f>
        <v>368.81432000000001</v>
      </c>
      <c r="V783" s="480">
        <f>U783*V7</f>
        <v>55.322147999999999</v>
      </c>
      <c r="W783" s="543">
        <f t="shared" ref="W783:W788" si="293">ROUNDUP(SUM(U783:V783),1)</f>
        <v>424.20000000000005</v>
      </c>
      <c r="X783" s="480">
        <f t="shared" ref="X783:X788" si="294">U783*$Z$9+U783</f>
        <v>398.3194656</v>
      </c>
      <c r="Y783" s="480">
        <f>X783*Y5</f>
        <v>59.747919839999994</v>
      </c>
      <c r="Z783" s="711">
        <f>X783+Y783+0.02</f>
        <v>458.08738543999999</v>
      </c>
      <c r="AA783" s="712">
        <f t="shared" si="292"/>
        <v>422.21863353599997</v>
      </c>
      <c r="AB783" s="712" t="e">
        <f>AA783*#REF!</f>
        <v>#REF!</v>
      </c>
      <c r="AC783" s="713" t="e">
        <f t="shared" ref="AC783:AC788" si="295">AA783+AB783</f>
        <v>#REF!</v>
      </c>
      <c r="AD783" s="713">
        <f>AA783*AD7</f>
        <v>443.32956521279999</v>
      </c>
      <c r="AE783" s="713">
        <f>AD783*AF7</f>
        <v>66.499434781920002</v>
      </c>
      <c r="AF783" s="714">
        <f t="shared" ref="AF783:AF788" si="296">AD783+AE783</f>
        <v>509.82899999471999</v>
      </c>
      <c r="AG783" s="715">
        <v>500.4</v>
      </c>
      <c r="AH783" s="714">
        <f>AD783*AH7</f>
        <v>465.49604347344001</v>
      </c>
      <c r="AI783" s="480">
        <f>AH783*AJ7</f>
        <v>69.824406521016002</v>
      </c>
      <c r="AJ783" s="481">
        <f t="shared" ref="AJ783:AJ788" si="297">SUM(AH783:AI783)</f>
        <v>535.320449994456</v>
      </c>
      <c r="AK783" s="707">
        <v>525.4</v>
      </c>
      <c r="AL783" s="455">
        <v>484.28829115440487</v>
      </c>
      <c r="AM783" s="455">
        <f t="shared" ref="AM783:AM788" si="298">AL783*1.06</f>
        <v>513.34558862366919</v>
      </c>
      <c r="AN783" s="455" t="e">
        <f>AL783*#REF!</f>
        <v>#REF!</v>
      </c>
      <c r="AO783" s="456">
        <v>556.9</v>
      </c>
      <c r="AP783" s="364">
        <v>556.9</v>
      </c>
      <c r="AQ783" s="816">
        <f t="shared" ref="AQ783:AQ788" si="299">AM783*1.06</f>
        <v>544.14632394108935</v>
      </c>
      <c r="AR783" s="363">
        <f t="shared" ref="AR783:AR788" si="300">AQ783*1.15</f>
        <v>625.76827253225269</v>
      </c>
      <c r="AS783" s="775">
        <f t="shared" ref="AS783:AS788" si="301">AQ783*1.06</f>
        <v>576.79510337755471</v>
      </c>
      <c r="AT783" s="804">
        <f t="shared" ref="AT783:AT788" si="302">AS783*1.15</f>
        <v>663.31436888418784</v>
      </c>
      <c r="AU783" s="722">
        <f t="shared" ref="AU783:AU788" si="303">SUM(AS783-AQ783)/AQ783</f>
        <v>0.06</v>
      </c>
    </row>
    <row r="784" spans="1:47" ht="15.75" x14ac:dyDescent="0.25">
      <c r="A784" s="511" t="s">
        <v>506</v>
      </c>
      <c r="B784" s="480">
        <v>181.5</v>
      </c>
      <c r="C784" s="481" t="e">
        <f>+B784+B784*$G$7</f>
        <v>#VALUE!</v>
      </c>
      <c r="D784" s="481">
        <v>205.88</v>
      </c>
      <c r="E784" s="481">
        <f>+D784*$F$9</f>
        <v>0</v>
      </c>
      <c r="F784" s="481">
        <f t="shared" si="250"/>
        <v>205.88</v>
      </c>
      <c r="G784" s="455">
        <f>+F784</f>
        <v>205.88</v>
      </c>
      <c r="H784" s="485">
        <f t="shared" si="265"/>
        <v>205.88</v>
      </c>
      <c r="I784" s="513">
        <f>+H784*$I$6</f>
        <v>0</v>
      </c>
      <c r="J784" s="514">
        <f>SUM(H784:I784)</f>
        <v>205.88</v>
      </c>
      <c r="K784" s="515">
        <f>_xlfn.FLOOR.PRECISE(+H784+I784,0.1)+0.1</f>
        <v>205.9</v>
      </c>
      <c r="L784" s="480">
        <f>H784+H784*$M$7</f>
        <v>205.88</v>
      </c>
      <c r="M784" s="480">
        <f>L784*$M$6</f>
        <v>0</v>
      </c>
      <c r="N784" s="363">
        <f>L784+M784</f>
        <v>205.88</v>
      </c>
      <c r="O784" s="480">
        <f>L784+L784*$P$7</f>
        <v>234.70320000000001</v>
      </c>
      <c r="P784" s="480" t="e">
        <f>O784*$Q$7</f>
        <v>#VALUE!</v>
      </c>
      <c r="Q784" s="480" t="e">
        <f>SUM(O784:P784)</f>
        <v>#VALUE!</v>
      </c>
      <c r="R784" s="550">
        <v>259.92</v>
      </c>
      <c r="S784" s="480">
        <f>R784*S7</f>
        <v>36.388800000000003</v>
      </c>
      <c r="T784" s="480">
        <f>R784+S784-0.01</f>
        <v>296.29880000000003</v>
      </c>
      <c r="U784" s="480">
        <f>R784+(R784*R7)</f>
        <v>276.55488000000003</v>
      </c>
      <c r="V784" s="480">
        <f>U784*V7</f>
        <v>41.483232000000001</v>
      </c>
      <c r="W784" s="543">
        <f t="shared" si="293"/>
        <v>318.10000000000002</v>
      </c>
      <c r="X784" s="480">
        <f t="shared" si="294"/>
        <v>298.67927040000001</v>
      </c>
      <c r="Y784" s="480">
        <f>X784*Y5</f>
        <v>44.801890559999997</v>
      </c>
      <c r="Z784" s="711">
        <f>X784+Y784-0.02</f>
        <v>343.46116096000003</v>
      </c>
      <c r="AA784" s="712">
        <f t="shared" si="292"/>
        <v>316.60002662400001</v>
      </c>
      <c r="AB784" s="712" t="e">
        <f>AA784*#REF!</f>
        <v>#REF!</v>
      </c>
      <c r="AC784" s="713" t="e">
        <f t="shared" si="295"/>
        <v>#REF!</v>
      </c>
      <c r="AD784" s="713">
        <f>AA784*AD7</f>
        <v>332.43002795520005</v>
      </c>
      <c r="AE784" s="713">
        <f>AD784*AF7</f>
        <v>49.864504193280005</v>
      </c>
      <c r="AF784" s="714">
        <f t="shared" si="296"/>
        <v>382.29453214848007</v>
      </c>
      <c r="AG784" s="715">
        <v>375.2</v>
      </c>
      <c r="AH784" s="714">
        <f>AD784*AH7</f>
        <v>349.05152935296007</v>
      </c>
      <c r="AI784" s="480">
        <f>AH784*AJ7</f>
        <v>52.35772940294401</v>
      </c>
      <c r="AJ784" s="481">
        <f t="shared" si="297"/>
        <v>401.40925875590409</v>
      </c>
      <c r="AK784" s="707">
        <v>394</v>
      </c>
      <c r="AL784" s="455">
        <v>363.14286887128327</v>
      </c>
      <c r="AM784" s="455">
        <f t="shared" si="298"/>
        <v>384.93144100356028</v>
      </c>
      <c r="AN784" s="455" t="e">
        <f>AL784*#REF!</f>
        <v>#REF!</v>
      </c>
      <c r="AO784" s="456">
        <v>417.6</v>
      </c>
      <c r="AP784" s="364">
        <v>417.6</v>
      </c>
      <c r="AQ784" s="816">
        <f t="shared" si="299"/>
        <v>408.02732746377393</v>
      </c>
      <c r="AR784" s="363">
        <f t="shared" si="300"/>
        <v>469.23142658334001</v>
      </c>
      <c r="AS784" s="775">
        <f t="shared" si="301"/>
        <v>432.50896711160038</v>
      </c>
      <c r="AT784" s="804">
        <f t="shared" si="302"/>
        <v>497.38531217834043</v>
      </c>
      <c r="AU784" s="722">
        <f t="shared" si="303"/>
        <v>6.0000000000000046E-2</v>
      </c>
    </row>
    <row r="785" spans="1:47" ht="15.75" x14ac:dyDescent="0.25">
      <c r="A785" s="511" t="s">
        <v>507</v>
      </c>
      <c r="B785" s="480">
        <v>181.5</v>
      </c>
      <c r="C785" s="481" t="e">
        <f>+B785+B785*$G$7</f>
        <v>#VALUE!</v>
      </c>
      <c r="D785" s="481">
        <v>205.88</v>
      </c>
      <c r="E785" s="481">
        <f>+D785*$F$9</f>
        <v>0</v>
      </c>
      <c r="F785" s="481">
        <f t="shared" si="250"/>
        <v>205.88</v>
      </c>
      <c r="G785" s="455">
        <f>+F785</f>
        <v>205.88</v>
      </c>
      <c r="H785" s="485">
        <f t="shared" si="265"/>
        <v>205.88</v>
      </c>
      <c r="I785" s="513">
        <f>+H785*$I$6</f>
        <v>0</v>
      </c>
      <c r="J785" s="514">
        <f>SUM(H785:I785)</f>
        <v>205.88</v>
      </c>
      <c r="K785" s="515">
        <f>_xlfn.FLOOR.PRECISE(+H785+I785,0.1)+0.1</f>
        <v>205.9</v>
      </c>
      <c r="L785" s="480">
        <f>H785+H785*$M$7</f>
        <v>205.88</v>
      </c>
      <c r="M785" s="480">
        <f>L785*$M$6</f>
        <v>0</v>
      </c>
      <c r="N785" s="363">
        <f>L785+M785</f>
        <v>205.88</v>
      </c>
      <c r="O785" s="480">
        <f>L785+L785*$P$7</f>
        <v>234.70320000000001</v>
      </c>
      <c r="P785" s="480" t="e">
        <f>O785*$Q$7</f>
        <v>#VALUE!</v>
      </c>
      <c r="Q785" s="480" t="e">
        <f>SUM(O785:P785)</f>
        <v>#VALUE!</v>
      </c>
      <c r="R785" s="550">
        <v>259.92</v>
      </c>
      <c r="S785" s="480">
        <f>R785*S7</f>
        <v>36.388800000000003</v>
      </c>
      <c r="T785" s="480">
        <f>R785+S785-0.01</f>
        <v>296.29880000000003</v>
      </c>
      <c r="U785" s="480">
        <f>R785+(R785*R7)</f>
        <v>276.55488000000003</v>
      </c>
      <c r="V785" s="480">
        <f>U785*V7</f>
        <v>41.483232000000001</v>
      </c>
      <c r="W785" s="543">
        <f t="shared" si="293"/>
        <v>318.10000000000002</v>
      </c>
      <c r="X785" s="480">
        <f t="shared" si="294"/>
        <v>298.67927040000001</v>
      </c>
      <c r="Y785" s="480">
        <f>X785*Y5</f>
        <v>44.801890559999997</v>
      </c>
      <c r="Z785" s="711">
        <f>X785+Y785-0.02</f>
        <v>343.46116096000003</v>
      </c>
      <c r="AA785" s="712">
        <f t="shared" si="292"/>
        <v>316.60002662400001</v>
      </c>
      <c r="AB785" s="712" t="e">
        <f>AA785*#REF!</f>
        <v>#REF!</v>
      </c>
      <c r="AC785" s="713" t="e">
        <f t="shared" si="295"/>
        <v>#REF!</v>
      </c>
      <c r="AD785" s="713">
        <f>AA785*AD7</f>
        <v>332.43002795520005</v>
      </c>
      <c r="AE785" s="713">
        <f>AD785*AF7</f>
        <v>49.864504193280005</v>
      </c>
      <c r="AF785" s="714">
        <f t="shared" si="296"/>
        <v>382.29453214848007</v>
      </c>
      <c r="AG785" s="715">
        <v>275.2</v>
      </c>
      <c r="AH785" s="714">
        <f>AD785*AH7</f>
        <v>349.05152935296007</v>
      </c>
      <c r="AI785" s="480">
        <f>AH785*AJ7</f>
        <v>52.35772940294401</v>
      </c>
      <c r="AJ785" s="481">
        <f t="shared" si="297"/>
        <v>401.40925875590409</v>
      </c>
      <c r="AK785" s="707">
        <v>394</v>
      </c>
      <c r="AL785" s="455">
        <v>363.14286887128327</v>
      </c>
      <c r="AM785" s="455">
        <f t="shared" si="298"/>
        <v>384.93144100356028</v>
      </c>
      <c r="AN785" s="455" t="e">
        <f>AL785*#REF!</f>
        <v>#REF!</v>
      </c>
      <c r="AO785" s="456">
        <v>417.6</v>
      </c>
      <c r="AP785" s="364">
        <v>417.6</v>
      </c>
      <c r="AQ785" s="816">
        <f t="shared" si="299"/>
        <v>408.02732746377393</v>
      </c>
      <c r="AR785" s="363">
        <f t="shared" si="300"/>
        <v>469.23142658334001</v>
      </c>
      <c r="AS785" s="775">
        <f t="shared" si="301"/>
        <v>432.50896711160038</v>
      </c>
      <c r="AT785" s="804">
        <f t="shared" si="302"/>
        <v>497.38531217834043</v>
      </c>
      <c r="AU785" s="722">
        <f t="shared" si="303"/>
        <v>6.0000000000000046E-2</v>
      </c>
    </row>
    <row r="786" spans="1:47" ht="15.75" x14ac:dyDescent="0.25">
      <c r="A786" s="511" t="s">
        <v>508</v>
      </c>
      <c r="B786" s="517"/>
      <c r="C786" s="481"/>
      <c r="D786" s="481"/>
      <c r="E786" s="481"/>
      <c r="F786" s="481"/>
      <c r="G786" s="455"/>
      <c r="H786" s="485"/>
      <c r="I786" s="513"/>
      <c r="J786" s="514"/>
      <c r="K786" s="515"/>
      <c r="L786" s="483"/>
      <c r="M786" s="483"/>
      <c r="N786" s="488"/>
      <c r="O786" s="480"/>
      <c r="P786" s="480"/>
      <c r="Q786" s="480"/>
      <c r="R786" s="550">
        <v>259.92</v>
      </c>
      <c r="S786" s="480">
        <f>R786*S7</f>
        <v>36.388800000000003</v>
      </c>
      <c r="T786" s="480">
        <f>R786+S786-0.01</f>
        <v>296.29880000000003</v>
      </c>
      <c r="U786" s="480">
        <f>R786+(R786*R7)</f>
        <v>276.55488000000003</v>
      </c>
      <c r="V786" s="480">
        <f>U786*V7</f>
        <v>41.483232000000001</v>
      </c>
      <c r="W786" s="543">
        <f t="shared" si="293"/>
        <v>318.10000000000002</v>
      </c>
      <c r="X786" s="480">
        <f t="shared" si="294"/>
        <v>298.67927040000001</v>
      </c>
      <c r="Y786" s="480">
        <f>X786*Y5</f>
        <v>44.801890559999997</v>
      </c>
      <c r="Z786" s="711">
        <f>X786+Y786-0.02</f>
        <v>343.46116096000003</v>
      </c>
      <c r="AA786" s="712">
        <f t="shared" si="292"/>
        <v>316.60002662400001</v>
      </c>
      <c r="AB786" s="712" t="e">
        <f>AA786*#REF!</f>
        <v>#REF!</v>
      </c>
      <c r="AC786" s="713" t="e">
        <f t="shared" si="295"/>
        <v>#REF!</v>
      </c>
      <c r="AD786" s="713">
        <f>AA786*AD7</f>
        <v>332.43002795520005</v>
      </c>
      <c r="AE786" s="713">
        <f>AD786*AF7</f>
        <v>49.864504193280005</v>
      </c>
      <c r="AF786" s="714">
        <f t="shared" si="296"/>
        <v>382.29453214848007</v>
      </c>
      <c r="AG786" s="715">
        <v>275.2</v>
      </c>
      <c r="AH786" s="714">
        <f>AD786*AH7</f>
        <v>349.05152935296007</v>
      </c>
      <c r="AI786" s="480">
        <f>AH786*AJ7</f>
        <v>52.35772940294401</v>
      </c>
      <c r="AJ786" s="481">
        <f t="shared" si="297"/>
        <v>401.40925875590409</v>
      </c>
      <c r="AK786" s="707">
        <v>394</v>
      </c>
      <c r="AL786" s="455">
        <v>363.14286887128327</v>
      </c>
      <c r="AM786" s="455">
        <f t="shared" si="298"/>
        <v>384.93144100356028</v>
      </c>
      <c r="AN786" s="455" t="e">
        <f>AL786*#REF!</f>
        <v>#REF!</v>
      </c>
      <c r="AO786" s="456">
        <v>417.6</v>
      </c>
      <c r="AP786" s="364">
        <v>417.6</v>
      </c>
      <c r="AQ786" s="816">
        <f t="shared" si="299"/>
        <v>408.02732746377393</v>
      </c>
      <c r="AR786" s="363">
        <f t="shared" si="300"/>
        <v>469.23142658334001</v>
      </c>
      <c r="AS786" s="775">
        <f t="shared" si="301"/>
        <v>432.50896711160038</v>
      </c>
      <c r="AT786" s="804">
        <f t="shared" si="302"/>
        <v>497.38531217834043</v>
      </c>
      <c r="AU786" s="722">
        <f t="shared" si="303"/>
        <v>6.0000000000000046E-2</v>
      </c>
    </row>
    <row r="787" spans="1:47" ht="15.75" x14ac:dyDescent="0.25">
      <c r="A787" s="511" t="s">
        <v>510</v>
      </c>
      <c r="B787" s="480">
        <v>181.5</v>
      </c>
      <c r="C787" s="481" t="e">
        <f>+B787+B787*$G$7</f>
        <v>#VALUE!</v>
      </c>
      <c r="D787" s="481">
        <v>205.88</v>
      </c>
      <c r="E787" s="481">
        <f>+D787*$F$9</f>
        <v>0</v>
      </c>
      <c r="F787" s="481">
        <f t="shared" si="250"/>
        <v>205.88</v>
      </c>
      <c r="G787" s="455">
        <f>+F787</f>
        <v>205.88</v>
      </c>
      <c r="H787" s="485">
        <f t="shared" si="265"/>
        <v>205.88</v>
      </c>
      <c r="I787" s="513">
        <f>+H787*$I$6</f>
        <v>0</v>
      </c>
      <c r="J787" s="514">
        <f>SUM(H787:I787)</f>
        <v>205.88</v>
      </c>
      <c r="K787" s="515">
        <f>_xlfn.FLOOR.PRECISE(+H787+I787,0.1)+0.1</f>
        <v>205.9</v>
      </c>
      <c r="L787" s="480">
        <f>H787+H787*$M$7</f>
        <v>205.88</v>
      </c>
      <c r="M787" s="480">
        <f>L787*$M$6</f>
        <v>0</v>
      </c>
      <c r="N787" s="363">
        <f>L787+M787</f>
        <v>205.88</v>
      </c>
      <c r="O787" s="480">
        <f>L787+L787*$P$7</f>
        <v>234.70320000000001</v>
      </c>
      <c r="P787" s="480" t="e">
        <f>O787*$Q$7</f>
        <v>#VALUE!</v>
      </c>
      <c r="Q787" s="480" t="e">
        <f>SUM(O787:P787)</f>
        <v>#VALUE!</v>
      </c>
      <c r="R787" s="550">
        <v>259.92</v>
      </c>
      <c r="S787" s="480">
        <f>R787*S7</f>
        <v>36.388800000000003</v>
      </c>
      <c r="T787" s="480">
        <f>R787+S787-0.01</f>
        <v>296.29880000000003</v>
      </c>
      <c r="U787" s="480">
        <f>R787+(R787*R7)</f>
        <v>276.55488000000003</v>
      </c>
      <c r="V787" s="480">
        <f>U787*V7</f>
        <v>41.483232000000001</v>
      </c>
      <c r="W787" s="543">
        <f t="shared" si="293"/>
        <v>318.10000000000002</v>
      </c>
      <c r="X787" s="480">
        <f t="shared" si="294"/>
        <v>298.67927040000001</v>
      </c>
      <c r="Y787" s="480">
        <f>X787*Y5</f>
        <v>44.801890559999997</v>
      </c>
      <c r="Z787" s="711">
        <f>X787+Y787-0.02</f>
        <v>343.46116096000003</v>
      </c>
      <c r="AA787" s="712">
        <f t="shared" si="292"/>
        <v>316.60002662400001</v>
      </c>
      <c r="AB787" s="712" t="e">
        <f>AA787*#REF!</f>
        <v>#REF!</v>
      </c>
      <c r="AC787" s="713" t="e">
        <f t="shared" si="295"/>
        <v>#REF!</v>
      </c>
      <c r="AD787" s="713">
        <f>AA787*AD7</f>
        <v>332.43002795520005</v>
      </c>
      <c r="AE787" s="713">
        <f>AD787*AF7</f>
        <v>49.864504193280005</v>
      </c>
      <c r="AF787" s="714">
        <f t="shared" si="296"/>
        <v>382.29453214848007</v>
      </c>
      <c r="AG787" s="715">
        <v>275.2</v>
      </c>
      <c r="AH787" s="714">
        <f>AD787*AH7</f>
        <v>349.05152935296007</v>
      </c>
      <c r="AI787" s="480">
        <f>AH787*AJ7</f>
        <v>52.35772940294401</v>
      </c>
      <c r="AJ787" s="481">
        <f t="shared" si="297"/>
        <v>401.40925875590409</v>
      </c>
      <c r="AK787" s="707">
        <v>394</v>
      </c>
      <c r="AL787" s="455">
        <v>363.14286887128327</v>
      </c>
      <c r="AM787" s="455">
        <f t="shared" si="298"/>
        <v>384.93144100356028</v>
      </c>
      <c r="AN787" s="455" t="e">
        <f>AL787*#REF!</f>
        <v>#REF!</v>
      </c>
      <c r="AO787" s="456">
        <v>417.6</v>
      </c>
      <c r="AP787" s="364">
        <v>417.6</v>
      </c>
      <c r="AQ787" s="816">
        <f t="shared" si="299"/>
        <v>408.02732746377393</v>
      </c>
      <c r="AR787" s="363">
        <f t="shared" si="300"/>
        <v>469.23142658334001</v>
      </c>
      <c r="AS787" s="775">
        <f t="shared" si="301"/>
        <v>432.50896711160038</v>
      </c>
      <c r="AT787" s="804">
        <f t="shared" si="302"/>
        <v>497.38531217834043</v>
      </c>
      <c r="AU787" s="722">
        <f t="shared" si="303"/>
        <v>6.0000000000000046E-2</v>
      </c>
    </row>
    <row r="788" spans="1:47" ht="15.75" x14ac:dyDescent="0.25">
      <c r="A788" s="511" t="s">
        <v>743</v>
      </c>
      <c r="B788" s="480"/>
      <c r="C788" s="481"/>
      <c r="D788" s="481"/>
      <c r="E788" s="481"/>
      <c r="F788" s="481"/>
      <c r="G788" s="455"/>
      <c r="H788" s="485"/>
      <c r="I788" s="513"/>
      <c r="J788" s="514"/>
      <c r="K788" s="515"/>
      <c r="L788" s="480"/>
      <c r="M788" s="480"/>
      <c r="N788" s="363"/>
      <c r="O788" s="480">
        <v>327.01</v>
      </c>
      <c r="P788" s="480">
        <v>45.78</v>
      </c>
      <c r="Q788" s="480">
        <f>O788+P788</f>
        <v>372.78999999999996</v>
      </c>
      <c r="R788" s="550">
        <v>346.63</v>
      </c>
      <c r="S788" s="480">
        <f>R788*S7</f>
        <v>48.528200000000005</v>
      </c>
      <c r="T788" s="480">
        <f>R788+S788+0.04</f>
        <v>395.19820000000004</v>
      </c>
      <c r="U788" s="480">
        <f>R788+(R788*R7)</f>
        <v>368.81432000000001</v>
      </c>
      <c r="V788" s="480">
        <f>U788*V7</f>
        <v>55.322147999999999</v>
      </c>
      <c r="W788" s="543">
        <f t="shared" si="293"/>
        <v>424.20000000000005</v>
      </c>
      <c r="X788" s="480">
        <f t="shared" si="294"/>
        <v>398.3194656</v>
      </c>
      <c r="Y788" s="480">
        <f>X788*Y5</f>
        <v>59.747919839999994</v>
      </c>
      <c r="Z788" s="711">
        <f>X788+Y788+0.02</f>
        <v>458.08738543999999</v>
      </c>
      <c r="AA788" s="712">
        <f t="shared" si="292"/>
        <v>422.21863353599997</v>
      </c>
      <c r="AB788" s="712" t="e">
        <f>AA788*#REF!</f>
        <v>#REF!</v>
      </c>
      <c r="AC788" s="713" t="e">
        <f t="shared" si="295"/>
        <v>#REF!</v>
      </c>
      <c r="AD788" s="713">
        <f>AA788*AD7</f>
        <v>443.32956521279999</v>
      </c>
      <c r="AE788" s="713">
        <f>AD788*AF7</f>
        <v>66.499434781920002</v>
      </c>
      <c r="AF788" s="714">
        <f t="shared" si="296"/>
        <v>509.82899999471999</v>
      </c>
      <c r="AG788" s="715">
        <v>500.4</v>
      </c>
      <c r="AH788" s="714">
        <f>AD788*AH7</f>
        <v>465.49604347344001</v>
      </c>
      <c r="AI788" s="480">
        <f>AH788*AJ7</f>
        <v>69.824406521016002</v>
      </c>
      <c r="AJ788" s="481">
        <f t="shared" si="297"/>
        <v>535.320449994456</v>
      </c>
      <c r="AK788" s="707">
        <v>525.4</v>
      </c>
      <c r="AL788" s="455">
        <v>484.28829115440487</v>
      </c>
      <c r="AM788" s="455">
        <f t="shared" si="298"/>
        <v>513.34558862366919</v>
      </c>
      <c r="AN788" s="455" t="e">
        <f>AL788*#REF!</f>
        <v>#REF!</v>
      </c>
      <c r="AO788" s="456">
        <v>556.9</v>
      </c>
      <c r="AP788" s="364">
        <v>556.9</v>
      </c>
      <c r="AQ788" s="816">
        <f t="shared" si="299"/>
        <v>544.14632394108935</v>
      </c>
      <c r="AR788" s="363">
        <f t="shared" si="300"/>
        <v>625.76827253225269</v>
      </c>
      <c r="AS788" s="775">
        <f t="shared" si="301"/>
        <v>576.79510337755471</v>
      </c>
      <c r="AT788" s="804">
        <f t="shared" si="302"/>
        <v>663.31436888418784</v>
      </c>
      <c r="AU788" s="722">
        <f t="shared" si="303"/>
        <v>0.06</v>
      </c>
    </row>
    <row r="789" spans="1:47" ht="15.75" x14ac:dyDescent="0.25">
      <c r="A789" s="479"/>
      <c r="B789" s="517"/>
      <c r="C789" s="481"/>
      <c r="D789" s="481"/>
      <c r="E789" s="481"/>
      <c r="F789" s="481"/>
      <c r="G789" s="455"/>
      <c r="H789" s="485"/>
      <c r="I789" s="513"/>
      <c r="J789" s="514"/>
      <c r="K789" s="515"/>
      <c r="L789" s="483"/>
      <c r="M789" s="483"/>
      <c r="N789" s="488"/>
      <c r="O789" s="480"/>
      <c r="P789" s="480"/>
      <c r="Q789" s="480"/>
      <c r="R789" s="480"/>
      <c r="S789" s="480"/>
      <c r="T789" s="480"/>
      <c r="U789" s="483"/>
      <c r="V789" s="483"/>
      <c r="W789" s="502"/>
      <c r="X789" s="483"/>
      <c r="Y789" s="480"/>
      <c r="Z789" s="711"/>
      <c r="AA789" s="712"/>
      <c r="AB789" s="712"/>
      <c r="AC789" s="713"/>
      <c r="AD789" s="713"/>
      <c r="AE789" s="713"/>
      <c r="AF789" s="714"/>
      <c r="AG789" s="715"/>
      <c r="AH789" s="714"/>
      <c r="AI789" s="480"/>
      <c r="AJ789" s="483"/>
      <c r="AK789" s="707"/>
      <c r="AL789" s="455"/>
      <c r="AM789" s="455"/>
      <c r="AN789" s="455"/>
      <c r="AO789" s="456"/>
      <c r="AP789" s="364"/>
      <c r="AQ789" s="811"/>
      <c r="AR789" s="363"/>
      <c r="AS789" s="363"/>
      <c r="AT789" s="363"/>
      <c r="AU789" s="710"/>
    </row>
    <row r="790" spans="1:47" ht="15.75" x14ac:dyDescent="0.25">
      <c r="A790" s="551" t="s">
        <v>515</v>
      </c>
      <c r="B790" s="517"/>
      <c r="C790" s="481"/>
      <c r="D790" s="481"/>
      <c r="E790" s="481"/>
      <c r="F790" s="481"/>
      <c r="G790" s="455"/>
      <c r="H790" s="485"/>
      <c r="I790" s="513"/>
      <c r="J790" s="514"/>
      <c r="K790" s="515"/>
      <c r="L790" s="483"/>
      <c r="M790" s="483"/>
      <c r="N790" s="488"/>
      <c r="O790" s="480"/>
      <c r="P790" s="480"/>
      <c r="Q790" s="480"/>
      <c r="R790" s="480"/>
      <c r="S790" s="480"/>
      <c r="T790" s="480"/>
      <c r="U790" s="483"/>
      <c r="V790" s="483"/>
      <c r="W790" s="502"/>
      <c r="X790" s="483"/>
      <c r="Y790" s="480"/>
      <c r="Z790" s="711"/>
      <c r="AA790" s="712"/>
      <c r="AB790" s="712"/>
      <c r="AC790" s="392"/>
      <c r="AD790" s="392"/>
      <c r="AE790" s="392"/>
      <c r="AF790" s="483"/>
      <c r="AG790" s="554"/>
      <c r="AH790" s="483"/>
      <c r="AI790" s="480"/>
      <c r="AJ790" s="483"/>
      <c r="AK790" s="707"/>
      <c r="AL790" s="455"/>
      <c r="AM790" s="455"/>
      <c r="AN790" s="455"/>
      <c r="AO790" s="456"/>
      <c r="AP790" s="364"/>
      <c r="AQ790" s="811"/>
      <c r="AR790" s="363"/>
      <c r="AS790" s="363"/>
      <c r="AT790" s="363"/>
      <c r="AU790" s="710"/>
    </row>
    <row r="791" spans="1:47" ht="15.75" x14ac:dyDescent="0.25">
      <c r="A791" s="511" t="s">
        <v>505</v>
      </c>
      <c r="B791" s="480">
        <v>302.5</v>
      </c>
      <c r="C791" s="481" t="e">
        <f>+B791+B791*$G$7</f>
        <v>#VALUE!</v>
      </c>
      <c r="D791" s="481">
        <v>343.16</v>
      </c>
      <c r="E791" s="481">
        <f>+D791*$F$9</f>
        <v>0</v>
      </c>
      <c r="F791" s="481">
        <f t="shared" si="250"/>
        <v>343.16</v>
      </c>
      <c r="G791" s="455">
        <f>+F791</f>
        <v>343.16</v>
      </c>
      <c r="H791" s="485">
        <f t="shared" si="265"/>
        <v>343.16</v>
      </c>
      <c r="I791" s="513">
        <f>+H791*$I$6</f>
        <v>0</v>
      </c>
      <c r="J791" s="514">
        <f>SUM(H791:I791)</f>
        <v>343.16</v>
      </c>
      <c r="K791" s="515">
        <f>_xlfn.FLOOR.PRECISE(+H791+I791,0.1)+0.1</f>
        <v>343.20000000000005</v>
      </c>
      <c r="L791" s="480">
        <f>H791+H791*$M$7</f>
        <v>343.16</v>
      </c>
      <c r="M791" s="480">
        <f>L791*$M$6</f>
        <v>0</v>
      </c>
      <c r="N791" s="363">
        <f>L791+M791</f>
        <v>343.16</v>
      </c>
      <c r="O791" s="480">
        <f>L791+L791*$P$7</f>
        <v>391.20240000000001</v>
      </c>
      <c r="P791" s="480" t="e">
        <f>O791*$Q$7</f>
        <v>#VALUE!</v>
      </c>
      <c r="Q791" s="480" t="e">
        <f>SUM(O791:P791)</f>
        <v>#VALUE!</v>
      </c>
      <c r="R791" s="550">
        <v>433.23</v>
      </c>
      <c r="S791" s="480">
        <f>R791*S7</f>
        <v>60.652200000000008</v>
      </c>
      <c r="T791" s="480">
        <f>R791+S791+0.02</f>
        <v>493.90219999999999</v>
      </c>
      <c r="U791" s="480">
        <f>R791+(R791*R7)</f>
        <v>460.95672000000002</v>
      </c>
      <c r="V791" s="480">
        <f>U791*V7</f>
        <v>69.143507999999997</v>
      </c>
      <c r="W791" s="543">
        <f t="shared" ref="W791:W796" si="304">ROUNDUP(SUM(U791:V791),1)</f>
        <v>530.20000000000005</v>
      </c>
      <c r="X791" s="480">
        <f t="shared" ref="X791:X796" si="305">U791*$Z$9+U791</f>
        <v>497.83325760000002</v>
      </c>
      <c r="Y791" s="480">
        <f>X791*Y5</f>
        <v>74.674988639999995</v>
      </c>
      <c r="Z791" s="711">
        <f>X791+Y791-0.01</f>
        <v>572.49824624000007</v>
      </c>
      <c r="AA791" s="712">
        <f t="shared" si="292"/>
        <v>527.70325305599999</v>
      </c>
      <c r="AB791" s="712" t="e">
        <f>AA791*#REF!</f>
        <v>#REF!</v>
      </c>
      <c r="AC791" s="713" t="e">
        <f t="shared" ref="AC791:AC796" si="306">AA791+AB791</f>
        <v>#REF!</v>
      </c>
      <c r="AD791" s="713">
        <f>AA791*AD7</f>
        <v>554.08841570879997</v>
      </c>
      <c r="AE791" s="713">
        <f>AD791*AF7</f>
        <v>83.113262356319993</v>
      </c>
      <c r="AF791" s="714">
        <f t="shared" ref="AF791:AF796" si="307">AD791+AE791</f>
        <v>637.20167806511995</v>
      </c>
      <c r="AG791" s="715">
        <v>625.4</v>
      </c>
      <c r="AH791" s="714">
        <f>AD791*AH7</f>
        <v>581.79283649423996</v>
      </c>
      <c r="AI791" s="480">
        <f>AH791*AJ7</f>
        <v>87.268925474135997</v>
      </c>
      <c r="AJ791" s="481">
        <f t="shared" ref="AJ791:AJ796" si="308">SUM(AH791:AI791)</f>
        <v>669.061761968376</v>
      </c>
      <c r="AK791" s="707">
        <v>656.7</v>
      </c>
      <c r="AL791" s="455">
        <v>605.28002878234099</v>
      </c>
      <c r="AM791" s="455">
        <f t="shared" ref="AM791:AM796" si="309">AL791*1.06</f>
        <v>641.59683050928152</v>
      </c>
      <c r="AN791" s="455" t="e">
        <f>AL791*#REF!</f>
        <v>#REF!</v>
      </c>
      <c r="AO791" s="456">
        <v>696.1</v>
      </c>
      <c r="AP791" s="364">
        <v>696.1</v>
      </c>
      <c r="AQ791" s="816">
        <f t="shared" ref="AQ791:AQ796" si="310">AM791*1.06</f>
        <v>680.09264033983845</v>
      </c>
      <c r="AR791" s="363">
        <f t="shared" ref="AR791:AR796" si="311">AQ791*1.15</f>
        <v>782.1065363908142</v>
      </c>
      <c r="AS791" s="775">
        <f t="shared" ref="AS791:AS796" si="312">AQ791*1.06</f>
        <v>720.89819876022875</v>
      </c>
      <c r="AT791" s="804">
        <f t="shared" ref="AT791:AT796" si="313">AS791*1.15</f>
        <v>829.032928574263</v>
      </c>
      <c r="AU791" s="722">
        <f t="shared" ref="AU791:AU796" si="314">SUM(AS791-AQ791)/AQ791</f>
        <v>5.9999999999999984E-2</v>
      </c>
    </row>
    <row r="792" spans="1:47" ht="15.75" x14ac:dyDescent="0.25">
      <c r="A792" s="511" t="s">
        <v>506</v>
      </c>
      <c r="B792" s="480">
        <v>181.5</v>
      </c>
      <c r="C792" s="481" t="e">
        <f>+B792+B792*$G$7</f>
        <v>#VALUE!</v>
      </c>
      <c r="D792" s="481">
        <v>205.88</v>
      </c>
      <c r="E792" s="481">
        <f>+D792*$F$9</f>
        <v>0</v>
      </c>
      <c r="F792" s="481">
        <f t="shared" si="250"/>
        <v>205.88</v>
      </c>
      <c r="G792" s="455">
        <f>+F792</f>
        <v>205.88</v>
      </c>
      <c r="H792" s="485">
        <f t="shared" si="265"/>
        <v>205.88</v>
      </c>
      <c r="I792" s="513">
        <f>+H792*$I$6</f>
        <v>0</v>
      </c>
      <c r="J792" s="514">
        <f>SUM(H792:I792)</f>
        <v>205.88</v>
      </c>
      <c r="K792" s="515">
        <f>_xlfn.FLOOR.PRECISE(+H792+I792,0.1)+0.1</f>
        <v>205.9</v>
      </c>
      <c r="L792" s="480">
        <f>H792+H792*$M$7</f>
        <v>205.88</v>
      </c>
      <c r="M792" s="480">
        <f>L792*$M$6</f>
        <v>0</v>
      </c>
      <c r="N792" s="363">
        <f>L792+M792</f>
        <v>205.88</v>
      </c>
      <c r="O792" s="480">
        <f>L792+L792*$P$7</f>
        <v>234.70320000000001</v>
      </c>
      <c r="P792" s="480" t="e">
        <f>O792*$Q$7</f>
        <v>#VALUE!</v>
      </c>
      <c r="Q792" s="480" t="e">
        <f>SUM(O792:P792)</f>
        <v>#VALUE!</v>
      </c>
      <c r="R792" s="550">
        <v>259.92</v>
      </c>
      <c r="S792" s="480">
        <f>R792*S7</f>
        <v>36.388800000000003</v>
      </c>
      <c r="T792" s="480">
        <f>R792+S792-0.01</f>
        <v>296.29880000000003</v>
      </c>
      <c r="U792" s="480">
        <f>R792+(R792*R7)</f>
        <v>276.55488000000003</v>
      </c>
      <c r="V792" s="480">
        <f>U792*V7</f>
        <v>41.483232000000001</v>
      </c>
      <c r="W792" s="543">
        <f t="shared" si="304"/>
        <v>318.10000000000002</v>
      </c>
      <c r="X792" s="480">
        <f t="shared" si="305"/>
        <v>298.67927040000001</v>
      </c>
      <c r="Y792" s="480">
        <f>X792*Y5</f>
        <v>44.801890559999997</v>
      </c>
      <c r="Z792" s="711">
        <f>X792+Y792-0.02</f>
        <v>343.46116096000003</v>
      </c>
      <c r="AA792" s="712">
        <f t="shared" si="292"/>
        <v>316.60002662400001</v>
      </c>
      <c r="AB792" s="712" t="e">
        <f>AA792*#REF!</f>
        <v>#REF!</v>
      </c>
      <c r="AC792" s="713" t="e">
        <f t="shared" si="306"/>
        <v>#REF!</v>
      </c>
      <c r="AD792" s="713">
        <f>AA792*AD7</f>
        <v>332.43002795520005</v>
      </c>
      <c r="AE792" s="713">
        <f>AD792*AF7</f>
        <v>49.864504193280005</v>
      </c>
      <c r="AF792" s="714">
        <f t="shared" si="307"/>
        <v>382.29453214848007</v>
      </c>
      <c r="AG792" s="715">
        <v>375.2</v>
      </c>
      <c r="AH792" s="714">
        <f>AD792*AH7</f>
        <v>349.05152935296007</v>
      </c>
      <c r="AI792" s="480">
        <f>AH792*AJ7</f>
        <v>52.35772940294401</v>
      </c>
      <c r="AJ792" s="481">
        <f t="shared" si="308"/>
        <v>401.40925875590409</v>
      </c>
      <c r="AK792" s="707">
        <v>394</v>
      </c>
      <c r="AL792" s="455">
        <v>363.14286887128327</v>
      </c>
      <c r="AM792" s="455">
        <f t="shared" si="309"/>
        <v>384.93144100356028</v>
      </c>
      <c r="AN792" s="455" t="e">
        <f>AL792*#REF!</f>
        <v>#REF!</v>
      </c>
      <c r="AO792" s="456">
        <v>417.6</v>
      </c>
      <c r="AP792" s="364">
        <v>417.6</v>
      </c>
      <c r="AQ792" s="816">
        <f t="shared" si="310"/>
        <v>408.02732746377393</v>
      </c>
      <c r="AR792" s="363">
        <f t="shared" si="311"/>
        <v>469.23142658334001</v>
      </c>
      <c r="AS792" s="775">
        <f t="shared" si="312"/>
        <v>432.50896711160038</v>
      </c>
      <c r="AT792" s="804">
        <f t="shared" si="313"/>
        <v>497.38531217834043</v>
      </c>
      <c r="AU792" s="722">
        <f t="shared" si="314"/>
        <v>6.0000000000000046E-2</v>
      </c>
    </row>
    <row r="793" spans="1:47" ht="15.75" x14ac:dyDescent="0.25">
      <c r="A793" s="511" t="s">
        <v>507</v>
      </c>
      <c r="B793" s="480">
        <v>181.5</v>
      </c>
      <c r="C793" s="481" t="e">
        <f>+B793+B793*$G$7</f>
        <v>#VALUE!</v>
      </c>
      <c r="D793" s="481">
        <v>205.88</v>
      </c>
      <c r="E793" s="481">
        <f>+D793*$F$9</f>
        <v>0</v>
      </c>
      <c r="F793" s="481">
        <f t="shared" si="250"/>
        <v>205.88</v>
      </c>
      <c r="G793" s="455">
        <f>+F793</f>
        <v>205.88</v>
      </c>
      <c r="H793" s="485">
        <f t="shared" si="265"/>
        <v>205.88</v>
      </c>
      <c r="I793" s="513">
        <f>+H793*$I$6</f>
        <v>0</v>
      </c>
      <c r="J793" s="514">
        <f>SUM(H793:I793)</f>
        <v>205.88</v>
      </c>
      <c r="K793" s="515">
        <f>_xlfn.FLOOR.PRECISE(+H793+I793,0.1)+0.1</f>
        <v>205.9</v>
      </c>
      <c r="L793" s="480">
        <f>H793+H793*$M$7</f>
        <v>205.88</v>
      </c>
      <c r="M793" s="480">
        <f>L793*$M$6</f>
        <v>0</v>
      </c>
      <c r="N793" s="363">
        <f>L793+M793</f>
        <v>205.88</v>
      </c>
      <c r="O793" s="480">
        <f>L793+L793*$P$7</f>
        <v>234.70320000000001</v>
      </c>
      <c r="P793" s="480" t="e">
        <f>O793*$Q$7</f>
        <v>#VALUE!</v>
      </c>
      <c r="Q793" s="480" t="e">
        <f>SUM(O793:P793)</f>
        <v>#VALUE!</v>
      </c>
      <c r="R793" s="550">
        <v>259.92</v>
      </c>
      <c r="S793" s="480">
        <f>R793*S7</f>
        <v>36.388800000000003</v>
      </c>
      <c r="T793" s="480">
        <f>R793+S793-0.01</f>
        <v>296.29880000000003</v>
      </c>
      <c r="U793" s="480">
        <f>R793+(R793*R7)</f>
        <v>276.55488000000003</v>
      </c>
      <c r="V793" s="480">
        <f>U793*V7</f>
        <v>41.483232000000001</v>
      </c>
      <c r="W793" s="543">
        <f t="shared" si="304"/>
        <v>318.10000000000002</v>
      </c>
      <c r="X793" s="480">
        <f t="shared" si="305"/>
        <v>298.67927040000001</v>
      </c>
      <c r="Y793" s="480">
        <f>X793*Y5</f>
        <v>44.801890559999997</v>
      </c>
      <c r="Z793" s="711">
        <f>X793+Y793-0.02</f>
        <v>343.46116096000003</v>
      </c>
      <c r="AA793" s="712">
        <f t="shared" si="292"/>
        <v>316.60002662400001</v>
      </c>
      <c r="AB793" s="712" t="e">
        <f>AA793*#REF!</f>
        <v>#REF!</v>
      </c>
      <c r="AC793" s="713" t="e">
        <f t="shared" si="306"/>
        <v>#REF!</v>
      </c>
      <c r="AD793" s="713">
        <f>AA793*AD7</f>
        <v>332.43002795520005</v>
      </c>
      <c r="AE793" s="713">
        <f>AD793*AF7</f>
        <v>49.864504193280005</v>
      </c>
      <c r="AF793" s="714">
        <f t="shared" si="307"/>
        <v>382.29453214848007</v>
      </c>
      <c r="AG793" s="715">
        <v>375.2</v>
      </c>
      <c r="AH793" s="714">
        <f>AD793*AH7</f>
        <v>349.05152935296007</v>
      </c>
      <c r="AI793" s="480">
        <f>AH793*AJ7</f>
        <v>52.35772940294401</v>
      </c>
      <c r="AJ793" s="481">
        <f t="shared" si="308"/>
        <v>401.40925875590409</v>
      </c>
      <c r="AK793" s="707">
        <v>394</v>
      </c>
      <c r="AL793" s="455">
        <v>363.14286887128327</v>
      </c>
      <c r="AM793" s="455">
        <f t="shared" si="309"/>
        <v>384.93144100356028</v>
      </c>
      <c r="AN793" s="455" t="e">
        <f>AL793*#REF!</f>
        <v>#REF!</v>
      </c>
      <c r="AO793" s="456">
        <v>417.6</v>
      </c>
      <c r="AP793" s="364">
        <v>417.6</v>
      </c>
      <c r="AQ793" s="816">
        <f t="shared" si="310"/>
        <v>408.02732746377393</v>
      </c>
      <c r="AR793" s="363">
        <f t="shared" si="311"/>
        <v>469.23142658334001</v>
      </c>
      <c r="AS793" s="775">
        <f t="shared" si="312"/>
        <v>432.50896711160038</v>
      </c>
      <c r="AT793" s="804">
        <f t="shared" si="313"/>
        <v>497.38531217834043</v>
      </c>
      <c r="AU793" s="722">
        <f t="shared" si="314"/>
        <v>6.0000000000000046E-2</v>
      </c>
    </row>
    <row r="794" spans="1:47" ht="15.75" x14ac:dyDescent="0.25">
      <c r="A794" s="511" t="s">
        <v>508</v>
      </c>
      <c r="B794" s="517"/>
      <c r="C794" s="481"/>
      <c r="D794" s="481"/>
      <c r="E794" s="481"/>
      <c r="F794" s="481"/>
      <c r="G794" s="455"/>
      <c r="H794" s="485"/>
      <c r="I794" s="513"/>
      <c r="J794" s="514"/>
      <c r="K794" s="515"/>
      <c r="L794" s="483"/>
      <c r="M794" s="483"/>
      <c r="N794" s="488"/>
      <c r="O794" s="480"/>
      <c r="P794" s="480"/>
      <c r="Q794" s="480"/>
      <c r="R794" s="550">
        <v>259.92</v>
      </c>
      <c r="S794" s="480">
        <f>R794*S7</f>
        <v>36.388800000000003</v>
      </c>
      <c r="T794" s="480">
        <f>R794+S794-0.01</f>
        <v>296.29880000000003</v>
      </c>
      <c r="U794" s="480">
        <f>R794+(R794*R7)</f>
        <v>276.55488000000003</v>
      </c>
      <c r="V794" s="480">
        <f>U794*V7</f>
        <v>41.483232000000001</v>
      </c>
      <c r="W794" s="543">
        <f t="shared" si="304"/>
        <v>318.10000000000002</v>
      </c>
      <c r="X794" s="480">
        <f t="shared" si="305"/>
        <v>298.67927040000001</v>
      </c>
      <c r="Y794" s="480">
        <f>X794*Y5</f>
        <v>44.801890559999997</v>
      </c>
      <c r="Z794" s="711">
        <f>X794+Y794-0.02</f>
        <v>343.46116096000003</v>
      </c>
      <c r="AA794" s="712">
        <f t="shared" si="292"/>
        <v>316.60002662400001</v>
      </c>
      <c r="AB794" s="712" t="e">
        <f>AA794*#REF!</f>
        <v>#REF!</v>
      </c>
      <c r="AC794" s="713" t="e">
        <f t="shared" si="306"/>
        <v>#REF!</v>
      </c>
      <c r="AD794" s="713">
        <f>AA794*AD7</f>
        <v>332.43002795520005</v>
      </c>
      <c r="AE794" s="713">
        <f>AD794*AF7</f>
        <v>49.864504193280005</v>
      </c>
      <c r="AF794" s="714">
        <f t="shared" si="307"/>
        <v>382.29453214848007</v>
      </c>
      <c r="AG794" s="715">
        <v>375.2</v>
      </c>
      <c r="AH794" s="714">
        <f>AD794*AH7</f>
        <v>349.05152935296007</v>
      </c>
      <c r="AI794" s="480">
        <f>AH794*AJ7</f>
        <v>52.35772940294401</v>
      </c>
      <c r="AJ794" s="481">
        <f t="shared" si="308"/>
        <v>401.40925875590409</v>
      </c>
      <c r="AK794" s="707">
        <v>394</v>
      </c>
      <c r="AL794" s="455">
        <v>363.14286887128327</v>
      </c>
      <c r="AM794" s="455">
        <f t="shared" si="309"/>
        <v>384.93144100356028</v>
      </c>
      <c r="AN794" s="455" t="e">
        <f>AL794*#REF!</f>
        <v>#REF!</v>
      </c>
      <c r="AO794" s="456">
        <v>417.6</v>
      </c>
      <c r="AP794" s="364">
        <v>417.6</v>
      </c>
      <c r="AQ794" s="816">
        <f t="shared" si="310"/>
        <v>408.02732746377393</v>
      </c>
      <c r="AR794" s="363">
        <f t="shared" si="311"/>
        <v>469.23142658334001</v>
      </c>
      <c r="AS794" s="775">
        <f t="shared" si="312"/>
        <v>432.50896711160038</v>
      </c>
      <c r="AT794" s="804">
        <f t="shared" si="313"/>
        <v>497.38531217834043</v>
      </c>
      <c r="AU794" s="722">
        <f t="shared" si="314"/>
        <v>6.0000000000000046E-2</v>
      </c>
    </row>
    <row r="795" spans="1:47" ht="15.75" x14ac:dyDescent="0.25">
      <c r="A795" s="511" t="s">
        <v>510</v>
      </c>
      <c r="B795" s="480">
        <v>302.5</v>
      </c>
      <c r="C795" s="481" t="e">
        <f>+B795+B795*$G$7</f>
        <v>#VALUE!</v>
      </c>
      <c r="D795" s="481">
        <v>343.16</v>
      </c>
      <c r="E795" s="481">
        <f>+D795*$F$9</f>
        <v>0</v>
      </c>
      <c r="F795" s="481">
        <f t="shared" si="250"/>
        <v>343.16</v>
      </c>
      <c r="G795" s="455">
        <f>+F795</f>
        <v>343.16</v>
      </c>
      <c r="H795" s="485">
        <f t="shared" si="265"/>
        <v>343.16</v>
      </c>
      <c r="I795" s="513">
        <f>+H795*$I$6</f>
        <v>0</v>
      </c>
      <c r="J795" s="514">
        <f>SUM(H795:I795)</f>
        <v>343.16</v>
      </c>
      <c r="K795" s="515">
        <f>_xlfn.FLOOR.PRECISE(+H795+I795,0.1)+0.1</f>
        <v>343.20000000000005</v>
      </c>
      <c r="L795" s="480">
        <f>H795+H795*$M$7</f>
        <v>343.16</v>
      </c>
      <c r="M795" s="480">
        <f>L795*$M$6</f>
        <v>0</v>
      </c>
      <c r="N795" s="363">
        <f>L795+M795</f>
        <v>343.16</v>
      </c>
      <c r="O795" s="480">
        <f>L795+L795*$P$7</f>
        <v>391.20240000000001</v>
      </c>
      <c r="P795" s="480" t="e">
        <f>O795*$Q$7</f>
        <v>#VALUE!</v>
      </c>
      <c r="Q795" s="480" t="e">
        <f>SUM(O795:P795)</f>
        <v>#VALUE!</v>
      </c>
      <c r="R795" s="550">
        <v>433.23</v>
      </c>
      <c r="S795" s="480">
        <f>R795*S7</f>
        <v>60.652200000000008</v>
      </c>
      <c r="T795" s="480">
        <f>R795+S795+0.02</f>
        <v>493.90219999999999</v>
      </c>
      <c r="U795" s="480">
        <f>R795+(R795*R7)</f>
        <v>460.95672000000002</v>
      </c>
      <c r="V795" s="480">
        <f>U795*V7</f>
        <v>69.143507999999997</v>
      </c>
      <c r="W795" s="543">
        <f t="shared" si="304"/>
        <v>530.20000000000005</v>
      </c>
      <c r="X795" s="480">
        <f t="shared" si="305"/>
        <v>497.83325760000002</v>
      </c>
      <c r="Y795" s="480">
        <f>X795*Y5</f>
        <v>74.674988639999995</v>
      </c>
      <c r="Z795" s="711">
        <f>X795+Y795-0.01</f>
        <v>572.49824624000007</v>
      </c>
      <c r="AA795" s="712">
        <f t="shared" si="292"/>
        <v>527.70325305599999</v>
      </c>
      <c r="AB795" s="712" t="e">
        <f>AA795*#REF!</f>
        <v>#REF!</v>
      </c>
      <c r="AC795" s="713" t="e">
        <f t="shared" si="306"/>
        <v>#REF!</v>
      </c>
      <c r="AD795" s="713">
        <f>AA795*AD7</f>
        <v>554.08841570879997</v>
      </c>
      <c r="AE795" s="713">
        <f>AD795*AF7</f>
        <v>83.113262356319993</v>
      </c>
      <c r="AF795" s="714">
        <f t="shared" si="307"/>
        <v>637.20167806511995</v>
      </c>
      <c r="AG795" s="715">
        <v>625.4</v>
      </c>
      <c r="AH795" s="714">
        <f>AD795*AH7</f>
        <v>581.79283649423996</v>
      </c>
      <c r="AI795" s="480">
        <f>AH795*AJ7</f>
        <v>87.268925474135997</v>
      </c>
      <c r="AJ795" s="481">
        <f t="shared" si="308"/>
        <v>669.061761968376</v>
      </c>
      <c r="AK795" s="707">
        <v>656.7</v>
      </c>
      <c r="AL795" s="455">
        <v>605.28002878234099</v>
      </c>
      <c r="AM795" s="455">
        <f t="shared" si="309"/>
        <v>641.59683050928152</v>
      </c>
      <c r="AN795" s="455" t="e">
        <f>AL795*#REF!</f>
        <v>#REF!</v>
      </c>
      <c r="AO795" s="456">
        <v>696.1</v>
      </c>
      <c r="AP795" s="364">
        <v>696.1</v>
      </c>
      <c r="AQ795" s="816">
        <f t="shared" si="310"/>
        <v>680.09264033983845</v>
      </c>
      <c r="AR795" s="363">
        <f t="shared" si="311"/>
        <v>782.1065363908142</v>
      </c>
      <c r="AS795" s="775">
        <f t="shared" si="312"/>
        <v>720.89819876022875</v>
      </c>
      <c r="AT795" s="804">
        <f t="shared" si="313"/>
        <v>829.032928574263</v>
      </c>
      <c r="AU795" s="722">
        <f t="shared" si="314"/>
        <v>5.9999999999999984E-2</v>
      </c>
    </row>
    <row r="796" spans="1:47" ht="15.75" x14ac:dyDescent="0.25">
      <c r="A796" s="511" t="s">
        <v>743</v>
      </c>
      <c r="B796" s="480"/>
      <c r="C796" s="481"/>
      <c r="D796" s="481"/>
      <c r="E796" s="481"/>
      <c r="F796" s="481"/>
      <c r="G796" s="455"/>
      <c r="H796" s="485"/>
      <c r="I796" s="513"/>
      <c r="J796" s="514"/>
      <c r="K796" s="515"/>
      <c r="L796" s="480"/>
      <c r="M796" s="480"/>
      <c r="N796" s="363"/>
      <c r="O796" s="480">
        <v>408.71</v>
      </c>
      <c r="P796" s="480" t="e">
        <f>O796*$Q$7</f>
        <v>#VALUE!</v>
      </c>
      <c r="Q796" s="480" t="e">
        <f>SUM(O796:P796)</f>
        <v>#VALUE!</v>
      </c>
      <c r="R796" s="550">
        <v>433.23</v>
      </c>
      <c r="S796" s="480">
        <f>R796*S7</f>
        <v>60.652200000000008</v>
      </c>
      <c r="T796" s="480">
        <f>R796+S796+0.01</f>
        <v>493.8922</v>
      </c>
      <c r="U796" s="480">
        <f>R796+(R796*R7)</f>
        <v>460.95672000000002</v>
      </c>
      <c r="V796" s="480">
        <f>U796*V7</f>
        <v>69.143507999999997</v>
      </c>
      <c r="W796" s="543">
        <f t="shared" si="304"/>
        <v>530.20000000000005</v>
      </c>
      <c r="X796" s="480">
        <f t="shared" si="305"/>
        <v>497.83325760000002</v>
      </c>
      <c r="Y796" s="480">
        <f>X796*Y5</f>
        <v>74.674988639999995</v>
      </c>
      <c r="Z796" s="711">
        <f>X796+Y796-0.01</f>
        <v>572.49824624000007</v>
      </c>
      <c r="AA796" s="712">
        <f t="shared" si="292"/>
        <v>527.70325305599999</v>
      </c>
      <c r="AB796" s="712" t="e">
        <f>AA796*#REF!</f>
        <v>#REF!</v>
      </c>
      <c r="AC796" s="713" t="e">
        <f t="shared" si="306"/>
        <v>#REF!</v>
      </c>
      <c r="AD796" s="713">
        <f>AA796*AD7</f>
        <v>554.08841570879997</v>
      </c>
      <c r="AE796" s="713">
        <f>AD796*AF7</f>
        <v>83.113262356319993</v>
      </c>
      <c r="AF796" s="714">
        <f t="shared" si="307"/>
        <v>637.20167806511995</v>
      </c>
      <c r="AG796" s="715">
        <v>625.4</v>
      </c>
      <c r="AH796" s="714">
        <f>AD796*AH7</f>
        <v>581.79283649423996</v>
      </c>
      <c r="AI796" s="480">
        <f>AH796*AJ7</f>
        <v>87.268925474135997</v>
      </c>
      <c r="AJ796" s="481">
        <f t="shared" si="308"/>
        <v>669.061761968376</v>
      </c>
      <c r="AK796" s="707">
        <v>656.7</v>
      </c>
      <c r="AL796" s="455">
        <v>605.28002878234099</v>
      </c>
      <c r="AM796" s="455">
        <f t="shared" si="309"/>
        <v>641.59683050928152</v>
      </c>
      <c r="AN796" s="455" t="e">
        <f>AL796*#REF!</f>
        <v>#REF!</v>
      </c>
      <c r="AO796" s="456">
        <v>696.1</v>
      </c>
      <c r="AP796" s="364">
        <v>696.1</v>
      </c>
      <c r="AQ796" s="816">
        <f t="shared" si="310"/>
        <v>680.09264033983845</v>
      </c>
      <c r="AR796" s="363">
        <f t="shared" si="311"/>
        <v>782.1065363908142</v>
      </c>
      <c r="AS796" s="775">
        <f t="shared" si="312"/>
        <v>720.89819876022875</v>
      </c>
      <c r="AT796" s="804">
        <f t="shared" si="313"/>
        <v>829.032928574263</v>
      </c>
      <c r="AU796" s="722">
        <f t="shared" si="314"/>
        <v>5.9999999999999984E-2</v>
      </c>
    </row>
    <row r="797" spans="1:47" ht="15.75" x14ac:dyDescent="0.25">
      <c r="A797" s="479"/>
      <c r="B797" s="517"/>
      <c r="C797" s="481"/>
      <c r="D797" s="481"/>
      <c r="E797" s="481"/>
      <c r="F797" s="481"/>
      <c r="G797" s="455"/>
      <c r="H797" s="485"/>
      <c r="I797" s="513"/>
      <c r="J797" s="514"/>
      <c r="K797" s="515"/>
      <c r="L797" s="483"/>
      <c r="M797" s="483"/>
      <c r="N797" s="488"/>
      <c r="O797" s="480"/>
      <c r="P797" s="480"/>
      <c r="Q797" s="480"/>
      <c r="R797" s="480"/>
      <c r="S797" s="480"/>
      <c r="T797" s="480"/>
      <c r="U797" s="483"/>
      <c r="V797" s="483"/>
      <c r="W797" s="502"/>
      <c r="X797" s="483"/>
      <c r="Y797" s="480"/>
      <c r="Z797" s="711"/>
      <c r="AA797" s="712"/>
      <c r="AB797" s="712"/>
      <c r="AC797" s="713"/>
      <c r="AD797" s="713"/>
      <c r="AE797" s="713"/>
      <c r="AF797" s="714"/>
      <c r="AG797" s="715"/>
      <c r="AH797" s="714"/>
      <c r="AI797" s="480"/>
      <c r="AJ797" s="483"/>
      <c r="AK797" s="707"/>
      <c r="AL797" s="455"/>
      <c r="AM797" s="455"/>
      <c r="AN797" s="455"/>
      <c r="AO797" s="456"/>
      <c r="AP797" s="364"/>
      <c r="AQ797" s="811"/>
      <c r="AR797" s="363"/>
      <c r="AS797" s="363"/>
      <c r="AT797" s="363"/>
      <c r="AU797" s="710"/>
    </row>
    <row r="798" spans="1:47" ht="15.75" x14ac:dyDescent="0.25">
      <c r="A798" s="551" t="s">
        <v>517</v>
      </c>
      <c r="B798" s="517"/>
      <c r="C798" s="481"/>
      <c r="D798" s="481"/>
      <c r="E798" s="481"/>
      <c r="F798" s="481"/>
      <c r="G798" s="455"/>
      <c r="H798" s="485"/>
      <c r="I798" s="513"/>
      <c r="J798" s="514"/>
      <c r="K798" s="515"/>
      <c r="L798" s="483"/>
      <c r="M798" s="483"/>
      <c r="N798" s="488"/>
      <c r="O798" s="480"/>
      <c r="P798" s="480"/>
      <c r="Q798" s="480"/>
      <c r="R798" s="480"/>
      <c r="S798" s="480"/>
      <c r="T798" s="480"/>
      <c r="U798" s="483"/>
      <c r="V798" s="483"/>
      <c r="W798" s="502"/>
      <c r="X798" s="483"/>
      <c r="Y798" s="480"/>
      <c r="Z798" s="711"/>
      <c r="AA798" s="712"/>
      <c r="AB798" s="712"/>
      <c r="AC798" s="392"/>
      <c r="AD798" s="392"/>
      <c r="AE798" s="392"/>
      <c r="AF798" s="483"/>
      <c r="AG798" s="554"/>
      <c r="AH798" s="483"/>
      <c r="AI798" s="480"/>
      <c r="AJ798" s="483"/>
      <c r="AK798" s="707"/>
      <c r="AL798" s="455"/>
      <c r="AM798" s="455"/>
      <c r="AN798" s="455"/>
      <c r="AO798" s="456"/>
      <c r="AP798" s="364"/>
      <c r="AQ798" s="811"/>
      <c r="AR798" s="363"/>
      <c r="AS798" s="363"/>
      <c r="AT798" s="363"/>
      <c r="AU798" s="710"/>
    </row>
    <row r="799" spans="1:47" ht="15.75" x14ac:dyDescent="0.25">
      <c r="A799" s="511" t="s">
        <v>505</v>
      </c>
      <c r="B799" s="480">
        <v>181.5</v>
      </c>
      <c r="C799" s="481" t="e">
        <f t="shared" ref="C799:C805" si="315">+B799+B799*$G$7</f>
        <v>#VALUE!</v>
      </c>
      <c r="D799" s="481">
        <v>205.88</v>
      </c>
      <c r="E799" s="481">
        <f>+D799*$F$9</f>
        <v>0</v>
      </c>
      <c r="F799" s="481">
        <f t="shared" si="250"/>
        <v>205.88</v>
      </c>
      <c r="G799" s="455">
        <f>+F799</f>
        <v>205.88</v>
      </c>
      <c r="H799" s="485">
        <f t="shared" si="265"/>
        <v>205.88</v>
      </c>
      <c r="I799" s="513">
        <f>+H799*$I$6</f>
        <v>0</v>
      </c>
      <c r="J799" s="514">
        <f>SUM(H799:I799)</f>
        <v>205.88</v>
      </c>
      <c r="K799" s="515">
        <f t="shared" ref="K799:K805" si="316">_xlfn.FLOOR.PRECISE(+H799+I799,0.1)+0.1</f>
        <v>205.9</v>
      </c>
      <c r="L799" s="480">
        <f t="shared" ref="L799:L805" si="317">H799+H799*$M$7</f>
        <v>205.88</v>
      </c>
      <c r="M799" s="480">
        <f t="shared" ref="M799:M805" si="318">L799*$M$6</f>
        <v>0</v>
      </c>
      <c r="N799" s="363">
        <f t="shared" ref="N799:N805" si="319">L799+M799</f>
        <v>205.88</v>
      </c>
      <c r="O799" s="480">
        <f t="shared" ref="O799:O829" si="320">L799+L799*$P$7</f>
        <v>234.70320000000001</v>
      </c>
      <c r="P799" s="480" t="e">
        <f t="shared" ref="P799:P829" si="321">O799*$Q$7</f>
        <v>#VALUE!</v>
      </c>
      <c r="Q799" s="480" t="e">
        <f t="shared" ref="Q799:Q829" si="322">SUM(O799:P799)</f>
        <v>#VALUE!</v>
      </c>
      <c r="R799" s="550">
        <v>259.92</v>
      </c>
      <c r="S799" s="480">
        <f>R799*S7</f>
        <v>36.388800000000003</v>
      </c>
      <c r="T799" s="480">
        <f>R799+S799-0.01</f>
        <v>296.29880000000003</v>
      </c>
      <c r="U799" s="480">
        <f>R799+(R799*R7)</f>
        <v>276.55488000000003</v>
      </c>
      <c r="V799" s="480">
        <f>U799*V7</f>
        <v>41.483232000000001</v>
      </c>
      <c r="W799" s="543">
        <f t="shared" ref="W799:W805" si="323">ROUNDUP(SUM(U799:V799),1)</f>
        <v>318.10000000000002</v>
      </c>
      <c r="X799" s="480">
        <f t="shared" ref="X799:X805" si="324">U799*$Z$9+U799</f>
        <v>298.67927040000001</v>
      </c>
      <c r="Y799" s="480">
        <f>X799*Y5</f>
        <v>44.801890559999997</v>
      </c>
      <c r="Z799" s="711">
        <f>X799+Y799-0.02</f>
        <v>343.46116096000003</v>
      </c>
      <c r="AA799" s="712">
        <f t="shared" si="292"/>
        <v>316.60002662400001</v>
      </c>
      <c r="AB799" s="712" t="e">
        <f>AA799*#REF!</f>
        <v>#REF!</v>
      </c>
      <c r="AC799" s="713" t="e">
        <f t="shared" ref="AC799:AC805" si="325">AA799+AB799</f>
        <v>#REF!</v>
      </c>
      <c r="AD799" s="713">
        <f>AA799*AD7</f>
        <v>332.43002795520005</v>
      </c>
      <c r="AE799" s="713">
        <f>AD799*AF7</f>
        <v>49.864504193280005</v>
      </c>
      <c r="AF799" s="714">
        <f t="shared" ref="AF799:AF805" si="326">AD799+AE799</f>
        <v>382.29453214848007</v>
      </c>
      <c r="AG799" s="715">
        <v>375.2</v>
      </c>
      <c r="AH799" s="714">
        <f>AD799*AH7</f>
        <v>349.05152935296007</v>
      </c>
      <c r="AI799" s="480">
        <f>AH799*AJ7</f>
        <v>52.35772940294401</v>
      </c>
      <c r="AJ799" s="481">
        <f t="shared" ref="AJ799:AJ805" si="327">SUM(AH799:AI799)</f>
        <v>401.40925875590409</v>
      </c>
      <c r="AK799" s="707">
        <v>394</v>
      </c>
      <c r="AL799" s="455">
        <v>363.14286887128327</v>
      </c>
      <c r="AM799" s="455">
        <f t="shared" ref="AM799:AM830" si="328">AL799*1.06</f>
        <v>384.93144100356028</v>
      </c>
      <c r="AN799" s="455" t="e">
        <f>AL799*#REF!</f>
        <v>#REF!</v>
      </c>
      <c r="AO799" s="456">
        <v>417.6</v>
      </c>
      <c r="AP799" s="364">
        <v>417.6</v>
      </c>
      <c r="AQ799" s="816">
        <f t="shared" ref="AQ799:AQ805" si="329">AM799*1.06</f>
        <v>408.02732746377393</v>
      </c>
      <c r="AR799" s="363">
        <f t="shared" ref="AR799:AR805" si="330">AQ799*1.15</f>
        <v>469.23142658334001</v>
      </c>
      <c r="AS799" s="775">
        <f t="shared" ref="AS799:AS805" si="331">AQ799*1.06</f>
        <v>432.50896711160038</v>
      </c>
      <c r="AT799" s="804">
        <f t="shared" ref="AT799:AT805" si="332">AS799*1.15</f>
        <v>497.38531217834043</v>
      </c>
      <c r="AU799" s="722">
        <f t="shared" ref="AU799:AU805" si="333">SUM(AS799-AQ799)/AQ799</f>
        <v>6.0000000000000046E-2</v>
      </c>
    </row>
    <row r="800" spans="1:47" ht="15.75" x14ac:dyDescent="0.25">
      <c r="A800" s="511" t="s">
        <v>506</v>
      </c>
      <c r="B800" s="480">
        <v>121</v>
      </c>
      <c r="C800" s="481" t="e">
        <f t="shared" si="315"/>
        <v>#VALUE!</v>
      </c>
      <c r="D800" s="481">
        <v>137.28</v>
      </c>
      <c r="E800" s="481">
        <f>+D800*$F$9</f>
        <v>0</v>
      </c>
      <c r="F800" s="481">
        <f t="shared" si="250"/>
        <v>137.28</v>
      </c>
      <c r="G800" s="455">
        <f>CEILING(F800,0.1)</f>
        <v>137.30000000000001</v>
      </c>
      <c r="H800" s="485">
        <f t="shared" si="265"/>
        <v>137.28</v>
      </c>
      <c r="I800" s="513">
        <f>+H800*$I$6</f>
        <v>0</v>
      </c>
      <c r="J800" s="514">
        <f>SUM(H800:I800)</f>
        <v>137.28</v>
      </c>
      <c r="K800" s="515">
        <f t="shared" si="316"/>
        <v>137.30000000000001</v>
      </c>
      <c r="L800" s="480">
        <f t="shared" si="317"/>
        <v>137.28</v>
      </c>
      <c r="M800" s="480">
        <f t="shared" si="318"/>
        <v>0</v>
      </c>
      <c r="N800" s="363">
        <f t="shared" si="319"/>
        <v>137.28</v>
      </c>
      <c r="O800" s="480">
        <f t="shared" si="320"/>
        <v>156.4992</v>
      </c>
      <c r="P800" s="480" t="e">
        <f t="shared" si="321"/>
        <v>#VALUE!</v>
      </c>
      <c r="Q800" s="480" t="e">
        <f t="shared" si="322"/>
        <v>#VALUE!</v>
      </c>
      <c r="R800" s="550">
        <v>173.31</v>
      </c>
      <c r="S800" s="480">
        <f>R800*S7</f>
        <v>24.263400000000004</v>
      </c>
      <c r="T800" s="480">
        <f>R800+S800+0.02</f>
        <v>197.5934</v>
      </c>
      <c r="U800" s="480">
        <f>R800+(R800*R7)</f>
        <v>184.40183999999999</v>
      </c>
      <c r="V800" s="480">
        <f>U800*V7</f>
        <v>27.660276</v>
      </c>
      <c r="W800" s="543">
        <f t="shared" si="323"/>
        <v>212.1</v>
      </c>
      <c r="X800" s="480">
        <f t="shared" si="324"/>
        <v>199.15398719999999</v>
      </c>
      <c r="Y800" s="480">
        <f>X800*Y5</f>
        <v>29.873098079999998</v>
      </c>
      <c r="Z800" s="711">
        <f>X800+Y800+0.01</f>
        <v>229.03708527999999</v>
      </c>
      <c r="AA800" s="712">
        <f t="shared" si="292"/>
        <v>211.10322643199999</v>
      </c>
      <c r="AB800" s="712" t="e">
        <f>AA800*#REF!</f>
        <v>#REF!</v>
      </c>
      <c r="AC800" s="713" t="e">
        <f t="shared" si="325"/>
        <v>#REF!</v>
      </c>
      <c r="AD800" s="713">
        <f>AA800*AD7</f>
        <v>221.65838775359998</v>
      </c>
      <c r="AE800" s="713">
        <f>AD800*AF7</f>
        <v>33.248758163039994</v>
      </c>
      <c r="AF800" s="714">
        <f t="shared" si="326"/>
        <v>254.90714591663999</v>
      </c>
      <c r="AG800" s="715">
        <v>250.2</v>
      </c>
      <c r="AH800" s="714">
        <f>AD800*AH7</f>
        <v>232.74130714128</v>
      </c>
      <c r="AI800" s="480">
        <f>AH800*AJ7</f>
        <v>34.911196071192002</v>
      </c>
      <c r="AJ800" s="481">
        <f t="shared" si="327"/>
        <v>267.65250321247203</v>
      </c>
      <c r="AK800" s="707"/>
      <c r="AL800" s="455">
        <v>242.13715991105764</v>
      </c>
      <c r="AM800" s="455">
        <f t="shared" si="328"/>
        <v>256.66538950572112</v>
      </c>
      <c r="AN800" s="455" t="e">
        <f>AL800*#REF!</f>
        <v>#REF!</v>
      </c>
      <c r="AO800" s="456">
        <v>278.5</v>
      </c>
      <c r="AP800" s="364">
        <v>278.5</v>
      </c>
      <c r="AQ800" s="816">
        <f t="shared" si="329"/>
        <v>272.06531287606441</v>
      </c>
      <c r="AR800" s="363">
        <f t="shared" si="330"/>
        <v>312.87510980747408</v>
      </c>
      <c r="AS800" s="775">
        <f t="shared" si="331"/>
        <v>288.38923164862831</v>
      </c>
      <c r="AT800" s="804">
        <f t="shared" si="332"/>
        <v>331.64761639592251</v>
      </c>
      <c r="AU800" s="722">
        <f t="shared" si="333"/>
        <v>6.000000000000013E-2</v>
      </c>
    </row>
    <row r="801" spans="1:47" ht="15.75" x14ac:dyDescent="0.25">
      <c r="A801" s="511" t="s">
        <v>507</v>
      </c>
      <c r="B801" s="480">
        <v>121</v>
      </c>
      <c r="C801" s="481" t="e">
        <f t="shared" si="315"/>
        <v>#VALUE!</v>
      </c>
      <c r="D801" s="481">
        <v>137.28</v>
      </c>
      <c r="E801" s="481">
        <f>+D801*$F$9</f>
        <v>0</v>
      </c>
      <c r="F801" s="481">
        <f t="shared" si="250"/>
        <v>137.28</v>
      </c>
      <c r="G801" s="455">
        <f>CEILING(F801,0.1)</f>
        <v>137.30000000000001</v>
      </c>
      <c r="H801" s="485">
        <f t="shared" si="265"/>
        <v>137.28</v>
      </c>
      <c r="I801" s="513">
        <f>+H801*$I$6</f>
        <v>0</v>
      </c>
      <c r="J801" s="514">
        <f>SUM(H801:I801)</f>
        <v>137.28</v>
      </c>
      <c r="K801" s="515">
        <f t="shared" si="316"/>
        <v>137.30000000000001</v>
      </c>
      <c r="L801" s="480">
        <f t="shared" si="317"/>
        <v>137.28</v>
      </c>
      <c r="M801" s="480">
        <f t="shared" si="318"/>
        <v>0</v>
      </c>
      <c r="N801" s="363">
        <f t="shared" si="319"/>
        <v>137.28</v>
      </c>
      <c r="O801" s="480">
        <f t="shared" si="320"/>
        <v>156.4992</v>
      </c>
      <c r="P801" s="480" t="e">
        <f t="shared" si="321"/>
        <v>#VALUE!</v>
      </c>
      <c r="Q801" s="480" t="e">
        <f t="shared" si="322"/>
        <v>#VALUE!</v>
      </c>
      <c r="R801" s="550">
        <v>173.31</v>
      </c>
      <c r="S801" s="480">
        <f>R801*S7</f>
        <v>24.263400000000004</v>
      </c>
      <c r="T801" s="480">
        <f>R801+S801+0.02</f>
        <v>197.5934</v>
      </c>
      <c r="U801" s="480">
        <f>R801+(R801*R7)</f>
        <v>184.40183999999999</v>
      </c>
      <c r="V801" s="480">
        <f>U801*V7</f>
        <v>27.660276</v>
      </c>
      <c r="W801" s="543">
        <f t="shared" si="323"/>
        <v>212.1</v>
      </c>
      <c r="X801" s="480">
        <f t="shared" si="324"/>
        <v>199.15398719999999</v>
      </c>
      <c r="Y801" s="480">
        <f>X801*Y5</f>
        <v>29.873098079999998</v>
      </c>
      <c r="Z801" s="711">
        <f>X801+Y801+0.01</f>
        <v>229.03708527999999</v>
      </c>
      <c r="AA801" s="712">
        <f t="shared" si="292"/>
        <v>211.10322643199999</v>
      </c>
      <c r="AB801" s="712" t="e">
        <f>AA801*#REF!</f>
        <v>#REF!</v>
      </c>
      <c r="AC801" s="713" t="e">
        <f t="shared" si="325"/>
        <v>#REF!</v>
      </c>
      <c r="AD801" s="713">
        <f>AA801*AD7</f>
        <v>221.65838775359998</v>
      </c>
      <c r="AE801" s="713">
        <f>AD801*AF7</f>
        <v>33.248758163039994</v>
      </c>
      <c r="AF801" s="714">
        <f t="shared" si="326"/>
        <v>254.90714591663999</v>
      </c>
      <c r="AG801" s="715">
        <v>250.2</v>
      </c>
      <c r="AH801" s="714">
        <f>AD801*AH7</f>
        <v>232.74130714128</v>
      </c>
      <c r="AI801" s="480">
        <f>AH801*AJ7</f>
        <v>34.911196071192002</v>
      </c>
      <c r="AJ801" s="481">
        <f t="shared" si="327"/>
        <v>267.65250321247203</v>
      </c>
      <c r="AK801" s="707"/>
      <c r="AL801" s="455">
        <v>242.13715991105764</v>
      </c>
      <c r="AM801" s="455">
        <f t="shared" si="328"/>
        <v>256.66538950572112</v>
      </c>
      <c r="AN801" s="455" t="e">
        <f>AL801*#REF!</f>
        <v>#REF!</v>
      </c>
      <c r="AO801" s="456">
        <v>278.5</v>
      </c>
      <c r="AP801" s="364">
        <v>278.5</v>
      </c>
      <c r="AQ801" s="816">
        <f t="shared" si="329"/>
        <v>272.06531287606441</v>
      </c>
      <c r="AR801" s="363">
        <f t="shared" si="330"/>
        <v>312.87510980747408</v>
      </c>
      <c r="AS801" s="775">
        <f t="shared" si="331"/>
        <v>288.38923164862831</v>
      </c>
      <c r="AT801" s="804">
        <f t="shared" si="332"/>
        <v>331.64761639592251</v>
      </c>
      <c r="AU801" s="722">
        <f t="shared" si="333"/>
        <v>6.000000000000013E-2</v>
      </c>
    </row>
    <row r="802" spans="1:47" ht="15.75" x14ac:dyDescent="0.25">
      <c r="A802" s="511" t="s">
        <v>508</v>
      </c>
      <c r="B802" s="480">
        <v>121</v>
      </c>
      <c r="C802" s="481" t="e">
        <f t="shared" si="315"/>
        <v>#VALUE!</v>
      </c>
      <c r="D802" s="481">
        <v>137.28</v>
      </c>
      <c r="E802" s="481">
        <f>+D802*$F$9</f>
        <v>0</v>
      </c>
      <c r="F802" s="481">
        <f t="shared" si="250"/>
        <v>137.28</v>
      </c>
      <c r="G802" s="455">
        <f>CEILING(F802,0.1)</f>
        <v>137.30000000000001</v>
      </c>
      <c r="H802" s="485">
        <f t="shared" si="265"/>
        <v>137.28</v>
      </c>
      <c r="I802" s="513">
        <f>+H802*$I$6</f>
        <v>0</v>
      </c>
      <c r="J802" s="514">
        <f>SUM(H802:I802)</f>
        <v>137.28</v>
      </c>
      <c r="K802" s="515">
        <f t="shared" si="316"/>
        <v>137.30000000000001</v>
      </c>
      <c r="L802" s="480">
        <f t="shared" si="317"/>
        <v>137.28</v>
      </c>
      <c r="M802" s="480">
        <f t="shared" si="318"/>
        <v>0</v>
      </c>
      <c r="N802" s="363">
        <f t="shared" si="319"/>
        <v>137.28</v>
      </c>
      <c r="O802" s="480">
        <f t="shared" si="320"/>
        <v>156.4992</v>
      </c>
      <c r="P802" s="480" t="e">
        <f t="shared" si="321"/>
        <v>#VALUE!</v>
      </c>
      <c r="Q802" s="480" t="e">
        <f t="shared" si="322"/>
        <v>#VALUE!</v>
      </c>
      <c r="R802" s="550">
        <v>173.31</v>
      </c>
      <c r="S802" s="480">
        <f>R802*S7</f>
        <v>24.263400000000004</v>
      </c>
      <c r="T802" s="480">
        <f>R802+S802+0.02</f>
        <v>197.5934</v>
      </c>
      <c r="U802" s="480">
        <f>R802+(R802*R7)</f>
        <v>184.40183999999999</v>
      </c>
      <c r="V802" s="480">
        <f>U802*V7</f>
        <v>27.660276</v>
      </c>
      <c r="W802" s="543">
        <f t="shared" si="323"/>
        <v>212.1</v>
      </c>
      <c r="X802" s="480">
        <f t="shared" si="324"/>
        <v>199.15398719999999</v>
      </c>
      <c r="Y802" s="480">
        <f>X802*Y5</f>
        <v>29.873098079999998</v>
      </c>
      <c r="Z802" s="711">
        <f>X802+Y802+0.01</f>
        <v>229.03708527999999</v>
      </c>
      <c r="AA802" s="712">
        <f t="shared" si="292"/>
        <v>211.10322643199999</v>
      </c>
      <c r="AB802" s="712" t="e">
        <f>AA802*#REF!</f>
        <v>#REF!</v>
      </c>
      <c r="AC802" s="713" t="e">
        <f t="shared" si="325"/>
        <v>#REF!</v>
      </c>
      <c r="AD802" s="713">
        <f>AA802*AD7</f>
        <v>221.65838775359998</v>
      </c>
      <c r="AE802" s="713">
        <f>AD802*AF7</f>
        <v>33.248758163039994</v>
      </c>
      <c r="AF802" s="714">
        <f t="shared" si="326"/>
        <v>254.90714591663999</v>
      </c>
      <c r="AG802" s="715">
        <v>250.2</v>
      </c>
      <c r="AH802" s="714">
        <f>AD802*AH7</f>
        <v>232.74130714128</v>
      </c>
      <c r="AI802" s="480">
        <f>AH802*AJ7</f>
        <v>34.911196071192002</v>
      </c>
      <c r="AJ802" s="481">
        <f t="shared" si="327"/>
        <v>267.65250321247203</v>
      </c>
      <c r="AK802" s="707"/>
      <c r="AL802" s="455">
        <v>242.13715991105764</v>
      </c>
      <c r="AM802" s="455">
        <f t="shared" si="328"/>
        <v>256.66538950572112</v>
      </c>
      <c r="AN802" s="455" t="e">
        <f>AL802*#REF!</f>
        <v>#REF!</v>
      </c>
      <c r="AO802" s="456">
        <v>278.5</v>
      </c>
      <c r="AP802" s="364">
        <v>278.5</v>
      </c>
      <c r="AQ802" s="816">
        <f t="shared" si="329"/>
        <v>272.06531287606441</v>
      </c>
      <c r="AR802" s="363">
        <f t="shared" si="330"/>
        <v>312.87510980747408</v>
      </c>
      <c r="AS802" s="775">
        <f t="shared" si="331"/>
        <v>288.38923164862831</v>
      </c>
      <c r="AT802" s="804">
        <f t="shared" si="332"/>
        <v>331.64761639592251</v>
      </c>
      <c r="AU802" s="722">
        <f t="shared" si="333"/>
        <v>6.000000000000013E-2</v>
      </c>
    </row>
    <row r="803" spans="1:47" ht="15.75" x14ac:dyDescent="0.25">
      <c r="A803" s="511" t="s">
        <v>743</v>
      </c>
      <c r="B803" s="480"/>
      <c r="C803" s="481"/>
      <c r="D803" s="481"/>
      <c r="E803" s="481"/>
      <c r="F803" s="481"/>
      <c r="G803" s="455"/>
      <c r="H803" s="485"/>
      <c r="I803" s="513"/>
      <c r="J803" s="514"/>
      <c r="K803" s="515"/>
      <c r="L803" s="480"/>
      <c r="M803" s="480"/>
      <c r="N803" s="363"/>
      <c r="O803" s="480">
        <v>245.21</v>
      </c>
      <c r="P803" s="480">
        <v>34.33</v>
      </c>
      <c r="Q803" s="480">
        <f>O803+P803</f>
        <v>279.54000000000002</v>
      </c>
      <c r="R803" s="550">
        <v>259.92</v>
      </c>
      <c r="S803" s="480">
        <f>R803*S7</f>
        <v>36.388800000000003</v>
      </c>
      <c r="T803" s="480">
        <f>R803+S803-0.01</f>
        <v>296.29880000000003</v>
      </c>
      <c r="U803" s="480">
        <f>R803+(R803*R7)</f>
        <v>276.55488000000003</v>
      </c>
      <c r="V803" s="480">
        <f>U803*V7</f>
        <v>41.483232000000001</v>
      </c>
      <c r="W803" s="543">
        <f t="shared" si="323"/>
        <v>318.10000000000002</v>
      </c>
      <c r="X803" s="480">
        <f t="shared" si="324"/>
        <v>298.67927040000001</v>
      </c>
      <c r="Y803" s="480">
        <f>X803*Y5</f>
        <v>44.801890559999997</v>
      </c>
      <c r="Z803" s="711">
        <f>X803+Y803-0.02</f>
        <v>343.46116096000003</v>
      </c>
      <c r="AA803" s="712">
        <f t="shared" si="292"/>
        <v>316.60002662400001</v>
      </c>
      <c r="AB803" s="712" t="e">
        <f>AA803*#REF!</f>
        <v>#REF!</v>
      </c>
      <c r="AC803" s="713" t="e">
        <f t="shared" si="325"/>
        <v>#REF!</v>
      </c>
      <c r="AD803" s="713">
        <f>AA803*AD7</f>
        <v>332.43002795520005</v>
      </c>
      <c r="AE803" s="713">
        <f>AD803*AF7</f>
        <v>49.864504193280005</v>
      </c>
      <c r="AF803" s="714">
        <f t="shared" si="326"/>
        <v>382.29453214848007</v>
      </c>
      <c r="AG803" s="715">
        <v>375.2</v>
      </c>
      <c r="AH803" s="714">
        <f>AD803*AH7</f>
        <v>349.05152935296007</v>
      </c>
      <c r="AI803" s="480">
        <f>AH803*AJ7</f>
        <v>52.35772940294401</v>
      </c>
      <c r="AJ803" s="481">
        <f t="shared" si="327"/>
        <v>401.40925875590409</v>
      </c>
      <c r="AK803" s="707">
        <v>394</v>
      </c>
      <c r="AL803" s="455">
        <v>363.14286887128327</v>
      </c>
      <c r="AM803" s="455">
        <f t="shared" si="328"/>
        <v>384.93144100356028</v>
      </c>
      <c r="AN803" s="455" t="e">
        <f>AL803*#REF!</f>
        <v>#REF!</v>
      </c>
      <c r="AO803" s="456">
        <v>417.6</v>
      </c>
      <c r="AP803" s="364">
        <v>417.6</v>
      </c>
      <c r="AQ803" s="816">
        <f t="shared" si="329"/>
        <v>408.02732746377393</v>
      </c>
      <c r="AR803" s="363">
        <f t="shared" si="330"/>
        <v>469.23142658334001</v>
      </c>
      <c r="AS803" s="775">
        <f t="shared" si="331"/>
        <v>432.50896711160038</v>
      </c>
      <c r="AT803" s="804">
        <f t="shared" si="332"/>
        <v>497.38531217834043</v>
      </c>
      <c r="AU803" s="722">
        <f t="shared" si="333"/>
        <v>6.0000000000000046E-2</v>
      </c>
    </row>
    <row r="804" spans="1:47" ht="15.75" x14ac:dyDescent="0.25">
      <c r="A804" s="511" t="s">
        <v>510</v>
      </c>
      <c r="B804" s="480">
        <v>145.19999999999999</v>
      </c>
      <c r="C804" s="481" t="e">
        <f t="shared" si="315"/>
        <v>#VALUE!</v>
      </c>
      <c r="D804" s="481">
        <v>164.74</v>
      </c>
      <c r="E804" s="481">
        <f>+D804*$F$9</f>
        <v>0</v>
      </c>
      <c r="F804" s="481">
        <f t="shared" si="250"/>
        <v>164.74</v>
      </c>
      <c r="G804" s="455">
        <f>+F804</f>
        <v>164.74</v>
      </c>
      <c r="H804" s="485">
        <f t="shared" si="265"/>
        <v>164.74</v>
      </c>
      <c r="I804" s="513">
        <f>+H804*$I$6</f>
        <v>0</v>
      </c>
      <c r="J804" s="514">
        <f>SUM(H804:I804)</f>
        <v>164.74</v>
      </c>
      <c r="K804" s="515">
        <f t="shared" si="316"/>
        <v>164.8</v>
      </c>
      <c r="L804" s="480">
        <f t="shared" si="317"/>
        <v>164.74</v>
      </c>
      <c r="M804" s="480">
        <f t="shared" si="318"/>
        <v>0</v>
      </c>
      <c r="N804" s="363">
        <f t="shared" si="319"/>
        <v>164.74</v>
      </c>
      <c r="O804" s="480">
        <f t="shared" si="320"/>
        <v>187.80360000000002</v>
      </c>
      <c r="P804" s="480" t="e">
        <f t="shared" si="321"/>
        <v>#VALUE!</v>
      </c>
      <c r="Q804" s="480" t="e">
        <f t="shared" si="322"/>
        <v>#VALUE!</v>
      </c>
      <c r="R804" s="550">
        <v>207.98</v>
      </c>
      <c r="S804" s="480">
        <f>R804*S7</f>
        <v>29.1172</v>
      </c>
      <c r="T804" s="480">
        <f>R804+S804</f>
        <v>237.09719999999999</v>
      </c>
      <c r="U804" s="480">
        <f>R804+(R804*R7)</f>
        <v>221.29071999999999</v>
      </c>
      <c r="V804" s="480">
        <f>U804*V7</f>
        <v>33.193607999999998</v>
      </c>
      <c r="W804" s="543">
        <f t="shared" si="323"/>
        <v>254.5</v>
      </c>
      <c r="X804" s="480">
        <f t="shared" si="324"/>
        <v>238.99397759999999</v>
      </c>
      <c r="Y804" s="480">
        <f>X804*Y5</f>
        <v>35.849096639999999</v>
      </c>
      <c r="Z804" s="711">
        <f>X804+Y804</f>
        <v>274.84307423999996</v>
      </c>
      <c r="AA804" s="712">
        <f t="shared" si="292"/>
        <v>253.333616256</v>
      </c>
      <c r="AB804" s="712" t="e">
        <f>AA804*#REF!</f>
        <v>#REF!</v>
      </c>
      <c r="AC804" s="713" t="e">
        <f t="shared" si="325"/>
        <v>#REF!</v>
      </c>
      <c r="AD804" s="713">
        <f>AA804*AD7</f>
        <v>266.00029706880002</v>
      </c>
      <c r="AE804" s="713">
        <f>AD804*AF7</f>
        <v>39.900044560320005</v>
      </c>
      <c r="AF804" s="714">
        <f t="shared" si="326"/>
        <v>305.90034162912002</v>
      </c>
      <c r="AG804" s="715">
        <v>300.2</v>
      </c>
      <c r="AH804" s="714">
        <f>AD804*AH7</f>
        <v>279.30031192224004</v>
      </c>
      <c r="AI804" s="480">
        <f>AH804*AJ7</f>
        <v>41.895046788336003</v>
      </c>
      <c r="AJ804" s="481">
        <f t="shared" si="327"/>
        <v>321.19535871057604</v>
      </c>
      <c r="AK804" s="707">
        <v>315.3</v>
      </c>
      <c r="AL804" s="455">
        <v>290.5757689591008</v>
      </c>
      <c r="AM804" s="455">
        <f t="shared" si="328"/>
        <v>308.01031509664688</v>
      </c>
      <c r="AN804" s="455" t="e">
        <f>AL804*#REF!</f>
        <v>#REF!</v>
      </c>
      <c r="AO804" s="456">
        <v>334.2</v>
      </c>
      <c r="AP804" s="364">
        <v>334.2</v>
      </c>
      <c r="AQ804" s="816">
        <f t="shared" si="329"/>
        <v>326.49093400244573</v>
      </c>
      <c r="AR804" s="363">
        <f t="shared" si="330"/>
        <v>375.46457410281255</v>
      </c>
      <c r="AS804" s="775">
        <f t="shared" si="331"/>
        <v>346.08039004259251</v>
      </c>
      <c r="AT804" s="804">
        <f t="shared" si="332"/>
        <v>397.99244854898137</v>
      </c>
      <c r="AU804" s="722">
        <f t="shared" si="333"/>
        <v>6.000000000000013E-2</v>
      </c>
    </row>
    <row r="805" spans="1:47" ht="15.75" x14ac:dyDescent="0.25">
      <c r="A805" s="479" t="s">
        <v>518</v>
      </c>
      <c r="B805" s="480">
        <v>30.48</v>
      </c>
      <c r="C805" s="481" t="e">
        <f t="shared" si="315"/>
        <v>#VALUE!</v>
      </c>
      <c r="D805" s="481">
        <v>34.65</v>
      </c>
      <c r="E805" s="481">
        <f>+D805*$F$9</f>
        <v>0</v>
      </c>
      <c r="F805" s="481">
        <f t="shared" si="250"/>
        <v>34.65</v>
      </c>
      <c r="G805" s="455">
        <f>+F805</f>
        <v>34.65</v>
      </c>
      <c r="H805" s="485">
        <f t="shared" si="265"/>
        <v>34.65</v>
      </c>
      <c r="I805" s="513">
        <f>+H805*$I$6</f>
        <v>0</v>
      </c>
      <c r="J805" s="514">
        <f>SUM(H805:I805)</f>
        <v>34.65</v>
      </c>
      <c r="K805" s="515">
        <f t="shared" si="316"/>
        <v>34.700000000000003</v>
      </c>
      <c r="L805" s="480">
        <f t="shared" si="317"/>
        <v>34.65</v>
      </c>
      <c r="M805" s="480">
        <f t="shared" si="318"/>
        <v>0</v>
      </c>
      <c r="N805" s="363">
        <f t="shared" si="319"/>
        <v>34.65</v>
      </c>
      <c r="O805" s="480">
        <f t="shared" si="320"/>
        <v>39.500999999999998</v>
      </c>
      <c r="P805" s="480" t="e">
        <f t="shared" si="321"/>
        <v>#VALUE!</v>
      </c>
      <c r="Q805" s="480" t="e">
        <f t="shared" si="322"/>
        <v>#VALUE!</v>
      </c>
      <c r="R805" s="550">
        <v>43.74</v>
      </c>
      <c r="S805" s="480">
        <f>R805*S7</f>
        <v>6.1236000000000006</v>
      </c>
      <c r="T805" s="480">
        <f>R805+S805+0.03</f>
        <v>49.893600000000006</v>
      </c>
      <c r="U805" s="480">
        <f>R805+(R805*R7)</f>
        <v>46.539360000000002</v>
      </c>
      <c r="V805" s="480">
        <f>U805*V7</f>
        <v>6.9809039999999998</v>
      </c>
      <c r="W805" s="543">
        <f t="shared" si="323"/>
        <v>53.6</v>
      </c>
      <c r="X805" s="480">
        <f t="shared" si="324"/>
        <v>50.262508799999999</v>
      </c>
      <c r="Y805" s="480">
        <f>X805*Y5</f>
        <v>7.5393763199999997</v>
      </c>
      <c r="Z805" s="711">
        <f>X805+Y805+0.02</f>
        <v>57.821885120000005</v>
      </c>
      <c r="AA805" s="712">
        <f t="shared" si="292"/>
        <v>53.278259327999997</v>
      </c>
      <c r="AB805" s="712" t="e">
        <f>AA805*#REF!</f>
        <v>#REF!</v>
      </c>
      <c r="AC805" s="713" t="e">
        <f t="shared" si="325"/>
        <v>#REF!</v>
      </c>
      <c r="AD805" s="713">
        <f>AA805*AD7</f>
        <v>55.942172294400002</v>
      </c>
      <c r="AE805" s="713">
        <f>AD805*AF7</f>
        <v>8.3913258441600007</v>
      </c>
      <c r="AF805" s="714">
        <f t="shared" si="326"/>
        <v>64.333498138560003</v>
      </c>
      <c r="AG805" s="715">
        <v>63.1</v>
      </c>
      <c r="AH805" s="714">
        <f>AD805*AH7</f>
        <v>58.739280909120005</v>
      </c>
      <c r="AI805" s="480">
        <f>AH805*AJ7</f>
        <v>8.8108921363680004</v>
      </c>
      <c r="AJ805" s="481">
        <f t="shared" si="327"/>
        <v>67.550173045488009</v>
      </c>
      <c r="AK805" s="707"/>
      <c r="AL805" s="455">
        <v>61.110607434710403</v>
      </c>
      <c r="AM805" s="455">
        <f t="shared" si="328"/>
        <v>64.777243880793037</v>
      </c>
      <c r="AN805" s="455" t="e">
        <f>AL805*#REF!</f>
        <v>#REF!</v>
      </c>
      <c r="AO805" s="456">
        <v>70.3</v>
      </c>
      <c r="AP805" s="364">
        <v>70.3</v>
      </c>
      <c r="AQ805" s="816">
        <f t="shared" si="329"/>
        <v>68.663878513640626</v>
      </c>
      <c r="AR805" s="363">
        <f t="shared" si="330"/>
        <v>78.963460290686712</v>
      </c>
      <c r="AS805" s="775">
        <f t="shared" si="331"/>
        <v>72.783711224459068</v>
      </c>
      <c r="AT805" s="804">
        <f t="shared" si="332"/>
        <v>83.701267908127917</v>
      </c>
      <c r="AU805" s="722">
        <f t="shared" si="333"/>
        <v>6.0000000000000081E-2</v>
      </c>
    </row>
    <row r="806" spans="1:47" ht="15.75" x14ac:dyDescent="0.25">
      <c r="A806" s="479"/>
      <c r="B806" s="517"/>
      <c r="C806" s="481"/>
      <c r="D806" s="481"/>
      <c r="E806" s="481"/>
      <c r="F806" s="481"/>
      <c r="G806" s="455"/>
      <c r="H806" s="485"/>
      <c r="I806" s="513"/>
      <c r="J806" s="514"/>
      <c r="K806" s="515"/>
      <c r="L806" s="483"/>
      <c r="M806" s="483"/>
      <c r="N806" s="488"/>
      <c r="O806" s="480"/>
      <c r="P806" s="480"/>
      <c r="Q806" s="480"/>
      <c r="R806" s="480"/>
      <c r="S806" s="480"/>
      <c r="T806" s="480"/>
      <c r="U806" s="483"/>
      <c r="V806" s="483"/>
      <c r="W806" s="502"/>
      <c r="X806" s="483"/>
      <c r="Y806" s="480"/>
      <c r="Z806" s="711"/>
      <c r="AA806" s="712"/>
      <c r="AB806" s="712"/>
      <c r="AC806" s="713"/>
      <c r="AD806" s="713"/>
      <c r="AE806" s="713"/>
      <c r="AF806" s="714"/>
      <c r="AG806" s="715"/>
      <c r="AH806" s="714"/>
      <c r="AI806" s="480"/>
      <c r="AJ806" s="483"/>
      <c r="AK806" s="707"/>
      <c r="AL806" s="455"/>
      <c r="AM806" s="455"/>
      <c r="AN806" s="455"/>
      <c r="AO806" s="456"/>
      <c r="AP806" s="364"/>
      <c r="AQ806" s="811"/>
      <c r="AR806" s="363"/>
      <c r="AS806" s="363"/>
      <c r="AT806" s="363"/>
      <c r="AU806" s="710"/>
    </row>
    <row r="807" spans="1:47" ht="15.75" x14ac:dyDescent="0.25">
      <c r="A807" s="551" t="s">
        <v>519</v>
      </c>
      <c r="B807" s="517"/>
      <c r="C807" s="481"/>
      <c r="D807" s="481"/>
      <c r="E807" s="481"/>
      <c r="F807" s="481"/>
      <c r="G807" s="455"/>
      <c r="H807" s="485"/>
      <c r="I807" s="513"/>
      <c r="J807" s="514"/>
      <c r="K807" s="515"/>
      <c r="L807" s="483"/>
      <c r="M807" s="483"/>
      <c r="N807" s="488"/>
      <c r="O807" s="480"/>
      <c r="P807" s="480"/>
      <c r="Q807" s="480"/>
      <c r="R807" s="480"/>
      <c r="S807" s="480"/>
      <c r="T807" s="480"/>
      <c r="U807" s="483"/>
      <c r="V807" s="483"/>
      <c r="W807" s="502"/>
      <c r="X807" s="483"/>
      <c r="Y807" s="480"/>
      <c r="Z807" s="711"/>
      <c r="AA807" s="712"/>
      <c r="AB807" s="712"/>
      <c r="AC807" s="392"/>
      <c r="AD807" s="392"/>
      <c r="AE807" s="392"/>
      <c r="AF807" s="483"/>
      <c r="AG807" s="554"/>
      <c r="AH807" s="483"/>
      <c r="AI807" s="480"/>
      <c r="AJ807" s="483"/>
      <c r="AK807" s="707"/>
      <c r="AL807" s="455"/>
      <c r="AM807" s="455"/>
      <c r="AN807" s="455"/>
      <c r="AO807" s="456"/>
      <c r="AP807" s="364"/>
      <c r="AQ807" s="811"/>
      <c r="AR807" s="363"/>
      <c r="AS807" s="363"/>
      <c r="AT807" s="363"/>
      <c r="AU807" s="710"/>
    </row>
    <row r="808" spans="1:47" ht="15.75" x14ac:dyDescent="0.25">
      <c r="A808" s="511" t="s">
        <v>505</v>
      </c>
      <c r="B808" s="480">
        <v>605</v>
      </c>
      <c r="C808" s="481" t="e">
        <f>+B808+B808*$G$7</f>
        <v>#VALUE!</v>
      </c>
      <c r="D808" s="481">
        <v>686.23</v>
      </c>
      <c r="E808" s="481">
        <f>+D808*$F$9</f>
        <v>0</v>
      </c>
      <c r="F808" s="481">
        <f t="shared" si="250"/>
        <v>686.23</v>
      </c>
      <c r="G808" s="455">
        <f>+F808</f>
        <v>686.23</v>
      </c>
      <c r="H808" s="485">
        <f t="shared" si="265"/>
        <v>686.23</v>
      </c>
      <c r="I808" s="513">
        <f>+H808*$I$6</f>
        <v>0</v>
      </c>
      <c r="J808" s="514">
        <f>SUM(H808:I808)</f>
        <v>686.23</v>
      </c>
      <c r="K808" s="515">
        <f>_xlfn.FLOOR.PRECISE(+H808+I808,0.1)</f>
        <v>686.2</v>
      </c>
      <c r="L808" s="480">
        <f>H808+H808*$M$7</f>
        <v>686.23</v>
      </c>
      <c r="M808" s="480">
        <f>L808*$M$6</f>
        <v>0</v>
      </c>
      <c r="N808" s="363">
        <f>L808+M808</f>
        <v>686.23</v>
      </c>
      <c r="O808" s="480">
        <f t="shared" si="320"/>
        <v>782.30220000000008</v>
      </c>
      <c r="P808" s="480" t="e">
        <f t="shared" si="321"/>
        <v>#VALUE!</v>
      </c>
      <c r="Q808" s="480" t="e">
        <f t="shared" si="322"/>
        <v>#VALUE!</v>
      </c>
      <c r="R808" s="550">
        <v>866.35</v>
      </c>
      <c r="S808" s="480">
        <f>R808*S7</f>
        <v>121.28900000000002</v>
      </c>
      <c r="T808" s="480">
        <f>R808+S808-0.04</f>
        <v>987.59900000000005</v>
      </c>
      <c r="U808" s="480">
        <f>R808+(R808*R7)</f>
        <v>921.79640000000006</v>
      </c>
      <c r="V808" s="480">
        <f>U808*V7</f>
        <v>138.26946000000001</v>
      </c>
      <c r="W808" s="543">
        <f t="shared" ref="W808:W813" si="334">ROUNDUP(SUM(U808:V808),1)</f>
        <v>1060.0999999999999</v>
      </c>
      <c r="X808" s="480">
        <f t="shared" ref="X808:X813" si="335">U808*$Z$9+U808</f>
        <v>995.54011200000002</v>
      </c>
      <c r="Y808" s="480">
        <f>X808*Y5</f>
        <v>149.33101679999999</v>
      </c>
      <c r="Z808" s="711">
        <f>X808+Y808+0.03</f>
        <v>1144.9011287999999</v>
      </c>
      <c r="AA808" s="712">
        <f t="shared" si="292"/>
        <v>1055.2725187200001</v>
      </c>
      <c r="AB808" s="712" t="e">
        <f>AA808*#REF!</f>
        <v>#REF!</v>
      </c>
      <c r="AC808" s="713" t="e">
        <f t="shared" ref="AC808:AC813" si="336">AA808+AB808</f>
        <v>#REF!</v>
      </c>
      <c r="AD808" s="713">
        <f>AA808*AD7</f>
        <v>1108.0361446560003</v>
      </c>
      <c r="AE808" s="713">
        <f>AD808*AF7</f>
        <v>166.20542169840004</v>
      </c>
      <c r="AF808" s="714">
        <f t="shared" ref="AF808:AF813" si="337">AD808+AE808</f>
        <v>1274.2415663544002</v>
      </c>
      <c r="AG808" s="715">
        <v>1250.5999999999999</v>
      </c>
      <c r="AH808" s="714">
        <f>AD808*AH7</f>
        <v>1163.4379518888004</v>
      </c>
      <c r="AI808" s="480">
        <f>AH808*AJ7</f>
        <v>174.51569278332005</v>
      </c>
      <c r="AJ808" s="481">
        <f t="shared" ref="AJ808:AJ813" si="338">SUM(AH808:AI808)</f>
        <v>1337.9536446721204</v>
      </c>
      <c r="AK808" s="707">
        <v>1313.2</v>
      </c>
      <c r="AL808" s="455">
        <v>1210.406372909496</v>
      </c>
      <c r="AM808" s="455">
        <f t="shared" si="328"/>
        <v>1283.0307552840659</v>
      </c>
      <c r="AN808" s="455" t="e">
        <f>AL808*#REF!</f>
        <v>#REF!</v>
      </c>
      <c r="AO808" s="456">
        <v>1392</v>
      </c>
      <c r="AP808" s="364">
        <v>1392</v>
      </c>
      <c r="AQ808" s="816">
        <f t="shared" ref="AQ808:AQ813" si="339">AM808*1.06</f>
        <v>1360.0126006011099</v>
      </c>
      <c r="AR808" s="363">
        <f t="shared" ref="AR808:AR813" si="340">AQ808*1.15</f>
        <v>1564.0144906912763</v>
      </c>
      <c r="AS808" s="775">
        <f t="shared" ref="AS808:AS813" si="341">AQ808*1.06</f>
        <v>1441.6133566371766</v>
      </c>
      <c r="AT808" s="804">
        <f t="shared" ref="AT808:AT813" si="342">AS808*1.15</f>
        <v>1657.855360132753</v>
      </c>
      <c r="AU808" s="722">
        <f t="shared" ref="AU808:AU813" si="343">SUM(AS808-AQ808)/AQ808</f>
        <v>6.0000000000000109E-2</v>
      </c>
    </row>
    <row r="809" spans="1:47" ht="15.75" x14ac:dyDescent="0.25">
      <c r="A809" s="511" t="s">
        <v>506</v>
      </c>
      <c r="B809" s="480">
        <v>181.5</v>
      </c>
      <c r="C809" s="481" t="e">
        <f>+B809+B809*$G$7</f>
        <v>#VALUE!</v>
      </c>
      <c r="D809" s="481">
        <v>205.88</v>
      </c>
      <c r="E809" s="481">
        <f>+D809*$F$9</f>
        <v>0</v>
      </c>
      <c r="F809" s="481">
        <f t="shared" si="250"/>
        <v>205.88</v>
      </c>
      <c r="G809" s="455">
        <f>+F809</f>
        <v>205.88</v>
      </c>
      <c r="H809" s="485">
        <f t="shared" si="265"/>
        <v>205.88</v>
      </c>
      <c r="I809" s="513">
        <f>+H809*$I$6</f>
        <v>0</v>
      </c>
      <c r="J809" s="514">
        <f>SUM(H809:I809)</f>
        <v>205.88</v>
      </c>
      <c r="K809" s="515">
        <f>_xlfn.FLOOR.PRECISE(+H809+I809,0.1)+0.1</f>
        <v>205.9</v>
      </c>
      <c r="L809" s="480">
        <f>H809+H809*$M$7</f>
        <v>205.88</v>
      </c>
      <c r="M809" s="480">
        <f>L809*$M$6</f>
        <v>0</v>
      </c>
      <c r="N809" s="363">
        <f>L809+M809</f>
        <v>205.88</v>
      </c>
      <c r="O809" s="480">
        <f t="shared" si="320"/>
        <v>234.70320000000001</v>
      </c>
      <c r="P809" s="480" t="e">
        <f t="shared" si="321"/>
        <v>#VALUE!</v>
      </c>
      <c r="Q809" s="480" t="e">
        <f t="shared" si="322"/>
        <v>#VALUE!</v>
      </c>
      <c r="R809" s="550">
        <v>259.92</v>
      </c>
      <c r="S809" s="480">
        <f>R809*S7</f>
        <v>36.388800000000003</v>
      </c>
      <c r="T809" s="480">
        <f>R809+S809-0.01</f>
        <v>296.29880000000003</v>
      </c>
      <c r="U809" s="480">
        <f>R809+(R809*R7)</f>
        <v>276.55488000000003</v>
      </c>
      <c r="V809" s="480">
        <f>U809*V7</f>
        <v>41.483232000000001</v>
      </c>
      <c r="W809" s="543">
        <f t="shared" si="334"/>
        <v>318.10000000000002</v>
      </c>
      <c r="X809" s="480">
        <f t="shared" si="335"/>
        <v>298.67927040000001</v>
      </c>
      <c r="Y809" s="480">
        <f>X809*Y5</f>
        <v>44.801890559999997</v>
      </c>
      <c r="Z809" s="711">
        <f>X809+Y809-0.02</f>
        <v>343.46116096000003</v>
      </c>
      <c r="AA809" s="712">
        <f t="shared" si="292"/>
        <v>316.60002662400001</v>
      </c>
      <c r="AB809" s="712" t="e">
        <f>AA809*#REF!</f>
        <v>#REF!</v>
      </c>
      <c r="AC809" s="713" t="e">
        <f t="shared" si="336"/>
        <v>#REF!</v>
      </c>
      <c r="AD809" s="713">
        <f>AA809*AD7</f>
        <v>332.43002795520005</v>
      </c>
      <c r="AE809" s="713">
        <f>AD809*AF7</f>
        <v>49.864504193280005</v>
      </c>
      <c r="AF809" s="714">
        <f t="shared" si="337"/>
        <v>382.29453214848007</v>
      </c>
      <c r="AG809" s="715">
        <v>375.2</v>
      </c>
      <c r="AH809" s="714">
        <f>AD809*AH7</f>
        <v>349.05152935296007</v>
      </c>
      <c r="AI809" s="480">
        <f>AH809*AJ7</f>
        <v>52.35772940294401</v>
      </c>
      <c r="AJ809" s="481">
        <f t="shared" si="338"/>
        <v>401.40925875590409</v>
      </c>
      <c r="AK809" s="707">
        <v>394</v>
      </c>
      <c r="AL809" s="455">
        <v>363.14286887128327</v>
      </c>
      <c r="AM809" s="455">
        <f t="shared" si="328"/>
        <v>384.93144100356028</v>
      </c>
      <c r="AN809" s="455" t="e">
        <f>AL809*#REF!</f>
        <v>#REF!</v>
      </c>
      <c r="AO809" s="456">
        <v>417.6</v>
      </c>
      <c r="AP809" s="364">
        <v>417.6</v>
      </c>
      <c r="AQ809" s="816">
        <f t="shared" si="339"/>
        <v>408.02732746377393</v>
      </c>
      <c r="AR809" s="363">
        <f t="shared" si="340"/>
        <v>469.23142658334001</v>
      </c>
      <c r="AS809" s="775">
        <f t="shared" si="341"/>
        <v>432.50896711160038</v>
      </c>
      <c r="AT809" s="804">
        <f t="shared" si="342"/>
        <v>497.38531217834043</v>
      </c>
      <c r="AU809" s="722">
        <f t="shared" si="343"/>
        <v>6.0000000000000046E-2</v>
      </c>
    </row>
    <row r="810" spans="1:47" ht="15.75" x14ac:dyDescent="0.25">
      <c r="A810" s="511" t="s">
        <v>507</v>
      </c>
      <c r="B810" s="480">
        <v>181.5</v>
      </c>
      <c r="C810" s="481" t="e">
        <f>+B810+B810*$G$7</f>
        <v>#VALUE!</v>
      </c>
      <c r="D810" s="481">
        <v>205.88</v>
      </c>
      <c r="E810" s="481">
        <f>+D810*$F$9</f>
        <v>0</v>
      </c>
      <c r="F810" s="481">
        <f t="shared" si="250"/>
        <v>205.88</v>
      </c>
      <c r="G810" s="455">
        <f>+F810</f>
        <v>205.88</v>
      </c>
      <c r="H810" s="485">
        <f t="shared" si="265"/>
        <v>205.88</v>
      </c>
      <c r="I810" s="513">
        <f>+H810*$I$6</f>
        <v>0</v>
      </c>
      <c r="J810" s="514">
        <f>SUM(H810:I810)</f>
        <v>205.88</v>
      </c>
      <c r="K810" s="515">
        <f>_xlfn.FLOOR.PRECISE(+H810+I810,0.1)+0.1</f>
        <v>205.9</v>
      </c>
      <c r="L810" s="480">
        <f>H810+H810*$M$7</f>
        <v>205.88</v>
      </c>
      <c r="M810" s="480">
        <f>L810*$M$6</f>
        <v>0</v>
      </c>
      <c r="N810" s="363">
        <f>L810+M810</f>
        <v>205.88</v>
      </c>
      <c r="O810" s="480">
        <f t="shared" si="320"/>
        <v>234.70320000000001</v>
      </c>
      <c r="P810" s="480" t="e">
        <f t="shared" si="321"/>
        <v>#VALUE!</v>
      </c>
      <c r="Q810" s="480" t="e">
        <f t="shared" si="322"/>
        <v>#VALUE!</v>
      </c>
      <c r="R810" s="550">
        <v>259.92</v>
      </c>
      <c r="S810" s="480">
        <f>R810*S7</f>
        <v>36.388800000000003</v>
      </c>
      <c r="T810" s="480">
        <f>R810+S810-0.01</f>
        <v>296.29880000000003</v>
      </c>
      <c r="U810" s="480">
        <f>R810+(R810*R7)</f>
        <v>276.55488000000003</v>
      </c>
      <c r="V810" s="480">
        <f>U810*V7</f>
        <v>41.483232000000001</v>
      </c>
      <c r="W810" s="543">
        <f t="shared" si="334"/>
        <v>318.10000000000002</v>
      </c>
      <c r="X810" s="480">
        <f t="shared" si="335"/>
        <v>298.67927040000001</v>
      </c>
      <c r="Y810" s="480">
        <f>X810*Y5</f>
        <v>44.801890559999997</v>
      </c>
      <c r="Z810" s="711">
        <f>X810+Y810-0.02</f>
        <v>343.46116096000003</v>
      </c>
      <c r="AA810" s="712">
        <f t="shared" si="292"/>
        <v>316.60002662400001</v>
      </c>
      <c r="AB810" s="712" t="e">
        <f>AA810*#REF!</f>
        <v>#REF!</v>
      </c>
      <c r="AC810" s="713" t="e">
        <f t="shared" si="336"/>
        <v>#REF!</v>
      </c>
      <c r="AD810" s="713">
        <f>AA810*AD7</f>
        <v>332.43002795520005</v>
      </c>
      <c r="AE810" s="713">
        <f>AD810*AF7</f>
        <v>49.864504193280005</v>
      </c>
      <c r="AF810" s="714">
        <f t="shared" si="337"/>
        <v>382.29453214848007</v>
      </c>
      <c r="AG810" s="715">
        <v>375.2</v>
      </c>
      <c r="AH810" s="714">
        <f>AD810*AH7</f>
        <v>349.05152935296007</v>
      </c>
      <c r="AI810" s="480">
        <f>AH810*AJ7</f>
        <v>52.35772940294401</v>
      </c>
      <c r="AJ810" s="481">
        <f t="shared" si="338"/>
        <v>401.40925875590409</v>
      </c>
      <c r="AK810" s="707">
        <v>394</v>
      </c>
      <c r="AL810" s="455">
        <v>363.14286887128327</v>
      </c>
      <c r="AM810" s="455">
        <f t="shared" si="328"/>
        <v>384.93144100356028</v>
      </c>
      <c r="AN810" s="455" t="e">
        <f>AL810*#REF!</f>
        <v>#REF!</v>
      </c>
      <c r="AO810" s="456">
        <v>417.6</v>
      </c>
      <c r="AP810" s="364">
        <v>417.6</v>
      </c>
      <c r="AQ810" s="816">
        <f t="shared" si="339"/>
        <v>408.02732746377393</v>
      </c>
      <c r="AR810" s="363">
        <f t="shared" si="340"/>
        <v>469.23142658334001</v>
      </c>
      <c r="AS810" s="775">
        <f t="shared" si="341"/>
        <v>432.50896711160038</v>
      </c>
      <c r="AT810" s="804">
        <f t="shared" si="342"/>
        <v>497.38531217834043</v>
      </c>
      <c r="AU810" s="722">
        <f t="shared" si="343"/>
        <v>6.0000000000000046E-2</v>
      </c>
    </row>
    <row r="811" spans="1:47" ht="15.75" x14ac:dyDescent="0.25">
      <c r="A811" s="511" t="s">
        <v>508</v>
      </c>
      <c r="B811" s="480">
        <v>181.5</v>
      </c>
      <c r="C811" s="481" t="e">
        <f>+B811+B811*$G$7</f>
        <v>#VALUE!</v>
      </c>
      <c r="D811" s="481">
        <v>205.88</v>
      </c>
      <c r="E811" s="481">
        <f>+D811*$F$9</f>
        <v>0</v>
      </c>
      <c r="F811" s="481">
        <f t="shared" si="250"/>
        <v>205.88</v>
      </c>
      <c r="G811" s="455">
        <f>+F811</f>
        <v>205.88</v>
      </c>
      <c r="H811" s="485">
        <f t="shared" si="265"/>
        <v>205.88</v>
      </c>
      <c r="I811" s="513">
        <f>+H811*$I$6</f>
        <v>0</v>
      </c>
      <c r="J811" s="514">
        <f t="shared" ref="J811:J829" si="344">SUM(H811:I811)</f>
        <v>205.88</v>
      </c>
      <c r="K811" s="515">
        <f>_xlfn.FLOOR.PRECISE(+H811+I811,0.1)+0.1</f>
        <v>205.9</v>
      </c>
      <c r="L811" s="480">
        <f>H811+H811*$M$7</f>
        <v>205.88</v>
      </c>
      <c r="M811" s="480">
        <f>L811*$M$6</f>
        <v>0</v>
      </c>
      <c r="N811" s="363">
        <f>L811+M811</f>
        <v>205.88</v>
      </c>
      <c r="O811" s="480">
        <f t="shared" si="320"/>
        <v>234.70320000000001</v>
      </c>
      <c r="P811" s="480" t="e">
        <f t="shared" si="321"/>
        <v>#VALUE!</v>
      </c>
      <c r="Q811" s="480" t="e">
        <f t="shared" si="322"/>
        <v>#VALUE!</v>
      </c>
      <c r="R811" s="550">
        <v>259.92</v>
      </c>
      <c r="S811" s="480">
        <f>R811*S7</f>
        <v>36.388800000000003</v>
      </c>
      <c r="T811" s="480">
        <f>R811+S811-0.01</f>
        <v>296.29880000000003</v>
      </c>
      <c r="U811" s="480">
        <f>R811+(R811*R7)</f>
        <v>276.55488000000003</v>
      </c>
      <c r="V811" s="480">
        <f>U811*V7</f>
        <v>41.483232000000001</v>
      </c>
      <c r="W811" s="543">
        <f t="shared" si="334"/>
        <v>318.10000000000002</v>
      </c>
      <c r="X811" s="480">
        <f t="shared" si="335"/>
        <v>298.67927040000001</v>
      </c>
      <c r="Y811" s="480">
        <f>X811*Y5</f>
        <v>44.801890559999997</v>
      </c>
      <c r="Z811" s="711">
        <f>X811+Y811-0.02</f>
        <v>343.46116096000003</v>
      </c>
      <c r="AA811" s="712">
        <f t="shared" si="292"/>
        <v>316.60002662400001</v>
      </c>
      <c r="AB811" s="712" t="e">
        <f>AA811*#REF!</f>
        <v>#REF!</v>
      </c>
      <c r="AC811" s="713" t="e">
        <f t="shared" si="336"/>
        <v>#REF!</v>
      </c>
      <c r="AD811" s="713">
        <f>AA811*AD7</f>
        <v>332.43002795520005</v>
      </c>
      <c r="AE811" s="713">
        <f>AD811*AF7</f>
        <v>49.864504193280005</v>
      </c>
      <c r="AF811" s="714">
        <f t="shared" si="337"/>
        <v>382.29453214848007</v>
      </c>
      <c r="AG811" s="715">
        <v>375.2</v>
      </c>
      <c r="AH811" s="714">
        <f>AD811*AH7</f>
        <v>349.05152935296007</v>
      </c>
      <c r="AI811" s="480">
        <f>AH811*AJ7</f>
        <v>52.35772940294401</v>
      </c>
      <c r="AJ811" s="481">
        <f t="shared" si="338"/>
        <v>401.40925875590409</v>
      </c>
      <c r="AK811" s="707">
        <v>394</v>
      </c>
      <c r="AL811" s="455">
        <v>363.14286887128327</v>
      </c>
      <c r="AM811" s="455">
        <f t="shared" si="328"/>
        <v>384.93144100356028</v>
      </c>
      <c r="AN811" s="455" t="e">
        <f>AL811*#REF!</f>
        <v>#REF!</v>
      </c>
      <c r="AO811" s="456">
        <v>417.6</v>
      </c>
      <c r="AP811" s="364">
        <v>417.6</v>
      </c>
      <c r="AQ811" s="816">
        <f t="shared" si="339"/>
        <v>408.02732746377393</v>
      </c>
      <c r="AR811" s="363">
        <f t="shared" si="340"/>
        <v>469.23142658334001</v>
      </c>
      <c r="AS811" s="775">
        <f t="shared" si="341"/>
        <v>432.50896711160038</v>
      </c>
      <c r="AT811" s="804">
        <f t="shared" si="342"/>
        <v>497.38531217834043</v>
      </c>
      <c r="AU811" s="722">
        <f t="shared" si="343"/>
        <v>6.0000000000000046E-2</v>
      </c>
    </row>
    <row r="812" spans="1:47" ht="15.75" x14ac:dyDescent="0.25">
      <c r="A812" s="511" t="s">
        <v>510</v>
      </c>
      <c r="B812" s="480">
        <v>605</v>
      </c>
      <c r="C812" s="481" t="e">
        <f>+B812+B812*$G$7</f>
        <v>#VALUE!</v>
      </c>
      <c r="D812" s="481">
        <v>686.23</v>
      </c>
      <c r="E812" s="481">
        <f>+D812*$F$9</f>
        <v>0</v>
      </c>
      <c r="F812" s="481">
        <f t="shared" si="250"/>
        <v>686.23</v>
      </c>
      <c r="G812" s="455">
        <f>+F812</f>
        <v>686.23</v>
      </c>
      <c r="H812" s="485">
        <f t="shared" si="265"/>
        <v>686.23</v>
      </c>
      <c r="I812" s="513">
        <f>+H812*$I$6</f>
        <v>0</v>
      </c>
      <c r="J812" s="514">
        <f t="shared" si="344"/>
        <v>686.23</v>
      </c>
      <c r="K812" s="515">
        <f>_xlfn.FLOOR.PRECISE(+H812+I812,0.1)</f>
        <v>686.2</v>
      </c>
      <c r="L812" s="480">
        <f>H812+H812*$M$7</f>
        <v>686.23</v>
      </c>
      <c r="M812" s="480">
        <f>L812*$M$6</f>
        <v>0</v>
      </c>
      <c r="N812" s="363">
        <f>L812+M812</f>
        <v>686.23</v>
      </c>
      <c r="O812" s="480">
        <f t="shared" si="320"/>
        <v>782.30220000000008</v>
      </c>
      <c r="P812" s="480" t="e">
        <f t="shared" si="321"/>
        <v>#VALUE!</v>
      </c>
      <c r="Q812" s="480" t="e">
        <f t="shared" si="322"/>
        <v>#VALUE!</v>
      </c>
      <c r="R812" s="550">
        <v>866.35</v>
      </c>
      <c r="S812" s="480">
        <f>R812*S7</f>
        <v>121.28900000000002</v>
      </c>
      <c r="T812" s="480">
        <f>R812+S812-0.04</f>
        <v>987.59900000000005</v>
      </c>
      <c r="U812" s="480">
        <f>R812+(R812*R7)</f>
        <v>921.79640000000006</v>
      </c>
      <c r="V812" s="480">
        <f>U812*V7</f>
        <v>138.26946000000001</v>
      </c>
      <c r="W812" s="543">
        <f t="shared" si="334"/>
        <v>1060.0999999999999</v>
      </c>
      <c r="X812" s="480">
        <f t="shared" si="335"/>
        <v>995.54011200000002</v>
      </c>
      <c r="Y812" s="480">
        <f>X812*Y5</f>
        <v>149.33101679999999</v>
      </c>
      <c r="Z812" s="711">
        <f>X812+Y812+0.03</f>
        <v>1144.9011287999999</v>
      </c>
      <c r="AA812" s="712">
        <f t="shared" si="292"/>
        <v>1055.2725187200001</v>
      </c>
      <c r="AB812" s="712" t="e">
        <f>AA812*#REF!</f>
        <v>#REF!</v>
      </c>
      <c r="AC812" s="713" t="e">
        <f t="shared" si="336"/>
        <v>#REF!</v>
      </c>
      <c r="AD812" s="713">
        <f>AA812*AD7</f>
        <v>1108.0361446560003</v>
      </c>
      <c r="AE812" s="713">
        <f>AD812*AF7</f>
        <v>166.20542169840004</v>
      </c>
      <c r="AF812" s="714">
        <f t="shared" si="337"/>
        <v>1274.2415663544002</v>
      </c>
      <c r="AG812" s="715">
        <v>1250.5999999999999</v>
      </c>
      <c r="AH812" s="714">
        <f>AD812*AH7</f>
        <v>1163.4379518888004</v>
      </c>
      <c r="AI812" s="480">
        <f>AH812*AJ7</f>
        <v>174.51569278332005</v>
      </c>
      <c r="AJ812" s="481">
        <f t="shared" si="338"/>
        <v>1337.9536446721204</v>
      </c>
      <c r="AK812" s="707">
        <v>1313.2</v>
      </c>
      <c r="AL812" s="455">
        <v>1210.406372909496</v>
      </c>
      <c r="AM812" s="455">
        <f t="shared" si="328"/>
        <v>1283.0307552840659</v>
      </c>
      <c r="AN812" s="455" t="e">
        <f>AL812*#REF!</f>
        <v>#REF!</v>
      </c>
      <c r="AO812" s="456">
        <v>1392</v>
      </c>
      <c r="AP812" s="364">
        <v>1392</v>
      </c>
      <c r="AQ812" s="816">
        <f t="shared" si="339"/>
        <v>1360.0126006011099</v>
      </c>
      <c r="AR812" s="363">
        <f t="shared" si="340"/>
        <v>1564.0144906912763</v>
      </c>
      <c r="AS812" s="775">
        <f t="shared" si="341"/>
        <v>1441.6133566371766</v>
      </c>
      <c r="AT812" s="804">
        <f t="shared" si="342"/>
        <v>1657.855360132753</v>
      </c>
      <c r="AU812" s="722">
        <f t="shared" si="343"/>
        <v>6.0000000000000109E-2</v>
      </c>
    </row>
    <row r="813" spans="1:47" ht="15.75" x14ac:dyDescent="0.25">
      <c r="A813" s="511" t="s">
        <v>743</v>
      </c>
      <c r="B813" s="480"/>
      <c r="C813" s="481"/>
      <c r="D813" s="481"/>
      <c r="E813" s="481"/>
      <c r="F813" s="481"/>
      <c r="G813" s="455"/>
      <c r="H813" s="485"/>
      <c r="I813" s="513"/>
      <c r="J813" s="514"/>
      <c r="K813" s="515"/>
      <c r="L813" s="480"/>
      <c r="M813" s="480"/>
      <c r="N813" s="363"/>
      <c r="O813" s="480">
        <v>817.31</v>
      </c>
      <c r="P813" s="480">
        <v>114.42</v>
      </c>
      <c r="Q813" s="480">
        <v>931.73</v>
      </c>
      <c r="R813" s="550">
        <v>866.35</v>
      </c>
      <c r="S813" s="480">
        <f>R813*S7</f>
        <v>121.28900000000002</v>
      </c>
      <c r="T813" s="480">
        <f>R813+S813-0.04</f>
        <v>987.59900000000005</v>
      </c>
      <c r="U813" s="480">
        <f>R813+(R813*R7)</f>
        <v>921.79640000000006</v>
      </c>
      <c r="V813" s="480">
        <f>U813*V7</f>
        <v>138.26946000000001</v>
      </c>
      <c r="W813" s="543">
        <f t="shared" si="334"/>
        <v>1060.0999999999999</v>
      </c>
      <c r="X813" s="480">
        <f t="shared" si="335"/>
        <v>995.54011200000002</v>
      </c>
      <c r="Y813" s="480">
        <f>X813*Y5</f>
        <v>149.33101679999999</v>
      </c>
      <c r="Z813" s="480">
        <f>1123.67+0.03</f>
        <v>1123.7</v>
      </c>
      <c r="AA813" s="712">
        <f t="shared" si="292"/>
        <v>1055.2725187200001</v>
      </c>
      <c r="AB813" s="712" t="e">
        <f>AA813*#REF!</f>
        <v>#REF!</v>
      </c>
      <c r="AC813" s="713" t="e">
        <f t="shared" si="336"/>
        <v>#REF!</v>
      </c>
      <c r="AD813" s="713">
        <f>AA813*AD7</f>
        <v>1108.0361446560003</v>
      </c>
      <c r="AE813" s="713">
        <f>AD813*AF7</f>
        <v>166.20542169840004</v>
      </c>
      <c r="AF813" s="714">
        <f t="shared" si="337"/>
        <v>1274.2415663544002</v>
      </c>
      <c r="AG813" s="715">
        <v>1250.5999999999999</v>
      </c>
      <c r="AH813" s="714">
        <f>AD813*AH7</f>
        <v>1163.4379518888004</v>
      </c>
      <c r="AI813" s="480">
        <f>AH813*AJ7</f>
        <v>174.51569278332005</v>
      </c>
      <c r="AJ813" s="481">
        <f t="shared" si="338"/>
        <v>1337.9536446721204</v>
      </c>
      <c r="AK813" s="707">
        <v>1313.2</v>
      </c>
      <c r="AL813" s="455">
        <v>1210.406372909496</v>
      </c>
      <c r="AM813" s="455">
        <f t="shared" si="328"/>
        <v>1283.0307552840659</v>
      </c>
      <c r="AN813" s="455" t="e">
        <f>AL813*#REF!</f>
        <v>#REF!</v>
      </c>
      <c r="AO813" s="456">
        <v>1392</v>
      </c>
      <c r="AP813" s="364">
        <v>1392</v>
      </c>
      <c r="AQ813" s="816">
        <f t="shared" si="339"/>
        <v>1360.0126006011099</v>
      </c>
      <c r="AR813" s="363">
        <f t="shared" si="340"/>
        <v>1564.0144906912763</v>
      </c>
      <c r="AS813" s="775">
        <f t="shared" si="341"/>
        <v>1441.6133566371766</v>
      </c>
      <c r="AT813" s="804">
        <f t="shared" si="342"/>
        <v>1657.855360132753</v>
      </c>
      <c r="AU813" s="722">
        <f t="shared" si="343"/>
        <v>6.0000000000000109E-2</v>
      </c>
    </row>
    <row r="814" spans="1:47" ht="15.75" x14ac:dyDescent="0.25">
      <c r="A814" s="479"/>
      <c r="B814" s="517"/>
      <c r="C814" s="481"/>
      <c r="D814" s="481"/>
      <c r="E814" s="481"/>
      <c r="F814" s="481"/>
      <c r="G814" s="455"/>
      <c r="H814" s="485"/>
      <c r="I814" s="513"/>
      <c r="J814" s="514"/>
      <c r="K814" s="515"/>
      <c r="L814" s="483"/>
      <c r="M814" s="483"/>
      <c r="N814" s="488"/>
      <c r="O814" s="480"/>
      <c r="P814" s="480"/>
      <c r="Q814" s="480"/>
      <c r="R814" s="480"/>
      <c r="S814" s="480"/>
      <c r="T814" s="480"/>
      <c r="U814" s="483"/>
      <c r="V814" s="483"/>
      <c r="W814" s="502"/>
      <c r="X814" s="483"/>
      <c r="Y814" s="480"/>
      <c r="Z814" s="711"/>
      <c r="AA814" s="712"/>
      <c r="AB814" s="712"/>
      <c r="AC814" s="713"/>
      <c r="AD814" s="713"/>
      <c r="AE814" s="713"/>
      <c r="AF814" s="714"/>
      <c r="AG814" s="715"/>
      <c r="AH814" s="714"/>
      <c r="AI814" s="480"/>
      <c r="AJ814" s="483"/>
      <c r="AK814" s="707"/>
      <c r="AL814" s="455"/>
      <c r="AM814" s="455"/>
      <c r="AN814" s="455"/>
      <c r="AO814" s="456"/>
      <c r="AP814" s="364"/>
      <c r="AQ814" s="811"/>
      <c r="AR814" s="363"/>
      <c r="AS814" s="363"/>
      <c r="AT814" s="363"/>
      <c r="AU814" s="710"/>
    </row>
    <row r="815" spans="1:47" ht="15.75" x14ac:dyDescent="0.25">
      <c r="A815" s="551" t="s">
        <v>520</v>
      </c>
      <c r="B815" s="517"/>
      <c r="C815" s="481"/>
      <c r="D815" s="481"/>
      <c r="E815" s="481"/>
      <c r="F815" s="481"/>
      <c r="G815" s="455"/>
      <c r="H815" s="485"/>
      <c r="I815" s="513"/>
      <c r="J815" s="514"/>
      <c r="K815" s="515"/>
      <c r="L815" s="483"/>
      <c r="M815" s="483"/>
      <c r="N815" s="488"/>
      <c r="O815" s="480"/>
      <c r="P815" s="480"/>
      <c r="Q815" s="480"/>
      <c r="R815" s="480"/>
      <c r="S815" s="480"/>
      <c r="T815" s="480"/>
      <c r="U815" s="483"/>
      <c r="V815" s="483"/>
      <c r="W815" s="502"/>
      <c r="X815" s="483"/>
      <c r="Y815" s="480"/>
      <c r="Z815" s="711"/>
      <c r="AA815" s="712"/>
      <c r="AB815" s="712"/>
      <c r="AC815" s="392"/>
      <c r="AD815" s="392"/>
      <c r="AE815" s="392"/>
      <c r="AF815" s="483"/>
      <c r="AG815" s="554"/>
      <c r="AH815" s="714"/>
      <c r="AI815" s="480"/>
      <c r="AJ815" s="483"/>
      <c r="AK815" s="707"/>
      <c r="AL815" s="455"/>
      <c r="AM815" s="455"/>
      <c r="AN815" s="455"/>
      <c r="AO815" s="456"/>
      <c r="AP815" s="364"/>
      <c r="AQ815" s="811"/>
      <c r="AR815" s="363"/>
      <c r="AS815" s="363"/>
      <c r="AT815" s="363"/>
      <c r="AU815" s="710"/>
    </row>
    <row r="816" spans="1:47" ht="15.75" x14ac:dyDescent="0.25">
      <c r="A816" s="511" t="s">
        <v>505</v>
      </c>
      <c r="B816" s="480">
        <v>181.5</v>
      </c>
      <c r="C816" s="481" t="e">
        <f>+B816+B816*$G$7</f>
        <v>#VALUE!</v>
      </c>
      <c r="D816" s="481">
        <v>205.88</v>
      </c>
      <c r="E816" s="481">
        <f t="shared" ref="E816:E829" si="345">+D816*$F$9</f>
        <v>0</v>
      </c>
      <c r="F816" s="481">
        <f t="shared" ref="F816:F829" si="346">SUM(D816:E816)</f>
        <v>205.88</v>
      </c>
      <c r="G816" s="455">
        <f>+F816</f>
        <v>205.88</v>
      </c>
      <c r="H816" s="485">
        <f t="shared" si="265"/>
        <v>205.88</v>
      </c>
      <c r="I816" s="513">
        <f>+H816*$I$6</f>
        <v>0</v>
      </c>
      <c r="J816" s="514">
        <f t="shared" si="344"/>
        <v>205.88</v>
      </c>
      <c r="K816" s="515">
        <f>_xlfn.FLOOR.PRECISE(+H816+I816,0.1)+0.1</f>
        <v>205.9</v>
      </c>
      <c r="L816" s="480">
        <f>H816+H816*$M$7</f>
        <v>205.88</v>
      </c>
      <c r="M816" s="480">
        <f>L816*$M$6</f>
        <v>0</v>
      </c>
      <c r="N816" s="363">
        <f>L816+M816</f>
        <v>205.88</v>
      </c>
      <c r="O816" s="480">
        <f t="shared" si="320"/>
        <v>234.70320000000001</v>
      </c>
      <c r="P816" s="480" t="e">
        <f t="shared" si="321"/>
        <v>#VALUE!</v>
      </c>
      <c r="Q816" s="480" t="e">
        <f t="shared" si="322"/>
        <v>#VALUE!</v>
      </c>
      <c r="R816" s="550">
        <v>259.92</v>
      </c>
      <c r="S816" s="480">
        <f>R816*S7</f>
        <v>36.388800000000003</v>
      </c>
      <c r="T816" s="480">
        <f>R816+S816-0.01</f>
        <v>296.29880000000003</v>
      </c>
      <c r="U816" s="480">
        <f>R816+(R816*R7)</f>
        <v>276.55488000000003</v>
      </c>
      <c r="V816" s="480">
        <f>U816*V7</f>
        <v>41.483232000000001</v>
      </c>
      <c r="W816" s="543">
        <f t="shared" ref="W816:W821" si="347">ROUNDUP(SUM(U816:V816),1)</f>
        <v>318.10000000000002</v>
      </c>
      <c r="X816" s="480">
        <f t="shared" ref="X816:X821" si="348">U816*$Z$9+U816</f>
        <v>298.67927040000001</v>
      </c>
      <c r="Y816" s="480">
        <f>X816*Y5</f>
        <v>44.801890559999997</v>
      </c>
      <c r="Z816" s="711">
        <f>X816+Y816-0.02</f>
        <v>343.46116096000003</v>
      </c>
      <c r="AA816" s="712">
        <f t="shared" si="292"/>
        <v>316.60002662400001</v>
      </c>
      <c r="AB816" s="712" t="e">
        <f>AA816*#REF!</f>
        <v>#REF!</v>
      </c>
      <c r="AC816" s="713" t="e">
        <f t="shared" ref="AC816:AC821" si="349">AA816+AB816</f>
        <v>#REF!</v>
      </c>
      <c r="AD816" s="713">
        <f>AA816*AD7</f>
        <v>332.43002795520005</v>
      </c>
      <c r="AE816" s="713">
        <f>AD816*AF7</f>
        <v>49.864504193280005</v>
      </c>
      <c r="AF816" s="714">
        <f t="shared" ref="AF816:AF821" si="350">AD816+AE816</f>
        <v>382.29453214848007</v>
      </c>
      <c r="AG816" s="715">
        <v>375.2</v>
      </c>
      <c r="AH816" s="714">
        <f>AD816*AH7</f>
        <v>349.05152935296007</v>
      </c>
      <c r="AI816" s="480">
        <f>AH816*AJ7</f>
        <v>52.35772940294401</v>
      </c>
      <c r="AJ816" s="481">
        <f t="shared" ref="AJ816:AJ821" si="351">SUM(AH816:AI816)</f>
        <v>401.40925875590409</v>
      </c>
      <c r="AK816" s="707">
        <v>394</v>
      </c>
      <c r="AL816" s="455">
        <v>363.14286887128327</v>
      </c>
      <c r="AM816" s="455">
        <f t="shared" si="328"/>
        <v>384.93144100356028</v>
      </c>
      <c r="AN816" s="455" t="e">
        <f>AL816*#REF!</f>
        <v>#REF!</v>
      </c>
      <c r="AO816" s="456">
        <v>417.6</v>
      </c>
      <c r="AP816" s="364">
        <v>417.6</v>
      </c>
      <c r="AQ816" s="816">
        <f t="shared" ref="AQ816:AQ821" si="352">AM816*1.06</f>
        <v>408.02732746377393</v>
      </c>
      <c r="AR816" s="363">
        <f t="shared" ref="AR816:AR823" si="353">AQ816*1.15</f>
        <v>469.23142658334001</v>
      </c>
      <c r="AS816" s="775">
        <f t="shared" ref="AS816:AS821" si="354">AQ816*1.06</f>
        <v>432.50896711160038</v>
      </c>
      <c r="AT816" s="804">
        <f t="shared" ref="AT816:AT823" si="355">AS816*1.15</f>
        <v>497.38531217834043</v>
      </c>
      <c r="AU816" s="722">
        <f t="shared" ref="AU816:AU821" si="356">SUM(AS816-AQ816)/AQ816</f>
        <v>6.0000000000000046E-2</v>
      </c>
    </row>
    <row r="817" spans="1:47" ht="15.75" x14ac:dyDescent="0.25">
      <c r="A817" s="511" t="s">
        <v>506</v>
      </c>
      <c r="B817" s="480">
        <v>121</v>
      </c>
      <c r="C817" s="481" t="e">
        <f>+B817+B817*$G$7</f>
        <v>#VALUE!</v>
      </c>
      <c r="D817" s="481">
        <v>137.28</v>
      </c>
      <c r="E817" s="481">
        <f t="shared" si="345"/>
        <v>0</v>
      </c>
      <c r="F817" s="481">
        <f t="shared" si="346"/>
        <v>137.28</v>
      </c>
      <c r="G817" s="455">
        <f>CEILING(F817,0.1)</f>
        <v>137.30000000000001</v>
      </c>
      <c r="H817" s="485">
        <f t="shared" si="265"/>
        <v>137.28</v>
      </c>
      <c r="I817" s="513">
        <f>+H817*$I$6</f>
        <v>0</v>
      </c>
      <c r="J817" s="514">
        <f t="shared" si="344"/>
        <v>137.28</v>
      </c>
      <c r="K817" s="515">
        <f>_xlfn.FLOOR.PRECISE(+H817+I817,0.1)+0.1</f>
        <v>137.30000000000001</v>
      </c>
      <c r="L817" s="480">
        <f>H817+H817*$M$7</f>
        <v>137.28</v>
      </c>
      <c r="M817" s="480">
        <f>L817*$M$6</f>
        <v>0</v>
      </c>
      <c r="N817" s="363">
        <f>L817+M817</f>
        <v>137.28</v>
      </c>
      <c r="O817" s="480">
        <f t="shared" si="320"/>
        <v>156.4992</v>
      </c>
      <c r="P817" s="480" t="e">
        <f t="shared" si="321"/>
        <v>#VALUE!</v>
      </c>
      <c r="Q817" s="480" t="e">
        <f t="shared" si="322"/>
        <v>#VALUE!</v>
      </c>
      <c r="R817" s="550">
        <v>173.31</v>
      </c>
      <c r="S817" s="480">
        <f>R817*S7</f>
        <v>24.263400000000004</v>
      </c>
      <c r="T817" s="480">
        <f>R817+S817+0.02</f>
        <v>197.5934</v>
      </c>
      <c r="U817" s="480">
        <f>R817+(R817*R7)</f>
        <v>184.40183999999999</v>
      </c>
      <c r="V817" s="480">
        <f>U817*V7</f>
        <v>27.660276</v>
      </c>
      <c r="W817" s="543">
        <f t="shared" si="347"/>
        <v>212.1</v>
      </c>
      <c r="X817" s="480">
        <f t="shared" si="348"/>
        <v>199.15398719999999</v>
      </c>
      <c r="Y817" s="480">
        <f>X817*Y5</f>
        <v>29.873098079999998</v>
      </c>
      <c r="Z817" s="711">
        <f>X817+Y817+0.01</f>
        <v>229.03708527999999</v>
      </c>
      <c r="AA817" s="712">
        <f t="shared" si="292"/>
        <v>211.10322643199999</v>
      </c>
      <c r="AB817" s="712" t="e">
        <f>AA817*#REF!</f>
        <v>#REF!</v>
      </c>
      <c r="AC817" s="713" t="e">
        <f t="shared" si="349"/>
        <v>#REF!</v>
      </c>
      <c r="AD817" s="713">
        <f>AA817*AD7</f>
        <v>221.65838775359998</v>
      </c>
      <c r="AE817" s="713">
        <f>AD817*AF7</f>
        <v>33.248758163039994</v>
      </c>
      <c r="AF817" s="714">
        <f t="shared" si="350"/>
        <v>254.90714591663999</v>
      </c>
      <c r="AG817" s="715">
        <v>250.2</v>
      </c>
      <c r="AH817" s="714">
        <f>AD817*AH7</f>
        <v>232.74130714128</v>
      </c>
      <c r="AI817" s="480">
        <f>AH817*AJ7</f>
        <v>34.911196071192002</v>
      </c>
      <c r="AJ817" s="481">
        <f t="shared" si="351"/>
        <v>267.65250321247203</v>
      </c>
      <c r="AK817" s="707"/>
      <c r="AL817" s="455">
        <v>242.13715991105764</v>
      </c>
      <c r="AM817" s="455">
        <f t="shared" si="328"/>
        <v>256.66538950572112</v>
      </c>
      <c r="AN817" s="455" t="e">
        <f>AL817*#REF!</f>
        <v>#REF!</v>
      </c>
      <c r="AO817" s="456">
        <v>278.5</v>
      </c>
      <c r="AP817" s="364">
        <v>278.5</v>
      </c>
      <c r="AQ817" s="816">
        <f t="shared" si="352"/>
        <v>272.06531287606441</v>
      </c>
      <c r="AR817" s="363">
        <f t="shared" si="353"/>
        <v>312.87510980747408</v>
      </c>
      <c r="AS817" s="775">
        <f t="shared" si="354"/>
        <v>288.38923164862831</v>
      </c>
      <c r="AT817" s="804">
        <f t="shared" si="355"/>
        <v>331.64761639592251</v>
      </c>
      <c r="AU817" s="722">
        <f t="shared" si="356"/>
        <v>6.000000000000013E-2</v>
      </c>
    </row>
    <row r="818" spans="1:47" ht="15.75" x14ac:dyDescent="0.25">
      <c r="A818" s="511" t="s">
        <v>507</v>
      </c>
      <c r="B818" s="480">
        <v>121</v>
      </c>
      <c r="C818" s="481" t="e">
        <f>+B818+B818*$G$7</f>
        <v>#VALUE!</v>
      </c>
      <c r="D818" s="481">
        <v>137.28</v>
      </c>
      <c r="E818" s="481">
        <f t="shared" si="345"/>
        <v>0</v>
      </c>
      <c r="F818" s="481">
        <f t="shared" si="346"/>
        <v>137.28</v>
      </c>
      <c r="G818" s="455">
        <f>CEILING(F818,0.1)</f>
        <v>137.30000000000001</v>
      </c>
      <c r="H818" s="485">
        <f t="shared" si="265"/>
        <v>137.28</v>
      </c>
      <c r="I818" s="513">
        <f>+H818*$I$6</f>
        <v>0</v>
      </c>
      <c r="J818" s="514">
        <f t="shared" si="344"/>
        <v>137.28</v>
      </c>
      <c r="K818" s="515">
        <f>_xlfn.FLOOR.PRECISE(+H818+I818,0.1)+0.1</f>
        <v>137.30000000000001</v>
      </c>
      <c r="L818" s="480">
        <f>H818+H818*$M$7</f>
        <v>137.28</v>
      </c>
      <c r="M818" s="480">
        <f>L818*$M$6</f>
        <v>0</v>
      </c>
      <c r="N818" s="363">
        <f>L818+M818</f>
        <v>137.28</v>
      </c>
      <c r="O818" s="480">
        <f t="shared" si="320"/>
        <v>156.4992</v>
      </c>
      <c r="P818" s="480" t="e">
        <f t="shared" si="321"/>
        <v>#VALUE!</v>
      </c>
      <c r="Q818" s="480" t="e">
        <f t="shared" si="322"/>
        <v>#VALUE!</v>
      </c>
      <c r="R818" s="550">
        <v>173.31</v>
      </c>
      <c r="S818" s="480">
        <f>R818*S7</f>
        <v>24.263400000000004</v>
      </c>
      <c r="T818" s="480">
        <f>R818+S818+0.02</f>
        <v>197.5934</v>
      </c>
      <c r="U818" s="480">
        <f>R818+(R818*R7)</f>
        <v>184.40183999999999</v>
      </c>
      <c r="V818" s="480">
        <f>U818*V7</f>
        <v>27.660276</v>
      </c>
      <c r="W818" s="543">
        <f t="shared" si="347"/>
        <v>212.1</v>
      </c>
      <c r="X818" s="480">
        <f t="shared" si="348"/>
        <v>199.15398719999999</v>
      </c>
      <c r="Y818" s="480">
        <f>X818*Y5</f>
        <v>29.873098079999998</v>
      </c>
      <c r="Z818" s="711">
        <f>X818+Y818+0.01</f>
        <v>229.03708527999999</v>
      </c>
      <c r="AA818" s="712">
        <f t="shared" si="292"/>
        <v>211.10322643199999</v>
      </c>
      <c r="AB818" s="712" t="e">
        <f>AA818*#REF!</f>
        <v>#REF!</v>
      </c>
      <c r="AC818" s="713" t="e">
        <f t="shared" si="349"/>
        <v>#REF!</v>
      </c>
      <c r="AD818" s="713">
        <f>AA818*AD7</f>
        <v>221.65838775359998</v>
      </c>
      <c r="AE818" s="713">
        <f>AD818*AF7</f>
        <v>33.248758163039994</v>
      </c>
      <c r="AF818" s="714">
        <f t="shared" si="350"/>
        <v>254.90714591663999</v>
      </c>
      <c r="AG818" s="715">
        <v>250.2</v>
      </c>
      <c r="AH818" s="714">
        <f>AD818*AH7</f>
        <v>232.74130714128</v>
      </c>
      <c r="AI818" s="480">
        <f>AH818*AJ7</f>
        <v>34.911196071192002</v>
      </c>
      <c r="AJ818" s="481">
        <f t="shared" si="351"/>
        <v>267.65250321247203</v>
      </c>
      <c r="AK818" s="707"/>
      <c r="AL818" s="455">
        <v>242.13715991105764</v>
      </c>
      <c r="AM818" s="455">
        <f t="shared" si="328"/>
        <v>256.66538950572112</v>
      </c>
      <c r="AN818" s="455" t="e">
        <f>AL818*#REF!</f>
        <v>#REF!</v>
      </c>
      <c r="AO818" s="456">
        <v>278.5</v>
      </c>
      <c r="AP818" s="364">
        <v>278.5</v>
      </c>
      <c r="AQ818" s="816">
        <f t="shared" si="352"/>
        <v>272.06531287606441</v>
      </c>
      <c r="AR818" s="363">
        <f t="shared" si="353"/>
        <v>312.87510980747408</v>
      </c>
      <c r="AS818" s="775">
        <f t="shared" si="354"/>
        <v>288.38923164862831</v>
      </c>
      <c r="AT818" s="804">
        <f t="shared" si="355"/>
        <v>331.64761639592251</v>
      </c>
      <c r="AU818" s="722">
        <f t="shared" si="356"/>
        <v>6.000000000000013E-2</v>
      </c>
    </row>
    <row r="819" spans="1:47" ht="15.75" x14ac:dyDescent="0.25">
      <c r="A819" s="511" t="s">
        <v>508</v>
      </c>
      <c r="B819" s="480">
        <v>121</v>
      </c>
      <c r="C819" s="481" t="e">
        <f>+B819+B819*$G$7</f>
        <v>#VALUE!</v>
      </c>
      <c r="D819" s="481">
        <v>137.28</v>
      </c>
      <c r="E819" s="481">
        <f t="shared" si="345"/>
        <v>0</v>
      </c>
      <c r="F819" s="481">
        <f t="shared" si="346"/>
        <v>137.28</v>
      </c>
      <c r="G819" s="455">
        <f>CEILING(F819,0.1)</f>
        <v>137.30000000000001</v>
      </c>
      <c r="H819" s="485">
        <f t="shared" si="265"/>
        <v>137.28</v>
      </c>
      <c r="I819" s="513">
        <f>+H819*$I$6</f>
        <v>0</v>
      </c>
      <c r="J819" s="514">
        <f t="shared" si="344"/>
        <v>137.28</v>
      </c>
      <c r="K819" s="515">
        <f>_xlfn.FLOOR.PRECISE(+H819+I819,0.1)+0.1</f>
        <v>137.30000000000001</v>
      </c>
      <c r="L819" s="480">
        <f>H819+H819*$M$7</f>
        <v>137.28</v>
      </c>
      <c r="M819" s="480">
        <f>L819*$M$6</f>
        <v>0</v>
      </c>
      <c r="N819" s="363">
        <f>L819+M819</f>
        <v>137.28</v>
      </c>
      <c r="O819" s="480">
        <f t="shared" si="320"/>
        <v>156.4992</v>
      </c>
      <c r="P819" s="480" t="e">
        <f t="shared" si="321"/>
        <v>#VALUE!</v>
      </c>
      <c r="Q819" s="480" t="e">
        <f t="shared" si="322"/>
        <v>#VALUE!</v>
      </c>
      <c r="R819" s="550">
        <v>173.31</v>
      </c>
      <c r="S819" s="480">
        <f>R819*S7</f>
        <v>24.263400000000004</v>
      </c>
      <c r="T819" s="480">
        <f>R819+S819+0.02</f>
        <v>197.5934</v>
      </c>
      <c r="U819" s="480">
        <f>R819+(R819*R7)</f>
        <v>184.40183999999999</v>
      </c>
      <c r="V819" s="480">
        <f>U819*V7</f>
        <v>27.660276</v>
      </c>
      <c r="W819" s="543">
        <f t="shared" si="347"/>
        <v>212.1</v>
      </c>
      <c r="X819" s="480">
        <f t="shared" si="348"/>
        <v>199.15398719999999</v>
      </c>
      <c r="Y819" s="480">
        <f>X819*Y5</f>
        <v>29.873098079999998</v>
      </c>
      <c r="Z819" s="711">
        <f>X819+Y819+0.01</f>
        <v>229.03708527999999</v>
      </c>
      <c r="AA819" s="712">
        <f t="shared" si="292"/>
        <v>211.10322643199999</v>
      </c>
      <c r="AB819" s="712" t="e">
        <f>AA819*#REF!</f>
        <v>#REF!</v>
      </c>
      <c r="AC819" s="713" t="e">
        <f t="shared" si="349"/>
        <v>#REF!</v>
      </c>
      <c r="AD819" s="713">
        <f>AA819*AD7</f>
        <v>221.65838775359998</v>
      </c>
      <c r="AE819" s="713">
        <f>AD819*AF7</f>
        <v>33.248758163039994</v>
      </c>
      <c r="AF819" s="714">
        <f t="shared" si="350"/>
        <v>254.90714591663999</v>
      </c>
      <c r="AG819" s="715">
        <v>250.2</v>
      </c>
      <c r="AH819" s="714">
        <f>AD819*AH7</f>
        <v>232.74130714128</v>
      </c>
      <c r="AI819" s="480">
        <f>AH819*AJ7</f>
        <v>34.911196071192002</v>
      </c>
      <c r="AJ819" s="481">
        <f t="shared" si="351"/>
        <v>267.65250321247203</v>
      </c>
      <c r="AK819" s="707"/>
      <c r="AL819" s="455">
        <v>242.13715991105764</v>
      </c>
      <c r="AM819" s="455">
        <f t="shared" si="328"/>
        <v>256.66538950572112</v>
      </c>
      <c r="AN819" s="455" t="e">
        <f>AL819*#REF!</f>
        <v>#REF!</v>
      </c>
      <c r="AO819" s="456">
        <v>278.5</v>
      </c>
      <c r="AP819" s="364">
        <v>278.5</v>
      </c>
      <c r="AQ819" s="816">
        <f t="shared" si="352"/>
        <v>272.06531287606441</v>
      </c>
      <c r="AR819" s="363">
        <f t="shared" si="353"/>
        <v>312.87510980747408</v>
      </c>
      <c r="AS819" s="775">
        <f t="shared" si="354"/>
        <v>288.38923164862831</v>
      </c>
      <c r="AT819" s="804">
        <f t="shared" si="355"/>
        <v>331.64761639592251</v>
      </c>
      <c r="AU819" s="722">
        <f t="shared" si="356"/>
        <v>6.000000000000013E-2</v>
      </c>
    </row>
    <row r="820" spans="1:47" ht="15.75" x14ac:dyDescent="0.25">
      <c r="A820" s="511" t="s">
        <v>743</v>
      </c>
      <c r="B820" s="480"/>
      <c r="C820" s="481"/>
      <c r="D820" s="481"/>
      <c r="E820" s="481"/>
      <c r="F820" s="481"/>
      <c r="G820" s="455"/>
      <c r="H820" s="485"/>
      <c r="I820" s="513"/>
      <c r="J820" s="514"/>
      <c r="K820" s="515"/>
      <c r="L820" s="480"/>
      <c r="M820" s="480"/>
      <c r="N820" s="363"/>
      <c r="O820" s="480">
        <v>245.21</v>
      </c>
      <c r="P820" s="480">
        <v>34.33</v>
      </c>
      <c r="Q820" s="480">
        <f>O820+P820</f>
        <v>279.54000000000002</v>
      </c>
      <c r="R820" s="550">
        <v>259.92</v>
      </c>
      <c r="S820" s="480">
        <f>R820*S7</f>
        <v>36.388800000000003</v>
      </c>
      <c r="T820" s="480">
        <f>R820+S820-0.01</f>
        <v>296.29880000000003</v>
      </c>
      <c r="U820" s="480">
        <f>R820+(R820*R7)</f>
        <v>276.55488000000003</v>
      </c>
      <c r="V820" s="480">
        <f>U820*V7</f>
        <v>41.483232000000001</v>
      </c>
      <c r="W820" s="543">
        <f t="shared" si="347"/>
        <v>318.10000000000002</v>
      </c>
      <c r="X820" s="480">
        <f t="shared" si="348"/>
        <v>298.67927040000001</v>
      </c>
      <c r="Y820" s="480">
        <f>X820*Y5</f>
        <v>44.801890559999997</v>
      </c>
      <c r="Z820" s="711">
        <f>X820+Y820-0.02</f>
        <v>343.46116096000003</v>
      </c>
      <c r="AA820" s="712">
        <f t="shared" si="292"/>
        <v>316.60002662400001</v>
      </c>
      <c r="AB820" s="712" t="e">
        <f>AA820*#REF!</f>
        <v>#REF!</v>
      </c>
      <c r="AC820" s="713" t="e">
        <f t="shared" si="349"/>
        <v>#REF!</v>
      </c>
      <c r="AD820" s="713">
        <f>AA820*AD7</f>
        <v>332.43002795520005</v>
      </c>
      <c r="AE820" s="713">
        <f>AD820*AF7</f>
        <v>49.864504193280005</v>
      </c>
      <c r="AF820" s="714">
        <f t="shared" si="350"/>
        <v>382.29453214848007</v>
      </c>
      <c r="AG820" s="715">
        <v>375.2</v>
      </c>
      <c r="AH820" s="714">
        <f>AD820*AH7</f>
        <v>349.05152935296007</v>
      </c>
      <c r="AI820" s="480">
        <f>AH820*AJ7</f>
        <v>52.35772940294401</v>
      </c>
      <c r="AJ820" s="481">
        <f t="shared" si="351"/>
        <v>401.40925875590409</v>
      </c>
      <c r="AK820" s="707">
        <v>394</v>
      </c>
      <c r="AL820" s="455">
        <v>363.14286887128327</v>
      </c>
      <c r="AM820" s="455">
        <f t="shared" si="328"/>
        <v>384.93144100356028</v>
      </c>
      <c r="AN820" s="455" t="e">
        <f>AL820*#REF!</f>
        <v>#REF!</v>
      </c>
      <c r="AO820" s="456">
        <v>417.6</v>
      </c>
      <c r="AP820" s="364">
        <v>417.6</v>
      </c>
      <c r="AQ820" s="816">
        <f t="shared" si="352"/>
        <v>408.02732746377393</v>
      </c>
      <c r="AR820" s="363">
        <f t="shared" si="353"/>
        <v>469.23142658334001</v>
      </c>
      <c r="AS820" s="775">
        <f t="shared" si="354"/>
        <v>432.50896711160038</v>
      </c>
      <c r="AT820" s="804">
        <f t="shared" si="355"/>
        <v>497.38531217834043</v>
      </c>
      <c r="AU820" s="722">
        <f t="shared" si="356"/>
        <v>6.0000000000000046E-2</v>
      </c>
    </row>
    <row r="821" spans="1:47" ht="15.75" x14ac:dyDescent="0.25">
      <c r="A821" s="511" t="s">
        <v>510</v>
      </c>
      <c r="B821" s="480">
        <v>145.19999999999999</v>
      </c>
      <c r="C821" s="481" t="e">
        <f>+B821+B821*$G$7</f>
        <v>#VALUE!</v>
      </c>
      <c r="D821" s="481">
        <v>164.74</v>
      </c>
      <c r="E821" s="481">
        <f t="shared" si="345"/>
        <v>0</v>
      </c>
      <c r="F821" s="481">
        <f t="shared" si="346"/>
        <v>164.74</v>
      </c>
      <c r="G821" s="455">
        <f>+F821</f>
        <v>164.74</v>
      </c>
      <c r="H821" s="485">
        <f t="shared" si="265"/>
        <v>164.74</v>
      </c>
      <c r="I821" s="513">
        <f>+H821*$I$6</f>
        <v>0</v>
      </c>
      <c r="J821" s="514">
        <f t="shared" si="344"/>
        <v>164.74</v>
      </c>
      <c r="K821" s="515">
        <f>_xlfn.FLOOR.PRECISE(+H821+I821,0.1)+0.1</f>
        <v>164.8</v>
      </c>
      <c r="L821" s="480">
        <f>H821+H821*$M$7</f>
        <v>164.74</v>
      </c>
      <c r="M821" s="480">
        <f>L821*$M$6</f>
        <v>0</v>
      </c>
      <c r="N821" s="363">
        <f>L821+M821</f>
        <v>164.74</v>
      </c>
      <c r="O821" s="480">
        <f t="shared" si="320"/>
        <v>187.80360000000002</v>
      </c>
      <c r="P821" s="480" t="e">
        <f t="shared" si="321"/>
        <v>#VALUE!</v>
      </c>
      <c r="Q821" s="480" t="e">
        <f t="shared" si="322"/>
        <v>#VALUE!</v>
      </c>
      <c r="R821" s="550">
        <v>207.98</v>
      </c>
      <c r="S821" s="480">
        <f>R821*S7</f>
        <v>29.1172</v>
      </c>
      <c r="T821" s="480">
        <f>R821+S821</f>
        <v>237.09719999999999</v>
      </c>
      <c r="U821" s="480">
        <f>R821+(R821*R7)</f>
        <v>221.29071999999999</v>
      </c>
      <c r="V821" s="480">
        <f>U821*V7</f>
        <v>33.193607999999998</v>
      </c>
      <c r="W821" s="543">
        <f t="shared" si="347"/>
        <v>254.5</v>
      </c>
      <c r="X821" s="480">
        <f t="shared" si="348"/>
        <v>238.99397759999999</v>
      </c>
      <c r="Y821" s="480">
        <f>X821*Y5</f>
        <v>35.849096639999999</v>
      </c>
      <c r="Z821" s="711">
        <f>X821+Y821</f>
        <v>274.84307423999996</v>
      </c>
      <c r="AA821" s="712">
        <f t="shared" si="292"/>
        <v>253.333616256</v>
      </c>
      <c r="AB821" s="712" t="e">
        <f>AA821*#REF!</f>
        <v>#REF!</v>
      </c>
      <c r="AC821" s="713" t="e">
        <f t="shared" si="349"/>
        <v>#REF!</v>
      </c>
      <c r="AD821" s="713">
        <f>AA821*AD7</f>
        <v>266.00029706880002</v>
      </c>
      <c r="AE821" s="713">
        <f>AD821*AF7</f>
        <v>39.900044560320005</v>
      </c>
      <c r="AF821" s="714">
        <f t="shared" si="350"/>
        <v>305.90034162912002</v>
      </c>
      <c r="AG821" s="715">
        <v>300.2</v>
      </c>
      <c r="AH821" s="714">
        <f>AD821*AH7</f>
        <v>279.30031192224004</v>
      </c>
      <c r="AI821" s="480">
        <f>AH821*AJ7</f>
        <v>41.895046788336003</v>
      </c>
      <c r="AJ821" s="481">
        <f t="shared" si="351"/>
        <v>321.19535871057604</v>
      </c>
      <c r="AK821" s="707">
        <v>315.3</v>
      </c>
      <c r="AL821" s="455">
        <v>290.5757689591008</v>
      </c>
      <c r="AM821" s="455">
        <f t="shared" si="328"/>
        <v>308.01031509664688</v>
      </c>
      <c r="AN821" s="455" t="e">
        <f>AL821*#REF!</f>
        <v>#REF!</v>
      </c>
      <c r="AO821" s="456">
        <v>334.2</v>
      </c>
      <c r="AP821" s="364">
        <v>334.2</v>
      </c>
      <c r="AQ821" s="816">
        <f t="shared" si="352"/>
        <v>326.49093400244573</v>
      </c>
      <c r="AR821" s="363">
        <f t="shared" si="353"/>
        <v>375.46457410281255</v>
      </c>
      <c r="AS821" s="775">
        <f t="shared" si="354"/>
        <v>346.08039004259251</v>
      </c>
      <c r="AT821" s="804">
        <f t="shared" si="355"/>
        <v>397.99244854898137</v>
      </c>
      <c r="AU821" s="722">
        <f t="shared" si="356"/>
        <v>6.000000000000013E-2</v>
      </c>
    </row>
    <row r="822" spans="1:47" ht="15.75" x14ac:dyDescent="0.25">
      <c r="A822" s="479"/>
      <c r="B822" s="517"/>
      <c r="C822" s="481"/>
      <c r="D822" s="481"/>
      <c r="E822" s="481"/>
      <c r="F822" s="481"/>
      <c r="G822" s="455"/>
      <c r="H822" s="485"/>
      <c r="I822" s="513"/>
      <c r="J822" s="514"/>
      <c r="K822" s="515"/>
      <c r="L822" s="483"/>
      <c r="M822" s="483"/>
      <c r="N822" s="488"/>
      <c r="O822" s="480"/>
      <c r="P822" s="480"/>
      <c r="Q822" s="480"/>
      <c r="R822" s="480"/>
      <c r="S822" s="480"/>
      <c r="T822" s="480"/>
      <c r="U822" s="483"/>
      <c r="V822" s="483"/>
      <c r="W822" s="502"/>
      <c r="X822" s="483"/>
      <c r="Y822" s="480"/>
      <c r="Z822" s="711"/>
      <c r="AA822" s="712"/>
      <c r="AB822" s="712"/>
      <c r="AC822" s="392"/>
      <c r="AD822" s="392"/>
      <c r="AE822" s="392"/>
      <c r="AF822" s="483"/>
      <c r="AG822" s="554"/>
      <c r="AH822" s="714" t="s">
        <v>609</v>
      </c>
      <c r="AI822" s="480" t="s">
        <v>609</v>
      </c>
      <c r="AJ822" s="483"/>
      <c r="AK822" s="707"/>
      <c r="AL822" s="455"/>
      <c r="AM822" s="455"/>
      <c r="AN822" s="455"/>
      <c r="AO822" s="456"/>
      <c r="AP822" s="364"/>
      <c r="AQ822" s="811"/>
      <c r="AR822" s="363"/>
      <c r="AS822" s="363"/>
      <c r="AT822" s="363"/>
      <c r="AU822" s="710"/>
    </row>
    <row r="823" spans="1:47" ht="15.75" x14ac:dyDescent="0.25">
      <c r="A823" s="551" t="s">
        <v>521</v>
      </c>
      <c r="B823" s="480">
        <v>242</v>
      </c>
      <c r="C823" s="481" t="e">
        <f>+B823+B823*$G$7</f>
        <v>#VALUE!</v>
      </c>
      <c r="D823" s="481">
        <v>274.56</v>
      </c>
      <c r="E823" s="481">
        <f t="shared" si="345"/>
        <v>0</v>
      </c>
      <c r="F823" s="481">
        <f t="shared" si="346"/>
        <v>274.56</v>
      </c>
      <c r="G823" s="455">
        <f>CEILING(F823,0.1)</f>
        <v>274.60000000000002</v>
      </c>
      <c r="H823" s="485">
        <f t="shared" ref="H823:H829" si="357">+D823+D823*$I$7</f>
        <v>274.56</v>
      </c>
      <c r="I823" s="513">
        <f>+H823*$I$6</f>
        <v>0</v>
      </c>
      <c r="J823" s="514">
        <f t="shared" si="344"/>
        <v>274.56</v>
      </c>
      <c r="K823" s="515">
        <f>_xlfn.FLOOR.PRECISE(+H823+I823,0.1)+0.1</f>
        <v>274.60000000000002</v>
      </c>
      <c r="L823" s="480">
        <f>H823+H823*$M$7</f>
        <v>274.56</v>
      </c>
      <c r="M823" s="480">
        <f>L823*$M$6</f>
        <v>0</v>
      </c>
      <c r="N823" s="363">
        <f>L823+M823</f>
        <v>274.56</v>
      </c>
      <c r="O823" s="480">
        <f t="shared" si="320"/>
        <v>312.9984</v>
      </c>
      <c r="P823" s="480" t="e">
        <f t="shared" si="321"/>
        <v>#VALUE!</v>
      </c>
      <c r="Q823" s="480" t="e">
        <f t="shared" si="322"/>
        <v>#VALUE!</v>
      </c>
      <c r="R823" s="550">
        <v>346.63</v>
      </c>
      <c r="S823" s="480">
        <f>R823*S7</f>
        <v>48.528200000000005</v>
      </c>
      <c r="T823" s="480">
        <f>R823+S823-0.05</f>
        <v>395.10820000000001</v>
      </c>
      <c r="U823" s="480">
        <f>R823+(R823*R7)</f>
        <v>368.81432000000001</v>
      </c>
      <c r="V823" s="480">
        <f>U823*V7</f>
        <v>55.322147999999999</v>
      </c>
      <c r="W823" s="543">
        <f>ROUNDUP(SUM(U823:V823),1)</f>
        <v>424.20000000000005</v>
      </c>
      <c r="X823" s="480">
        <f>U823*$Z$9+U823</f>
        <v>398.3194656</v>
      </c>
      <c r="Y823" s="480">
        <f>X823*Y5</f>
        <v>59.747919839999994</v>
      </c>
      <c r="Z823" s="711">
        <f>X823+Y823+0.02</f>
        <v>458.08738543999999</v>
      </c>
      <c r="AA823" s="712">
        <f t="shared" si="292"/>
        <v>422.21863353599997</v>
      </c>
      <c r="AB823" s="712" t="e">
        <f>AA823*#REF!</f>
        <v>#REF!</v>
      </c>
      <c r="AC823" s="713" t="e">
        <f>AA823+AB823</f>
        <v>#REF!</v>
      </c>
      <c r="AD823" s="713">
        <f>AA823*AD7</f>
        <v>443.32956521279999</v>
      </c>
      <c r="AE823" s="713">
        <f>AD823*AF7</f>
        <v>66.499434781920002</v>
      </c>
      <c r="AF823" s="714">
        <f>AD823+AE823</f>
        <v>509.82899999471999</v>
      </c>
      <c r="AG823" s="715">
        <v>500.4</v>
      </c>
      <c r="AH823" s="714">
        <f>AD823*AH7</f>
        <v>465.49604347344001</v>
      </c>
      <c r="AI823" s="480">
        <f>AH823*AJ7</f>
        <v>69.824406521016002</v>
      </c>
      <c r="AJ823" s="481">
        <f>SUM(AH823:AI823)</f>
        <v>535.320449994456</v>
      </c>
      <c r="AK823" s="707">
        <v>525.4</v>
      </c>
      <c r="AL823" s="455">
        <v>484.28829115440487</v>
      </c>
      <c r="AM823" s="455">
        <f t="shared" si="328"/>
        <v>513.34558862366919</v>
      </c>
      <c r="AN823" s="455" t="e">
        <f>AL823*#REF!</f>
        <v>#REF!</v>
      </c>
      <c r="AO823" s="456">
        <v>556.9</v>
      </c>
      <c r="AP823" s="364">
        <v>556.9</v>
      </c>
      <c r="AQ823" s="816">
        <f>AM823*1.06</f>
        <v>544.14632394108935</v>
      </c>
      <c r="AR823" s="363">
        <f t="shared" si="353"/>
        <v>625.76827253225269</v>
      </c>
      <c r="AS823" s="775">
        <f>AQ823*1.06</f>
        <v>576.79510337755471</v>
      </c>
      <c r="AT823" s="804">
        <f t="shared" si="355"/>
        <v>663.31436888418784</v>
      </c>
      <c r="AU823" s="722">
        <f>SUM(AS823-AQ823)/AQ823</f>
        <v>0.06</v>
      </c>
    </row>
    <row r="824" spans="1:47" ht="15.75" x14ac:dyDescent="0.25">
      <c r="A824" s="479"/>
      <c r="B824" s="480"/>
      <c r="C824" s="481"/>
      <c r="D824" s="481"/>
      <c r="E824" s="481"/>
      <c r="F824" s="481"/>
      <c r="G824" s="455"/>
      <c r="H824" s="485"/>
      <c r="I824" s="513"/>
      <c r="J824" s="514"/>
      <c r="K824" s="515"/>
      <c r="L824" s="483"/>
      <c r="M824" s="483"/>
      <c r="N824" s="488"/>
      <c r="O824" s="480"/>
      <c r="P824" s="480"/>
      <c r="Q824" s="480"/>
      <c r="R824" s="480"/>
      <c r="S824" s="480"/>
      <c r="T824" s="480"/>
      <c r="U824" s="483"/>
      <c r="V824" s="483"/>
      <c r="W824" s="502"/>
      <c r="X824" s="483"/>
      <c r="Y824" s="480"/>
      <c r="Z824" s="711"/>
      <c r="AA824" s="712"/>
      <c r="AB824" s="712"/>
      <c r="AC824" s="713"/>
      <c r="AD824" s="713"/>
      <c r="AE824" s="713"/>
      <c r="AF824" s="714"/>
      <c r="AG824" s="715"/>
      <c r="AH824" s="714"/>
      <c r="AI824" s="480" t="s">
        <v>609</v>
      </c>
      <c r="AJ824" s="483"/>
      <c r="AK824" s="707"/>
      <c r="AL824" s="455"/>
      <c r="AM824" s="455"/>
      <c r="AN824" s="455"/>
      <c r="AO824" s="456"/>
      <c r="AP824" s="364"/>
      <c r="AQ824" s="811"/>
      <c r="AR824" s="363"/>
      <c r="AS824" s="363"/>
      <c r="AT824" s="363"/>
      <c r="AU824" s="710"/>
    </row>
    <row r="825" spans="1:47" ht="15.75" x14ac:dyDescent="0.25">
      <c r="A825" s="551" t="s">
        <v>674</v>
      </c>
      <c r="B825" s="480"/>
      <c r="C825" s="481"/>
      <c r="D825" s="481"/>
      <c r="E825" s="481"/>
      <c r="F825" s="481"/>
      <c r="G825" s="455"/>
      <c r="H825" s="485"/>
      <c r="I825" s="513"/>
      <c r="J825" s="514"/>
      <c r="K825" s="515"/>
      <c r="L825" s="483"/>
      <c r="M825" s="483"/>
      <c r="N825" s="488"/>
      <c r="O825" s="480"/>
      <c r="P825" s="480"/>
      <c r="Q825" s="480"/>
      <c r="R825" s="480"/>
      <c r="S825" s="480"/>
      <c r="T825" s="480"/>
      <c r="U825" s="483"/>
      <c r="V825" s="483"/>
      <c r="W825" s="502"/>
      <c r="X825" s="483"/>
      <c r="Y825" s="480"/>
      <c r="Z825" s="711"/>
      <c r="AA825" s="712"/>
      <c r="AB825" s="712"/>
      <c r="AC825" s="392"/>
      <c r="AD825" s="392"/>
      <c r="AE825" s="392"/>
      <c r="AF825" s="483"/>
      <c r="AG825" s="554"/>
      <c r="AH825" s="714"/>
      <c r="AI825" s="480" t="s">
        <v>609</v>
      </c>
      <c r="AJ825" s="483"/>
      <c r="AK825" s="707"/>
      <c r="AL825" s="455"/>
      <c r="AM825" s="455"/>
      <c r="AN825" s="455"/>
      <c r="AO825" s="456"/>
      <c r="AP825" s="364"/>
      <c r="AQ825" s="811"/>
      <c r="AR825" s="363"/>
      <c r="AS825" s="363"/>
      <c r="AT825" s="363"/>
      <c r="AU825" s="710"/>
    </row>
    <row r="826" spans="1:47" ht="15.75" x14ac:dyDescent="0.25">
      <c r="A826" s="479" t="s">
        <v>675</v>
      </c>
      <c r="B826" s="480"/>
      <c r="C826" s="481"/>
      <c r="D826" s="481">
        <v>686.2</v>
      </c>
      <c r="E826" s="618" t="s">
        <v>23</v>
      </c>
      <c r="F826" s="481">
        <f>SUM(D826:E826)</f>
        <v>686.2</v>
      </c>
      <c r="G826" s="455">
        <v>686.2</v>
      </c>
      <c r="H826" s="485">
        <f t="shared" si="357"/>
        <v>686.2</v>
      </c>
      <c r="I826" s="513"/>
      <c r="J826" s="514">
        <f t="shared" si="344"/>
        <v>686.2</v>
      </c>
      <c r="K826" s="515">
        <f>_xlfn.FLOOR.PRECISE(+H826+I826,0.1)+0.1</f>
        <v>686.30000000000007</v>
      </c>
      <c r="L826" s="480">
        <f>H826+H826*$M$7</f>
        <v>686.2</v>
      </c>
      <c r="M826" s="480">
        <v>0</v>
      </c>
      <c r="N826" s="363">
        <f>L826+M826</f>
        <v>686.2</v>
      </c>
      <c r="O826" s="480">
        <f t="shared" si="320"/>
        <v>782.26800000000003</v>
      </c>
      <c r="P826" s="480" t="s">
        <v>609</v>
      </c>
      <c r="Q826" s="480">
        <f t="shared" si="322"/>
        <v>782.26800000000003</v>
      </c>
      <c r="R826" s="550">
        <v>866.31</v>
      </c>
      <c r="S826" s="480">
        <f>R826*S7</f>
        <v>121.2834</v>
      </c>
      <c r="T826" s="480">
        <f>R826+S826</f>
        <v>987.59339999999997</v>
      </c>
      <c r="U826" s="480">
        <f>R826+(R826*R7)</f>
        <v>921.75383999999997</v>
      </c>
      <c r="V826" s="480">
        <f>U826*V7</f>
        <v>138.26307599999998</v>
      </c>
      <c r="W826" s="543">
        <f>ROUNDUP(SUM(U826:V826),1)</f>
        <v>1060.0999999999999</v>
      </c>
      <c r="X826" s="480">
        <f>U826*$Z$9+U826</f>
        <v>995.49414719999993</v>
      </c>
      <c r="Y826" s="480" t="s">
        <v>609</v>
      </c>
      <c r="Z826" s="711">
        <f>X826+0.04</f>
        <v>995.53414719999989</v>
      </c>
      <c r="AA826" s="712">
        <f t="shared" si="292"/>
        <v>1055.2237960319999</v>
      </c>
      <c r="AB826" s="712" t="e">
        <f>AA826*#REF!</f>
        <v>#REF!</v>
      </c>
      <c r="AC826" s="713" t="e">
        <f>AA826+AB826</f>
        <v>#REF!</v>
      </c>
      <c r="AD826" s="713">
        <f>AA826*AD7</f>
        <v>1107.9849858335999</v>
      </c>
      <c r="AE826" s="713">
        <f>AD826*AF7</f>
        <v>166.19774787503999</v>
      </c>
      <c r="AF826" s="714">
        <f>AD826+AE826</f>
        <v>1274.1827337086399</v>
      </c>
      <c r="AG826" s="715">
        <v>1250.5999999999999</v>
      </c>
      <c r="AH826" s="714">
        <f>AD826*AH7</f>
        <v>1163.3842351252799</v>
      </c>
      <c r="AI826" s="480" t="s">
        <v>609</v>
      </c>
      <c r="AJ826" s="481">
        <f>AH826</f>
        <v>1163.3842351252799</v>
      </c>
      <c r="AK826" s="707">
        <v>1313.1</v>
      </c>
      <c r="AL826" s="455">
        <v>1210.3504875803378</v>
      </c>
      <c r="AM826" s="455">
        <f t="shared" si="328"/>
        <v>1282.9715168351581</v>
      </c>
      <c r="AN826" s="455"/>
      <c r="AO826" s="456">
        <v>1210.4000000000001</v>
      </c>
      <c r="AP826" s="364">
        <v>1210.4000000000001</v>
      </c>
      <c r="AQ826" s="816">
        <f>AM826*1.06</f>
        <v>1359.9498078452677</v>
      </c>
      <c r="AR826" s="363">
        <f>AQ826*1.15</f>
        <v>1563.9422790220578</v>
      </c>
      <c r="AS826" s="775">
        <f>AQ826*1.06</f>
        <v>1441.5467963159838</v>
      </c>
      <c r="AT826" s="804">
        <f>AS826*1.15</f>
        <v>1657.7788157633813</v>
      </c>
      <c r="AU826" s="722">
        <f>SUM(AS826-AQ826)/AQ826</f>
        <v>5.9999999999999984E-2</v>
      </c>
    </row>
    <row r="827" spans="1:47" ht="15.75" x14ac:dyDescent="0.25">
      <c r="A827" s="479" t="s">
        <v>676</v>
      </c>
      <c r="B827" s="480"/>
      <c r="C827" s="481"/>
      <c r="D827" s="481">
        <v>219.3</v>
      </c>
      <c r="E827" s="618" t="e">
        <f>+D827*#REF!</f>
        <v>#REF!</v>
      </c>
      <c r="F827" s="481" t="e">
        <f>SUM(D827:E827)</f>
        <v>#REF!</v>
      </c>
      <c r="G827" s="455">
        <f>250</f>
        <v>250</v>
      </c>
      <c r="H827" s="485">
        <f t="shared" si="357"/>
        <v>219.3</v>
      </c>
      <c r="I827" s="513">
        <f>+H827*$I$6</f>
        <v>0</v>
      </c>
      <c r="J827" s="514">
        <f t="shared" si="344"/>
        <v>219.3</v>
      </c>
      <c r="K827" s="515">
        <f>_xlfn.FLOOR.PRECISE(+H827+I827,0.1)</f>
        <v>219.3</v>
      </c>
      <c r="L827" s="480">
        <f>H827+H827*$M$7</f>
        <v>219.3</v>
      </c>
      <c r="M827" s="480">
        <f>L827*$M$6</f>
        <v>0</v>
      </c>
      <c r="N827" s="363">
        <f>L827+M827</f>
        <v>219.3</v>
      </c>
      <c r="O827" s="480">
        <f t="shared" si="320"/>
        <v>250.00200000000001</v>
      </c>
      <c r="P827" s="480" t="e">
        <f t="shared" si="321"/>
        <v>#VALUE!</v>
      </c>
      <c r="Q827" s="480" t="e">
        <f t="shared" si="322"/>
        <v>#VALUE!</v>
      </c>
      <c r="R827" s="550">
        <v>276.86</v>
      </c>
      <c r="S827" s="480">
        <f>R827*S7</f>
        <v>38.760400000000004</v>
      </c>
      <c r="T827" s="480">
        <f>R827+S827-0.02</f>
        <v>315.60040000000004</v>
      </c>
      <c r="U827" s="480">
        <f>R827+(R827*R7)</f>
        <v>294.57904000000002</v>
      </c>
      <c r="V827" s="480">
        <f>U827*V7</f>
        <v>44.186855999999999</v>
      </c>
      <c r="W827" s="543">
        <f>ROUNDUP(SUM(U827:V827),1)</f>
        <v>338.8</v>
      </c>
      <c r="X827" s="480">
        <f>U827*$Z$9+U827</f>
        <v>318.14536320000002</v>
      </c>
      <c r="Y827" s="480">
        <f>X827*Y5</f>
        <v>47.721804480000003</v>
      </c>
      <c r="Z827" s="711">
        <f>X827+Y827+0.01</f>
        <v>365.87716768000001</v>
      </c>
      <c r="AA827" s="712">
        <f t="shared" si="292"/>
        <v>337.23408499200002</v>
      </c>
      <c r="AB827" s="712" t="e">
        <f>AA827*#REF!</f>
        <v>#REF!</v>
      </c>
      <c r="AC827" s="713" t="e">
        <f>AA827+AB827</f>
        <v>#REF!</v>
      </c>
      <c r="AD827" s="713">
        <f>AA827*AD7</f>
        <v>354.09578924160002</v>
      </c>
      <c r="AE827" s="713">
        <f>AD827*AF7</f>
        <v>53.114368386240002</v>
      </c>
      <c r="AF827" s="714">
        <f>AD827+AE827</f>
        <v>407.21015762784003</v>
      </c>
      <c r="AG827" s="715">
        <v>399.7</v>
      </c>
      <c r="AH827" s="714">
        <f>AD827*AH7</f>
        <v>371.80057870368006</v>
      </c>
      <c r="AI827" s="480">
        <f>AH827*AJ7</f>
        <v>55.770086805552005</v>
      </c>
      <c r="AJ827" s="481">
        <f>SUM(AH827:AI827)</f>
        <v>427.57066550923207</v>
      </c>
      <c r="AK827" s="707">
        <v>419.7</v>
      </c>
      <c r="AL827" s="455">
        <v>386.81030576986564</v>
      </c>
      <c r="AM827" s="455">
        <f t="shared" si="328"/>
        <v>410.01892411605758</v>
      </c>
      <c r="AN827" s="455" t="e">
        <f>AL827*#REF!</f>
        <v>#REF!</v>
      </c>
      <c r="AO827" s="456">
        <v>444.8</v>
      </c>
      <c r="AP827" s="364">
        <v>444.8</v>
      </c>
      <c r="AQ827" s="816">
        <f>AM827*1.06</f>
        <v>434.62005956302107</v>
      </c>
      <c r="AR827" s="363">
        <f>AQ827*1.15</f>
        <v>499.81306849747421</v>
      </c>
      <c r="AS827" s="775">
        <f>AQ827*1.06</f>
        <v>460.69726313680235</v>
      </c>
      <c r="AT827" s="804">
        <f>AS827*1.15</f>
        <v>529.80185260732264</v>
      </c>
      <c r="AU827" s="722">
        <f>SUM(AS827-AQ827)/AQ827</f>
        <v>6.0000000000000026E-2</v>
      </c>
    </row>
    <row r="828" spans="1:47" ht="15.75" x14ac:dyDescent="0.25">
      <c r="A828" s="505"/>
      <c r="B828" s="480"/>
      <c r="C828" s="481"/>
      <c r="D828" s="481"/>
      <c r="E828" s="481"/>
      <c r="F828" s="481"/>
      <c r="G828" s="455"/>
      <c r="H828" s="485"/>
      <c r="I828" s="513"/>
      <c r="J828" s="514"/>
      <c r="K828" s="515"/>
      <c r="L828" s="483"/>
      <c r="M828" s="483"/>
      <c r="N828" s="488"/>
      <c r="O828" s="480"/>
      <c r="P828" s="480"/>
      <c r="Q828" s="480"/>
      <c r="R828" s="480"/>
      <c r="S828" s="480"/>
      <c r="T828" s="480"/>
      <c r="U828" s="483"/>
      <c r="V828" s="483"/>
      <c r="W828" s="502"/>
      <c r="X828" s="483"/>
      <c r="Y828" s="480"/>
      <c r="Z828" s="711"/>
      <c r="AA828" s="712"/>
      <c r="AB828" s="712"/>
      <c r="AC828" s="392"/>
      <c r="AD828" s="392"/>
      <c r="AE828" s="392"/>
      <c r="AF828" s="483"/>
      <c r="AG828" s="554"/>
      <c r="AH828" s="714"/>
      <c r="AI828" s="480"/>
      <c r="AJ828" s="483"/>
      <c r="AK828" s="707"/>
      <c r="AL828" s="455"/>
      <c r="AM828" s="455"/>
      <c r="AN828" s="455"/>
      <c r="AO828" s="456"/>
      <c r="AP828" s="364"/>
      <c r="AQ828" s="811"/>
      <c r="AR828" s="363"/>
      <c r="AS828" s="363"/>
      <c r="AT828" s="363"/>
      <c r="AU828" s="710"/>
    </row>
    <row r="829" spans="1:47" ht="15.75" x14ac:dyDescent="0.25">
      <c r="A829" s="489" t="s">
        <v>522</v>
      </c>
      <c r="B829" s="480">
        <v>278.3</v>
      </c>
      <c r="C829" s="481" t="e">
        <f>+B829+B829*$G$7</f>
        <v>#VALUE!</v>
      </c>
      <c r="D829" s="481">
        <v>315.7</v>
      </c>
      <c r="E829" s="481">
        <f t="shared" si="345"/>
        <v>0</v>
      </c>
      <c r="F829" s="481">
        <f t="shared" si="346"/>
        <v>315.7</v>
      </c>
      <c r="G829" s="455">
        <f>CEILING(F829,0.1)</f>
        <v>315.70000000000005</v>
      </c>
      <c r="H829" s="485">
        <f t="shared" si="357"/>
        <v>315.7</v>
      </c>
      <c r="I829" s="513">
        <f>+H829*$I$6</f>
        <v>0</v>
      </c>
      <c r="J829" s="514">
        <f t="shared" si="344"/>
        <v>315.7</v>
      </c>
      <c r="K829" s="515">
        <f>_xlfn.FLOOR.PRECISE(+H829+I829,0.1)+0.1</f>
        <v>315.80000000000007</v>
      </c>
      <c r="L829" s="480">
        <f>H829+H829*$M$7</f>
        <v>315.7</v>
      </c>
      <c r="M829" s="480">
        <f>L829*$M$6</f>
        <v>0</v>
      </c>
      <c r="N829" s="363">
        <f>L829+M829</f>
        <v>315.7</v>
      </c>
      <c r="O829" s="480">
        <f t="shared" si="320"/>
        <v>359.89799999999997</v>
      </c>
      <c r="P829" s="480" t="e">
        <f t="shared" si="321"/>
        <v>#VALUE!</v>
      </c>
      <c r="Q829" s="480" t="e">
        <f t="shared" si="322"/>
        <v>#VALUE!</v>
      </c>
      <c r="R829" s="550">
        <v>398.56</v>
      </c>
      <c r="S829" s="480">
        <f>R829*S7</f>
        <v>55.798400000000008</v>
      </c>
      <c r="T829" s="480">
        <f>R829+S829+0.04</f>
        <v>454.39840000000004</v>
      </c>
      <c r="U829" s="480">
        <f>R829+(R829*R7)</f>
        <v>424.06783999999999</v>
      </c>
      <c r="V829" s="480">
        <f>U829*V7</f>
        <v>63.610175999999996</v>
      </c>
      <c r="W829" s="543">
        <f>ROUNDUP(SUM(U829:V829),1)</f>
        <v>487.70000000000005</v>
      </c>
      <c r="X829" s="480">
        <f>U829*$Z$9+U829</f>
        <v>457.99326719999999</v>
      </c>
      <c r="Y829" s="480">
        <f>X829*Y5</f>
        <v>68.698990080000002</v>
      </c>
      <c r="Z829" s="711">
        <f>X829+Y829+0.06</f>
        <v>526.75225727999998</v>
      </c>
      <c r="AA829" s="712">
        <f t="shared" si="292"/>
        <v>485.47286323200001</v>
      </c>
      <c r="AB829" s="712" t="e">
        <f>AA829*#REF!</f>
        <v>#REF!</v>
      </c>
      <c r="AC829" s="713" t="e">
        <f>AA829+AB829</f>
        <v>#REF!</v>
      </c>
      <c r="AD829" s="713" t="e">
        <f>AC829*AD7</f>
        <v>#REF!</v>
      </c>
      <c r="AE829" s="713" t="e">
        <f>AD829*AF7</f>
        <v>#REF!</v>
      </c>
      <c r="AF829" s="714" t="e">
        <f>AD829+AE829</f>
        <v>#REF!</v>
      </c>
      <c r="AG829" s="715">
        <v>705.7</v>
      </c>
      <c r="AH829" s="714" t="e">
        <f>AD829*AH7</f>
        <v>#REF!</v>
      </c>
      <c r="AI829" s="480" t="e">
        <f>AH829*AJ7</f>
        <v>#REF!</v>
      </c>
      <c r="AJ829" s="481" t="e">
        <f>SUM(AH829:AI829)</f>
        <v>#REF!</v>
      </c>
      <c r="AK829" s="707">
        <v>694.7</v>
      </c>
      <c r="AL829" s="455">
        <v>640.36763269444214</v>
      </c>
      <c r="AM829" s="455">
        <f t="shared" si="328"/>
        <v>678.78969065610875</v>
      </c>
      <c r="AN829" s="455" t="e">
        <f>AL829*#REF!</f>
        <v>#REF!</v>
      </c>
      <c r="AO829" s="456">
        <v>736.4</v>
      </c>
      <c r="AP829" s="364">
        <v>736.4</v>
      </c>
      <c r="AQ829" s="816">
        <f>AM829*1.06</f>
        <v>719.51707209547533</v>
      </c>
      <c r="AR829" s="363">
        <f>AQ829*1.15</f>
        <v>827.44463290979661</v>
      </c>
      <c r="AS829" s="775">
        <f>AQ829*1.06</f>
        <v>762.68809642120391</v>
      </c>
      <c r="AT829" s="804">
        <f>AS829*1.15</f>
        <v>877.09131088438448</v>
      </c>
      <c r="AU829" s="722">
        <f>SUM(AS829-AQ829)/AQ829</f>
        <v>6.0000000000000088E-2</v>
      </c>
    </row>
    <row r="830" spans="1:47" ht="16.5" thickBot="1" x14ac:dyDescent="0.3">
      <c r="A830" s="622" t="s">
        <v>849</v>
      </c>
      <c r="B830" s="623"/>
      <c r="C830" s="624"/>
      <c r="D830" s="624"/>
      <c r="E830" s="624"/>
      <c r="F830" s="624"/>
      <c r="G830" s="625"/>
      <c r="H830" s="626"/>
      <c r="I830" s="627"/>
      <c r="J830" s="628"/>
      <c r="K830" s="629"/>
      <c r="L830" s="630"/>
      <c r="M830" s="630"/>
      <c r="N830" s="631"/>
      <c r="O830" s="632"/>
      <c r="P830" s="632"/>
      <c r="Q830" s="632"/>
      <c r="R830" s="632"/>
      <c r="S830" s="632"/>
      <c r="T830" s="632"/>
      <c r="U830" s="630"/>
      <c r="V830" s="630"/>
      <c r="W830" s="633"/>
      <c r="X830" s="632">
        <v>250</v>
      </c>
      <c r="Y830" s="632"/>
      <c r="Z830" s="791">
        <v>250</v>
      </c>
      <c r="AA830" s="792">
        <f>X830+(X830*AA$7)</f>
        <v>265</v>
      </c>
      <c r="AB830" s="792">
        <v>0</v>
      </c>
      <c r="AC830" s="713">
        <f>AA830+AB830</f>
        <v>265</v>
      </c>
      <c r="AD830" s="793">
        <f>AC830*AD7</f>
        <v>278.25</v>
      </c>
      <c r="AE830" s="793">
        <f>AD830*AF7</f>
        <v>41.737499999999997</v>
      </c>
      <c r="AF830" s="714">
        <f>AD830+AE830</f>
        <v>319.98750000000001</v>
      </c>
      <c r="AG830" s="715">
        <v>301.89999999999998</v>
      </c>
      <c r="AH830" s="714">
        <f>AD830*AH7</f>
        <v>292.16250000000002</v>
      </c>
      <c r="AI830" s="480">
        <f>AH830*AJ7</f>
        <v>43.824375000000003</v>
      </c>
      <c r="AJ830" s="481">
        <f>SUM(AH830:AI830)</f>
        <v>335.98687500000005</v>
      </c>
      <c r="AK830" s="707">
        <v>336</v>
      </c>
      <c r="AL830" s="455">
        <v>309.69225000000006</v>
      </c>
      <c r="AM830" s="455">
        <f t="shared" si="328"/>
        <v>328.27378500000009</v>
      </c>
      <c r="AN830" s="455" t="e">
        <f>AL830*#REF!</f>
        <v>#REF!</v>
      </c>
      <c r="AO830" s="456">
        <v>356.2</v>
      </c>
      <c r="AP830" s="364">
        <v>356.2</v>
      </c>
      <c r="AQ830" s="816">
        <f>AM830*1.06</f>
        <v>347.97021210000014</v>
      </c>
      <c r="AR830" s="363">
        <f>AQ830*1.15</f>
        <v>400.16574391500012</v>
      </c>
      <c r="AS830" s="775">
        <f>AQ830*1.06</f>
        <v>368.84842482600016</v>
      </c>
      <c r="AT830" s="804">
        <f>AS830*1.15</f>
        <v>424.17568854990014</v>
      </c>
      <c r="AU830" s="722">
        <f>SUM(AS830-AQ830)/AQ830</f>
        <v>6.0000000000000019E-2</v>
      </c>
    </row>
    <row r="831" spans="1:47" ht="15.75" x14ac:dyDescent="0.25">
      <c r="A831" s="634"/>
      <c r="B831" s="635"/>
      <c r="C831" s="635"/>
      <c r="D831" s="635"/>
      <c r="E831" s="635"/>
      <c r="F831" s="635"/>
      <c r="G831" s="636"/>
      <c r="H831" s="637"/>
      <c r="I831" s="636"/>
      <c r="J831" s="636"/>
      <c r="K831" s="519"/>
      <c r="L831" s="634"/>
      <c r="M831" s="634"/>
      <c r="N831" s="638"/>
      <c r="O831" s="639"/>
      <c r="P831" s="639"/>
      <c r="Q831" s="639"/>
      <c r="R831" s="639"/>
      <c r="S831" s="639"/>
      <c r="T831" s="639"/>
      <c r="U831" s="392"/>
      <c r="V831" s="392"/>
      <c r="W831" s="392"/>
      <c r="X831" s="392"/>
      <c r="Y831" s="385"/>
      <c r="Z831" s="758"/>
      <c r="AA831" s="392"/>
      <c r="AB831" s="392"/>
      <c r="AC831" s="392"/>
      <c r="AD831" s="392"/>
      <c r="AE831" s="392"/>
      <c r="AF831" s="392"/>
      <c r="AG831" s="773"/>
      <c r="AH831" s="392"/>
      <c r="AI831" s="385"/>
      <c r="AJ831" s="392"/>
      <c r="AK831" s="794"/>
      <c r="AL831" s="386"/>
      <c r="AM831" s="386"/>
      <c r="AN831" s="386"/>
      <c r="AO831" s="795"/>
      <c r="AP831" s="796"/>
      <c r="AR831" s="798"/>
      <c r="AS831" s="798"/>
      <c r="AT831" s="798"/>
      <c r="AU831" s="780"/>
    </row>
    <row r="832" spans="1:47" ht="15.75" x14ac:dyDescent="0.25">
      <c r="A832" s="392"/>
      <c r="B832" s="640"/>
      <c r="C832" s="386"/>
      <c r="D832" s="386"/>
      <c r="E832" s="386"/>
      <c r="F832" s="386"/>
      <c r="G832" s="387"/>
      <c r="H832" s="438"/>
      <c r="I832" s="641"/>
      <c r="J832" s="515"/>
      <c r="K832" s="515"/>
      <c r="L832" s="392"/>
      <c r="M832" s="392"/>
      <c r="N832" s="1"/>
      <c r="O832" s="385"/>
      <c r="P832" s="385"/>
      <c r="Q832" s="385"/>
      <c r="R832" s="385"/>
      <c r="S832" s="385"/>
      <c r="T832" s="385"/>
      <c r="U832" s="392"/>
      <c r="V832" s="392"/>
      <c r="W832" s="392"/>
      <c r="X832" s="392"/>
      <c r="Y832" s="385"/>
      <c r="Z832" s="758"/>
      <c r="AA832" s="392"/>
      <c r="AB832" s="392"/>
      <c r="AC832" s="392"/>
      <c r="AD832" s="392"/>
      <c r="AE832" s="392"/>
      <c r="AF832" s="392"/>
      <c r="AG832" s="773"/>
      <c r="AH832" s="392"/>
      <c r="AI832" s="385"/>
      <c r="AJ832" s="392"/>
      <c r="AK832" s="794"/>
      <c r="AL832" s="386"/>
      <c r="AM832" s="386"/>
      <c r="AN832" s="386"/>
      <c r="AO832" s="795"/>
      <c r="AP832" s="796"/>
      <c r="AR832" s="798"/>
      <c r="AS832" s="798"/>
      <c r="AT832" s="798"/>
      <c r="AU832" s="780"/>
    </row>
    <row r="833" spans="1:47" ht="15.75" x14ac:dyDescent="0.25">
      <c r="A833" s="642"/>
      <c r="B833" s="640"/>
      <c r="C833" s="386"/>
      <c r="D833" s="386"/>
      <c r="E833" s="386"/>
      <c r="F833" s="386"/>
      <c r="G833" s="387"/>
      <c r="H833" s="438"/>
      <c r="I833" s="641"/>
      <c r="J833" s="515"/>
      <c r="K833" s="515"/>
      <c r="L833" s="392"/>
      <c r="M833" s="392"/>
      <c r="N833" s="1"/>
      <c r="O833" s="385"/>
      <c r="P833" s="385"/>
      <c r="Q833" s="385"/>
      <c r="R833" s="385"/>
      <c r="S833" s="385"/>
      <c r="T833" s="385"/>
      <c r="U833" s="392"/>
      <c r="V833" s="392"/>
      <c r="W833" s="392"/>
      <c r="X833" s="392"/>
      <c r="Y833" s="385"/>
      <c r="Z833" s="758"/>
      <c r="AA833" s="392"/>
      <c r="AB833" s="392"/>
      <c r="AC833" s="392"/>
      <c r="AD833" s="392"/>
      <c r="AE833" s="392"/>
      <c r="AF833" s="392"/>
      <c r="AG833" s="773"/>
      <c r="AH833" s="392"/>
      <c r="AI833" s="385"/>
      <c r="AJ833" s="392"/>
      <c r="AK833" s="794"/>
      <c r="AL833" s="386"/>
      <c r="AM833" s="386"/>
      <c r="AN833" s="386"/>
      <c r="AO833" s="795"/>
      <c r="AP833" s="796"/>
      <c r="AR833" s="798"/>
      <c r="AS833" s="798"/>
      <c r="AT833" s="798"/>
      <c r="AU833" s="780"/>
    </row>
    <row r="834" spans="1:47" ht="15.75" x14ac:dyDescent="0.25">
      <c r="A834" s="392"/>
      <c r="B834" s="640"/>
      <c r="C834" s="386"/>
      <c r="D834" s="386"/>
      <c r="E834" s="386"/>
      <c r="F834" s="386"/>
      <c r="G834" s="387"/>
      <c r="H834" s="438"/>
      <c r="I834" s="641"/>
      <c r="J834" s="515"/>
      <c r="K834" s="515"/>
      <c r="L834" s="392"/>
      <c r="M834" s="392"/>
      <c r="N834" s="1"/>
      <c r="O834" s="385"/>
      <c r="P834" s="385"/>
      <c r="Q834" s="385"/>
      <c r="R834" s="385"/>
      <c r="S834" s="385"/>
      <c r="T834" s="385"/>
      <c r="U834" s="392"/>
      <c r="V834" s="392"/>
      <c r="W834" s="392"/>
      <c r="X834" s="392"/>
      <c r="Y834" s="385"/>
      <c r="Z834" s="758"/>
      <c r="AA834" s="392"/>
      <c r="AB834" s="392"/>
      <c r="AC834" s="392"/>
      <c r="AD834" s="392"/>
      <c r="AE834" s="392"/>
      <c r="AF834" s="392"/>
      <c r="AG834" s="773"/>
      <c r="AH834" s="392"/>
      <c r="AI834" s="385"/>
      <c r="AJ834" s="392"/>
      <c r="AK834" s="794"/>
      <c r="AL834" s="386"/>
      <c r="AM834" s="386"/>
      <c r="AN834" s="386"/>
      <c r="AO834" s="795"/>
      <c r="AP834" s="796"/>
      <c r="AR834" s="798"/>
      <c r="AS834" s="798"/>
      <c r="AT834" s="798"/>
      <c r="AU834" s="780"/>
    </row>
    <row r="835" spans="1:47" ht="15.75" x14ac:dyDescent="0.25">
      <c r="A835" s="1"/>
      <c r="B835" s="640"/>
      <c r="C835" s="386"/>
      <c r="D835" s="386"/>
      <c r="E835" s="386"/>
      <c r="F835" s="386"/>
      <c r="G835" s="387"/>
      <c r="H835" s="438"/>
      <c r="I835" s="641"/>
      <c r="J835" s="515"/>
      <c r="K835" s="515"/>
      <c r="L835" s="392"/>
      <c r="M835" s="392"/>
      <c r="N835" s="1"/>
      <c r="O835" s="385"/>
      <c r="P835" s="385"/>
      <c r="Q835" s="385"/>
      <c r="R835" s="385"/>
      <c r="S835" s="385"/>
      <c r="T835" s="385"/>
      <c r="U835" s="392"/>
      <c r="V835" s="392"/>
      <c r="W835" s="392"/>
      <c r="X835" s="392"/>
      <c r="Y835" s="385"/>
      <c r="Z835" s="758"/>
      <c r="AA835" s="392"/>
      <c r="AB835" s="392"/>
      <c r="AC835" s="392"/>
      <c r="AD835" s="392"/>
      <c r="AE835" s="392"/>
      <c r="AF835" s="392"/>
      <c r="AG835" s="773"/>
      <c r="AH835" s="392"/>
      <c r="AI835" s="385"/>
      <c r="AJ835" s="392"/>
      <c r="AK835" s="794"/>
      <c r="AL835" s="386"/>
      <c r="AM835" s="386"/>
      <c r="AN835" s="386"/>
      <c r="AO835" s="795"/>
      <c r="AP835" s="796"/>
      <c r="AR835" s="798"/>
      <c r="AS835" s="798"/>
      <c r="AT835" s="798"/>
      <c r="AU835" s="780"/>
    </row>
    <row r="836" spans="1:47" ht="15.75" x14ac:dyDescent="0.25">
      <c r="A836" s="642"/>
      <c r="B836" s="640"/>
      <c r="C836" s="386"/>
      <c r="D836" s="386"/>
      <c r="E836" s="386"/>
      <c r="F836" s="386"/>
      <c r="G836" s="387"/>
      <c r="H836" s="438"/>
      <c r="I836" s="641"/>
      <c r="J836" s="515"/>
      <c r="K836" s="515"/>
      <c r="L836" s="392"/>
      <c r="M836" s="392"/>
      <c r="N836" s="1"/>
      <c r="O836" s="385"/>
      <c r="P836" s="385"/>
      <c r="Q836" s="385"/>
      <c r="R836" s="385"/>
      <c r="S836" s="385"/>
      <c r="T836" s="385"/>
      <c r="U836" s="392"/>
      <c r="V836" s="392"/>
      <c r="W836" s="392"/>
      <c r="X836" s="392"/>
      <c r="Y836" s="385"/>
      <c r="Z836" s="758"/>
      <c r="AA836" s="392"/>
      <c r="AB836" s="392"/>
      <c r="AC836" s="392"/>
      <c r="AD836" s="392"/>
      <c r="AE836" s="392"/>
      <c r="AF836" s="392"/>
      <c r="AG836" s="773"/>
      <c r="AH836" s="392"/>
      <c r="AI836" s="385"/>
      <c r="AJ836" s="392"/>
      <c r="AK836" s="794"/>
      <c r="AL836" s="386"/>
      <c r="AM836" s="386"/>
      <c r="AN836" s="386"/>
      <c r="AO836" s="795"/>
      <c r="AP836" s="796"/>
      <c r="AR836" s="798"/>
      <c r="AS836" s="798"/>
      <c r="AT836" s="798"/>
      <c r="AU836" s="780"/>
    </row>
    <row r="837" spans="1:47" ht="15.75" x14ac:dyDescent="0.25">
      <c r="A837" s="643"/>
      <c r="B837" s="385"/>
      <c r="C837" s="386"/>
      <c r="D837" s="386"/>
      <c r="E837" s="644"/>
      <c r="F837" s="386"/>
      <c r="G837" s="387"/>
      <c r="H837" s="438"/>
      <c r="I837" s="641"/>
      <c r="J837" s="515"/>
      <c r="K837" s="515"/>
      <c r="L837" s="385"/>
      <c r="M837" s="392"/>
      <c r="N837" s="405"/>
      <c r="O837" s="385"/>
      <c r="P837" s="385"/>
      <c r="Q837" s="385"/>
      <c r="R837" s="385"/>
      <c r="S837" s="385"/>
      <c r="T837" s="385"/>
      <c r="U837" s="392"/>
      <c r="V837" s="392"/>
      <c r="W837" s="392"/>
      <c r="X837" s="392"/>
      <c r="Y837" s="385"/>
      <c r="Z837" s="758"/>
      <c r="AA837" s="392"/>
      <c r="AB837" s="392"/>
      <c r="AC837" s="392"/>
      <c r="AD837" s="392"/>
      <c r="AE837" s="392"/>
      <c r="AF837" s="392"/>
      <c r="AG837" s="773"/>
      <c r="AH837" s="392"/>
      <c r="AI837" s="385"/>
      <c r="AJ837" s="392"/>
      <c r="AK837" s="794"/>
      <c r="AL837" s="386"/>
      <c r="AM837" s="386"/>
      <c r="AN837" s="386"/>
      <c r="AO837" s="795"/>
      <c r="AP837" s="796"/>
      <c r="AR837" s="798"/>
      <c r="AS837" s="798"/>
      <c r="AT837" s="798"/>
      <c r="AU837" s="780"/>
    </row>
    <row r="838" spans="1:47" ht="15.75" x14ac:dyDescent="0.25">
      <c r="A838" s="643"/>
      <c r="B838" s="385"/>
      <c r="C838" s="386"/>
      <c r="D838" s="386"/>
      <c r="E838" s="644"/>
      <c r="F838" s="386"/>
      <c r="G838" s="387"/>
      <c r="H838" s="438"/>
      <c r="I838" s="641"/>
      <c r="J838" s="515"/>
      <c r="K838" s="515"/>
      <c r="L838" s="385"/>
      <c r="M838" s="392"/>
      <c r="N838" s="405"/>
      <c r="O838" s="385"/>
      <c r="P838" s="385"/>
      <c r="Q838" s="385"/>
      <c r="R838" s="385"/>
      <c r="S838" s="385"/>
      <c r="T838" s="385"/>
      <c r="U838" s="392"/>
      <c r="V838" s="392"/>
      <c r="W838" s="392"/>
      <c r="X838" s="392"/>
      <c r="Y838" s="385"/>
      <c r="Z838" s="758"/>
      <c r="AA838" s="392"/>
      <c r="AB838" s="392"/>
      <c r="AC838" s="392"/>
      <c r="AD838" s="392"/>
      <c r="AE838" s="392"/>
      <c r="AF838" s="392"/>
      <c r="AG838" s="773"/>
      <c r="AH838" s="392"/>
      <c r="AI838" s="385"/>
      <c r="AJ838" s="392"/>
      <c r="AK838" s="794"/>
      <c r="AL838" s="386"/>
      <c r="AM838" s="386"/>
      <c r="AN838" s="386"/>
      <c r="AO838" s="795"/>
      <c r="AP838" s="796"/>
      <c r="AR838" s="798"/>
      <c r="AS838" s="798"/>
      <c r="AT838" s="798"/>
      <c r="AU838" s="780"/>
    </row>
    <row r="839" spans="1:47" ht="15.75" x14ac:dyDescent="0.25">
      <c r="A839" s="643"/>
      <c r="B839" s="385"/>
      <c r="C839" s="386"/>
      <c r="D839" s="386"/>
      <c r="E839" s="644"/>
      <c r="F839" s="386"/>
      <c r="G839" s="387"/>
      <c r="H839" s="438"/>
      <c r="I839" s="641"/>
      <c r="J839" s="515"/>
      <c r="K839" s="515"/>
      <c r="L839" s="385"/>
      <c r="M839" s="392"/>
      <c r="N839" s="405"/>
      <c r="O839" s="385"/>
      <c r="P839" s="385"/>
      <c r="Q839" s="385"/>
      <c r="R839" s="385"/>
      <c r="S839" s="385"/>
      <c r="T839" s="385"/>
      <c r="U839" s="392"/>
      <c r="V839" s="392"/>
      <c r="W839" s="392"/>
      <c r="X839" s="392"/>
      <c r="Y839" s="385"/>
      <c r="Z839" s="758"/>
      <c r="AA839" s="392"/>
      <c r="AB839" s="392"/>
      <c r="AC839" s="392"/>
      <c r="AD839" s="392"/>
      <c r="AE839" s="392"/>
      <c r="AF839" s="392"/>
      <c r="AG839" s="773"/>
      <c r="AH839" s="392"/>
      <c r="AI839" s="385"/>
      <c r="AJ839" s="392"/>
      <c r="AK839" s="794"/>
      <c r="AL839" s="386"/>
      <c r="AM839" s="386"/>
      <c r="AN839" s="386"/>
      <c r="AO839" s="795"/>
      <c r="AP839" s="796"/>
      <c r="AR839" s="798"/>
      <c r="AS839" s="798"/>
      <c r="AT839" s="798"/>
      <c r="AU839" s="780"/>
    </row>
    <row r="840" spans="1:47" ht="15.75" x14ac:dyDescent="0.25">
      <c r="A840" s="643"/>
      <c r="B840" s="385"/>
      <c r="C840" s="386"/>
      <c r="D840" s="386"/>
      <c r="E840" s="644"/>
      <c r="F840" s="386"/>
      <c r="G840" s="387"/>
      <c r="H840" s="438"/>
      <c r="I840" s="641"/>
      <c r="J840" s="515"/>
      <c r="K840" s="515"/>
      <c r="L840" s="385"/>
      <c r="M840" s="392"/>
      <c r="N840" s="405"/>
      <c r="O840" s="385"/>
      <c r="P840" s="385"/>
      <c r="Q840" s="385"/>
      <c r="R840" s="385"/>
      <c r="S840" s="385"/>
      <c r="T840" s="385"/>
      <c r="U840" s="392"/>
      <c r="V840" s="392"/>
      <c r="W840" s="392"/>
      <c r="X840" s="392"/>
      <c r="Y840" s="385"/>
      <c r="Z840" s="758"/>
      <c r="AA840" s="392"/>
      <c r="AB840" s="392"/>
      <c r="AC840" s="392"/>
      <c r="AD840" s="392"/>
      <c r="AE840" s="392"/>
      <c r="AF840" s="392"/>
      <c r="AG840" s="773"/>
      <c r="AH840" s="392"/>
      <c r="AI840" s="385"/>
      <c r="AJ840" s="392"/>
      <c r="AK840" s="794"/>
      <c r="AL840" s="386"/>
      <c r="AM840" s="386"/>
      <c r="AN840" s="386"/>
      <c r="AO840" s="795"/>
      <c r="AP840" s="796"/>
      <c r="AR840" s="798"/>
      <c r="AS840" s="798"/>
      <c r="AT840" s="798"/>
      <c r="AU840" s="780"/>
    </row>
    <row r="841" spans="1:47" ht="15.75" x14ac:dyDescent="0.25">
      <c r="A841" s="643"/>
      <c r="B841" s="385"/>
      <c r="C841" s="386"/>
      <c r="D841" s="386"/>
      <c r="E841" s="644"/>
      <c r="F841" s="386"/>
      <c r="G841" s="387"/>
      <c r="H841" s="438"/>
      <c r="I841" s="641"/>
      <c r="J841" s="515"/>
      <c r="K841" s="515"/>
      <c r="L841" s="392"/>
      <c r="M841" s="392"/>
      <c r="N841" s="1"/>
      <c r="O841" s="385"/>
      <c r="P841" s="385"/>
      <c r="Q841" s="385"/>
      <c r="R841" s="385"/>
      <c r="S841" s="385"/>
      <c r="T841" s="385"/>
      <c r="U841" s="392"/>
      <c r="V841" s="392"/>
      <c r="W841" s="392"/>
      <c r="X841" s="392"/>
      <c r="Y841" s="385"/>
      <c r="Z841" s="758"/>
      <c r="AA841" s="392"/>
      <c r="AB841" s="392"/>
      <c r="AC841" s="392"/>
      <c r="AD841" s="392"/>
      <c r="AE841" s="392"/>
      <c r="AF841" s="392"/>
      <c r="AG841" s="773"/>
      <c r="AH841" s="392"/>
      <c r="AI841" s="385"/>
      <c r="AJ841" s="392"/>
      <c r="AK841" s="794"/>
      <c r="AL841" s="386"/>
      <c r="AM841" s="386"/>
      <c r="AN841" s="386"/>
      <c r="AO841" s="795"/>
      <c r="AP841" s="796"/>
      <c r="AR841" s="798"/>
      <c r="AS841" s="798"/>
      <c r="AT841" s="798"/>
      <c r="AU841" s="780"/>
    </row>
    <row r="842" spans="1:47" ht="15.75" x14ac:dyDescent="0.25">
      <c r="A842" s="642"/>
      <c r="B842" s="640"/>
      <c r="C842" s="386"/>
      <c r="D842" s="386"/>
      <c r="E842" s="386"/>
      <c r="F842" s="386"/>
      <c r="G842" s="387"/>
      <c r="H842" s="438"/>
      <c r="I842" s="641"/>
      <c r="J842" s="515"/>
      <c r="K842" s="515"/>
      <c r="L842" s="392"/>
      <c r="M842" s="392"/>
      <c r="N842" s="1"/>
      <c r="O842" s="385"/>
      <c r="P842" s="385"/>
      <c r="Q842" s="385"/>
      <c r="R842" s="385"/>
      <c r="S842" s="385"/>
      <c r="T842" s="385"/>
      <c r="U842" s="392"/>
      <c r="V842" s="392"/>
      <c r="W842" s="392"/>
      <c r="X842" s="392"/>
      <c r="Y842" s="385"/>
      <c r="Z842" s="758"/>
      <c r="AA842" s="392"/>
      <c r="AB842" s="392"/>
      <c r="AC842" s="392"/>
      <c r="AD842" s="392"/>
      <c r="AE842" s="392"/>
      <c r="AF842" s="392"/>
      <c r="AG842" s="773"/>
      <c r="AH842" s="392"/>
      <c r="AI842" s="385"/>
      <c r="AJ842" s="392"/>
      <c r="AK842" s="794"/>
      <c r="AL842" s="386"/>
      <c r="AM842" s="386"/>
      <c r="AN842" s="386"/>
      <c r="AO842" s="795"/>
      <c r="AP842" s="796"/>
      <c r="AR842" s="798"/>
      <c r="AS842" s="798"/>
      <c r="AT842" s="798"/>
      <c r="AU842" s="780"/>
    </row>
    <row r="843" spans="1:47" ht="15.75" x14ac:dyDescent="0.25">
      <c r="A843" s="643"/>
      <c r="B843" s="385"/>
      <c r="C843" s="386"/>
      <c r="D843" s="386"/>
      <c r="E843" s="644"/>
      <c r="F843" s="386"/>
      <c r="G843" s="387"/>
      <c r="H843" s="438"/>
      <c r="I843" s="641"/>
      <c r="J843" s="515"/>
      <c r="K843" s="515"/>
      <c r="L843" s="385"/>
      <c r="M843" s="392"/>
      <c r="N843" s="405"/>
      <c r="O843" s="385"/>
      <c r="P843" s="385"/>
      <c r="Q843" s="385"/>
      <c r="R843" s="385"/>
      <c r="S843" s="385"/>
      <c r="T843" s="385"/>
      <c r="U843" s="392"/>
      <c r="V843" s="392"/>
      <c r="W843" s="392"/>
      <c r="X843" s="392"/>
      <c r="Y843" s="385"/>
      <c r="Z843" s="758"/>
      <c r="AA843" s="392"/>
      <c r="AB843" s="392"/>
      <c r="AC843" s="392"/>
      <c r="AD843" s="392"/>
      <c r="AE843" s="392"/>
      <c r="AF843" s="392"/>
      <c r="AG843" s="773"/>
      <c r="AH843" s="392"/>
      <c r="AI843" s="385"/>
      <c r="AJ843" s="392"/>
      <c r="AK843" s="794"/>
      <c r="AL843" s="386"/>
      <c r="AM843" s="386"/>
      <c r="AN843" s="386"/>
      <c r="AO843" s="795"/>
      <c r="AP843" s="796"/>
      <c r="AR843" s="798"/>
      <c r="AS843" s="798"/>
      <c r="AT843" s="798"/>
      <c r="AU843" s="780"/>
    </row>
    <row r="844" spans="1:47" ht="15.75" x14ac:dyDescent="0.25">
      <c r="A844" s="643"/>
      <c r="B844" s="385"/>
      <c r="C844" s="386"/>
      <c r="D844" s="386"/>
      <c r="E844" s="644"/>
      <c r="F844" s="386"/>
      <c r="G844" s="387"/>
      <c r="H844" s="438"/>
      <c r="I844" s="641"/>
      <c r="J844" s="515"/>
      <c r="K844" s="515"/>
      <c r="L844" s="385"/>
      <c r="M844" s="392"/>
      <c r="N844" s="405"/>
      <c r="O844" s="385"/>
      <c r="P844" s="385"/>
      <c r="Q844" s="385"/>
      <c r="R844" s="385"/>
      <c r="S844" s="385"/>
      <c r="T844" s="385"/>
      <c r="U844" s="392"/>
      <c r="V844" s="392"/>
      <c r="W844" s="392"/>
      <c r="X844" s="392"/>
      <c r="Y844" s="385"/>
      <c r="Z844" s="758"/>
      <c r="AA844" s="392"/>
      <c r="AB844" s="392"/>
      <c r="AC844" s="392"/>
      <c r="AD844" s="392"/>
      <c r="AE844" s="392"/>
      <c r="AF844" s="392"/>
      <c r="AG844" s="773"/>
      <c r="AH844" s="392"/>
      <c r="AI844" s="385"/>
      <c r="AJ844" s="392"/>
      <c r="AK844" s="794"/>
      <c r="AL844" s="386"/>
      <c r="AM844" s="386"/>
      <c r="AN844" s="386"/>
      <c r="AO844" s="795"/>
      <c r="AP844" s="796"/>
      <c r="AR844" s="798"/>
      <c r="AS844" s="798"/>
      <c r="AT844" s="798"/>
      <c r="AU844" s="780"/>
    </row>
    <row r="845" spans="1:47" ht="15.75" x14ac:dyDescent="0.25">
      <c r="A845" s="643"/>
      <c r="B845" s="385"/>
      <c r="C845" s="386"/>
      <c r="D845" s="386"/>
      <c r="E845" s="644"/>
      <c r="F845" s="386"/>
      <c r="G845" s="387"/>
      <c r="H845" s="438"/>
      <c r="I845" s="641"/>
      <c r="J845" s="515"/>
      <c r="K845" s="515"/>
      <c r="L845" s="385"/>
      <c r="M845" s="392"/>
      <c r="N845" s="405"/>
      <c r="O845" s="385"/>
      <c r="P845" s="385"/>
      <c r="Q845" s="385"/>
      <c r="R845" s="385"/>
      <c r="S845" s="385"/>
      <c r="T845" s="385"/>
      <c r="U845" s="392"/>
      <c r="V845" s="392"/>
      <c r="W845" s="392"/>
      <c r="X845" s="392"/>
      <c r="Y845" s="385"/>
      <c r="Z845" s="758"/>
      <c r="AA845" s="392"/>
      <c r="AB845" s="392"/>
      <c r="AC845" s="392"/>
      <c r="AD845" s="392"/>
      <c r="AE845" s="392"/>
      <c r="AF845" s="392"/>
      <c r="AG845" s="773"/>
      <c r="AH845" s="392"/>
      <c r="AI845" s="385"/>
      <c r="AJ845" s="392"/>
      <c r="AK845" s="794"/>
      <c r="AL845" s="386"/>
      <c r="AM845" s="386"/>
      <c r="AN845" s="386"/>
      <c r="AO845" s="795"/>
      <c r="AP845" s="796"/>
      <c r="AR845" s="798"/>
      <c r="AS845" s="798"/>
      <c r="AT845" s="798"/>
      <c r="AU845" s="780"/>
    </row>
    <row r="846" spans="1:47" ht="15.75" x14ac:dyDescent="0.25">
      <c r="A846" s="643"/>
      <c r="B846" s="385"/>
      <c r="C846" s="386"/>
      <c r="D846" s="386"/>
      <c r="E846" s="644"/>
      <c r="F846" s="386"/>
      <c r="G846" s="387"/>
      <c r="H846" s="438"/>
      <c r="I846" s="641"/>
      <c r="J846" s="515"/>
      <c r="K846" s="515"/>
      <c r="L846" s="385"/>
      <c r="M846" s="392"/>
      <c r="N846" s="405"/>
      <c r="O846" s="385"/>
      <c r="P846" s="385"/>
      <c r="Q846" s="385"/>
      <c r="R846" s="385"/>
      <c r="S846" s="385"/>
      <c r="T846" s="385"/>
      <c r="U846" s="392"/>
      <c r="V846" s="392"/>
      <c r="W846" s="392"/>
      <c r="X846" s="392"/>
      <c r="Y846" s="385"/>
      <c r="Z846" s="758"/>
      <c r="AA846" s="392"/>
      <c r="AB846" s="392"/>
      <c r="AC846" s="392"/>
      <c r="AD846" s="392"/>
      <c r="AE846" s="392"/>
      <c r="AF846" s="392"/>
      <c r="AG846" s="773"/>
      <c r="AH846" s="392"/>
      <c r="AI846" s="385"/>
      <c r="AJ846" s="392"/>
      <c r="AK846" s="794"/>
      <c r="AL846" s="386"/>
      <c r="AM846" s="386"/>
      <c r="AN846" s="386"/>
      <c r="AO846" s="795"/>
      <c r="AP846" s="796"/>
      <c r="AR846" s="798"/>
      <c r="AS846" s="798"/>
      <c r="AT846" s="798"/>
      <c r="AU846" s="780"/>
    </row>
    <row r="847" spans="1:47" ht="15.75" x14ac:dyDescent="0.25">
      <c r="A847" s="392"/>
      <c r="B847" s="385"/>
      <c r="C847" s="386"/>
      <c r="D847" s="386"/>
      <c r="E847" s="644"/>
      <c r="F847" s="386"/>
      <c r="G847" s="387"/>
      <c r="H847" s="438"/>
      <c r="I847" s="641"/>
      <c r="J847" s="515"/>
      <c r="K847" s="515"/>
      <c r="L847" s="392"/>
      <c r="M847" s="392"/>
      <c r="N847" s="1"/>
      <c r="O847" s="385"/>
      <c r="P847" s="385"/>
      <c r="Q847" s="385"/>
      <c r="R847" s="385"/>
      <c r="S847" s="385"/>
      <c r="T847" s="385"/>
      <c r="U847" s="392"/>
      <c r="V847" s="392"/>
      <c r="W847" s="392"/>
      <c r="X847" s="392"/>
      <c r="Y847" s="385"/>
      <c r="Z847" s="758"/>
      <c r="AA847" s="392"/>
      <c r="AB847" s="392"/>
      <c r="AC847" s="392"/>
      <c r="AD847" s="392"/>
      <c r="AE847" s="392"/>
      <c r="AF847" s="392"/>
      <c r="AG847" s="773"/>
      <c r="AH847" s="392"/>
      <c r="AI847" s="385"/>
      <c r="AJ847" s="392"/>
      <c r="AK847" s="794"/>
      <c r="AL847" s="386"/>
      <c r="AM847" s="386"/>
      <c r="AN847" s="386"/>
      <c r="AO847" s="795"/>
      <c r="AP847" s="796"/>
      <c r="AR847" s="798"/>
      <c r="AS847" s="798"/>
      <c r="AT847" s="798"/>
      <c r="AU847" s="780"/>
    </row>
    <row r="848" spans="1:47" ht="15.75" x14ac:dyDescent="0.25">
      <c r="A848" s="642"/>
      <c r="B848" s="385"/>
      <c r="C848" s="386"/>
      <c r="D848" s="386"/>
      <c r="E848" s="644"/>
      <c r="F848" s="386"/>
      <c r="G848" s="387"/>
      <c r="H848" s="438"/>
      <c r="I848" s="641"/>
      <c r="J848" s="515"/>
      <c r="K848" s="515"/>
      <c r="L848" s="392"/>
      <c r="M848" s="392"/>
      <c r="N848" s="1"/>
      <c r="O848" s="448"/>
      <c r="P848" s="392"/>
      <c r="Q848" s="392"/>
      <c r="R848" s="385"/>
      <c r="S848" s="385"/>
      <c r="T848" s="385"/>
      <c r="U848" s="392"/>
      <c r="V848" s="392"/>
      <c r="W848" s="392"/>
      <c r="X848" s="392"/>
      <c r="Y848" s="385"/>
      <c r="Z848" s="758"/>
      <c r="AA848" s="392"/>
      <c r="AB848" s="392"/>
      <c r="AC848" s="392"/>
      <c r="AD848" s="392"/>
      <c r="AE848" s="392"/>
      <c r="AF848" s="392"/>
      <c r="AG848" s="773"/>
      <c r="AH848" s="392"/>
      <c r="AI848" s="385"/>
      <c r="AJ848" s="392"/>
      <c r="AK848" s="794"/>
      <c r="AL848" s="386"/>
      <c r="AM848" s="386"/>
      <c r="AN848" s="386"/>
      <c r="AO848" s="795"/>
      <c r="AP848" s="796"/>
      <c r="AR848" s="798"/>
      <c r="AS848" s="798"/>
      <c r="AT848" s="798"/>
      <c r="AU848" s="780"/>
    </row>
    <row r="849" spans="1:47" ht="15.75" x14ac:dyDescent="0.25">
      <c r="A849" s="643"/>
      <c r="B849" s="385"/>
      <c r="C849" s="386"/>
      <c r="D849" s="386"/>
      <c r="E849" s="644"/>
      <c r="F849" s="386"/>
      <c r="G849" s="387"/>
      <c r="H849" s="438"/>
      <c r="I849" s="641"/>
      <c r="J849" s="515"/>
      <c r="K849" s="515"/>
      <c r="L849" s="392"/>
      <c r="M849" s="392"/>
      <c r="N849" s="1"/>
      <c r="O849" s="448"/>
      <c r="P849" s="392"/>
      <c r="Q849" s="392"/>
      <c r="R849" s="385"/>
      <c r="S849" s="385"/>
      <c r="T849" s="385"/>
      <c r="U849" s="392"/>
      <c r="V849" s="392"/>
      <c r="W849" s="392"/>
      <c r="X849" s="392"/>
      <c r="Y849" s="385"/>
      <c r="Z849" s="758"/>
      <c r="AA849" s="392"/>
      <c r="AB849" s="392"/>
      <c r="AC849" s="392"/>
      <c r="AD849" s="392"/>
      <c r="AE849" s="392"/>
      <c r="AF849" s="392"/>
      <c r="AG849" s="773"/>
      <c r="AH849" s="392"/>
      <c r="AI849" s="385"/>
      <c r="AJ849" s="392"/>
      <c r="AK849" s="794"/>
      <c r="AL849" s="386"/>
      <c r="AM849" s="386"/>
      <c r="AN849" s="386"/>
      <c r="AO849" s="795"/>
      <c r="AP849" s="796"/>
      <c r="AR849" s="798"/>
      <c r="AS849" s="798"/>
      <c r="AT849" s="798"/>
      <c r="AU849" s="780"/>
    </row>
    <row r="850" spans="1:47" ht="15.75" x14ac:dyDescent="0.25">
      <c r="A850" s="643"/>
      <c r="B850" s="385"/>
      <c r="C850" s="386"/>
      <c r="D850" s="386"/>
      <c r="E850" s="644"/>
      <c r="F850" s="386"/>
      <c r="G850" s="387"/>
      <c r="H850" s="438"/>
      <c r="I850" s="641"/>
      <c r="J850" s="515"/>
      <c r="K850" s="515"/>
      <c r="L850" s="392"/>
      <c r="M850" s="392"/>
      <c r="N850" s="1"/>
      <c r="O850" s="448"/>
      <c r="P850" s="392"/>
      <c r="Q850" s="392"/>
      <c r="R850" s="385"/>
      <c r="S850" s="385"/>
      <c r="T850" s="385"/>
      <c r="U850" s="392"/>
      <c r="V850" s="392"/>
      <c r="W850" s="392"/>
      <c r="X850" s="392"/>
      <c r="Y850" s="385"/>
      <c r="Z850" s="758"/>
      <c r="AA850" s="392"/>
      <c r="AB850" s="392"/>
      <c r="AC850" s="392"/>
      <c r="AD850" s="392"/>
      <c r="AE850" s="392"/>
      <c r="AF850" s="392"/>
      <c r="AG850" s="773"/>
      <c r="AH850" s="392"/>
      <c r="AI850" s="392"/>
      <c r="AJ850" s="392"/>
      <c r="AK850" s="794"/>
      <c r="AL850" s="386"/>
      <c r="AM850" s="386"/>
      <c r="AN850" s="386"/>
      <c r="AO850" s="795"/>
      <c r="AP850" s="796"/>
      <c r="AR850" s="798"/>
      <c r="AS850" s="798"/>
      <c r="AT850" s="798"/>
      <c r="AU850" s="780"/>
    </row>
    <row r="851" spans="1:47" ht="15.75" x14ac:dyDescent="0.25">
      <c r="A851" s="392"/>
      <c r="B851" s="385"/>
      <c r="C851" s="386"/>
      <c r="D851" s="386"/>
      <c r="E851" s="644"/>
      <c r="F851" s="386"/>
      <c r="G851" s="387"/>
      <c r="H851" s="438"/>
      <c r="I851" s="641"/>
      <c r="J851" s="515"/>
      <c r="K851" s="515"/>
      <c r="L851" s="392"/>
      <c r="M851" s="392"/>
      <c r="N851" s="1"/>
      <c r="O851" s="448"/>
      <c r="P851" s="392"/>
      <c r="Q851" s="392"/>
      <c r="R851" s="385"/>
      <c r="S851" s="385"/>
      <c r="T851" s="385"/>
      <c r="U851" s="392"/>
      <c r="V851" s="392"/>
      <c r="W851" s="392"/>
      <c r="X851" s="392"/>
      <c r="Y851" s="385"/>
      <c r="Z851" s="758"/>
      <c r="AA851" s="392"/>
      <c r="AB851" s="392"/>
      <c r="AC851" s="392"/>
      <c r="AD851" s="392"/>
      <c r="AE851" s="392"/>
      <c r="AF851" s="392"/>
      <c r="AG851" s="773"/>
      <c r="AH851" s="392"/>
      <c r="AI851" s="392"/>
      <c r="AJ851" s="392"/>
      <c r="AK851" s="794"/>
      <c r="AL851" s="386"/>
      <c r="AM851" s="386"/>
      <c r="AN851" s="386"/>
      <c r="AO851" s="795"/>
      <c r="AP851" s="796"/>
      <c r="AR851" s="798"/>
      <c r="AS851" s="798"/>
      <c r="AT851" s="798"/>
      <c r="AU851" s="780"/>
    </row>
    <row r="852" spans="1:47" ht="15.75" x14ac:dyDescent="0.25">
      <c r="A852" s="645"/>
      <c r="B852" s="385"/>
      <c r="C852" s="386"/>
      <c r="D852" s="386"/>
      <c r="E852" s="644"/>
      <c r="F852" s="386"/>
      <c r="G852" s="387"/>
      <c r="H852" s="438"/>
      <c r="I852" s="641"/>
      <c r="J852" s="515"/>
      <c r="K852" s="515"/>
      <c r="L852" s="392"/>
      <c r="M852" s="392"/>
      <c r="N852" s="1"/>
      <c r="O852" s="448"/>
      <c r="P852" s="392"/>
      <c r="Q852" s="392"/>
      <c r="R852" s="385"/>
      <c r="S852" s="385"/>
      <c r="T852" s="385"/>
      <c r="U852" s="392"/>
      <c r="V852" s="392"/>
      <c r="W852" s="392"/>
      <c r="X852" s="392"/>
      <c r="Y852" s="385"/>
      <c r="Z852" s="758"/>
      <c r="AA852" s="392"/>
      <c r="AB852" s="392"/>
      <c r="AC852" s="392"/>
      <c r="AD852" s="392"/>
      <c r="AE852" s="392"/>
      <c r="AF852" s="392"/>
      <c r="AG852" s="773"/>
      <c r="AH852" s="392"/>
      <c r="AI852" s="392"/>
      <c r="AJ852" s="392"/>
      <c r="AK852" s="794"/>
      <c r="AL852" s="386"/>
      <c r="AM852" s="386"/>
      <c r="AN852" s="386"/>
      <c r="AO852" s="795"/>
      <c r="AP852" s="796"/>
      <c r="AR852" s="798"/>
      <c r="AS852" s="798"/>
      <c r="AT852" s="798"/>
      <c r="AU852" s="780"/>
    </row>
    <row r="853" spans="1:47" ht="15.75" x14ac:dyDescent="0.25">
      <c r="A853" s="646"/>
      <c r="B853" s="385"/>
      <c r="C853" s="386"/>
      <c r="D853" s="386"/>
      <c r="E853" s="644"/>
      <c r="F853" s="386"/>
      <c r="G853" s="387"/>
      <c r="H853" s="438"/>
      <c r="I853" s="641"/>
      <c r="J853" s="515"/>
      <c r="K853" s="515"/>
      <c r="L853" s="392"/>
      <c r="M853" s="392"/>
      <c r="N853" s="1"/>
      <c r="O853" s="448"/>
      <c r="P853" s="392"/>
      <c r="Q853" s="392"/>
      <c r="R853" s="385"/>
      <c r="S853" s="385"/>
      <c r="T853" s="385"/>
      <c r="U853" s="392"/>
      <c r="V853" s="392"/>
      <c r="W853" s="392"/>
      <c r="X853" s="392"/>
      <c r="Y853" s="385"/>
      <c r="Z853" s="758"/>
      <c r="AA853" s="392"/>
      <c r="AB853" s="392"/>
      <c r="AC853" s="392"/>
      <c r="AD853" s="392"/>
      <c r="AE853" s="392"/>
      <c r="AF853" s="392"/>
      <c r="AG853" s="773"/>
      <c r="AH853" s="392"/>
      <c r="AI853" s="392"/>
      <c r="AJ853" s="392"/>
      <c r="AK853" s="794"/>
      <c r="AL853" s="386"/>
      <c r="AM853" s="386"/>
      <c r="AN853" s="386"/>
      <c r="AO853" s="795"/>
      <c r="AP853" s="796"/>
      <c r="AR853" s="798"/>
      <c r="AS853" s="798"/>
      <c r="AT853" s="798"/>
      <c r="AU853" s="780"/>
    </row>
    <row r="854" spans="1:47" ht="15.75" x14ac:dyDescent="0.25">
      <c r="A854" s="647"/>
      <c r="B854" s="385"/>
      <c r="C854" s="385"/>
      <c r="D854" s="385"/>
      <c r="E854" s="385"/>
      <c r="F854" s="385"/>
      <c r="G854" s="405"/>
      <c r="H854" s="387"/>
      <c r="I854" s="405"/>
      <c r="J854" s="405"/>
      <c r="K854" s="405"/>
      <c r="L854" s="392"/>
      <c r="M854" s="392"/>
      <c r="N854" s="1"/>
      <c r="O854" s="448"/>
      <c r="P854" s="392"/>
      <c r="Q854" s="392"/>
      <c r="R854" s="385"/>
      <c r="S854" s="385"/>
      <c r="T854" s="385"/>
      <c r="U854" s="392"/>
      <c r="V854" s="392"/>
      <c r="W854" s="392"/>
      <c r="X854" s="392"/>
      <c r="Y854" s="385"/>
      <c r="Z854" s="758"/>
      <c r="AA854" s="392"/>
      <c r="AB854" s="392"/>
      <c r="AC854" s="392"/>
      <c r="AD854" s="392"/>
      <c r="AE854" s="392"/>
      <c r="AF854" s="392"/>
      <c r="AG854" s="773"/>
      <c r="AH854" s="392"/>
      <c r="AI854" s="392"/>
      <c r="AJ854" s="392"/>
      <c r="AK854" s="794"/>
      <c r="AL854" s="386"/>
      <c r="AM854" s="386"/>
      <c r="AN854" s="386"/>
      <c r="AO854" s="795"/>
      <c r="AP854" s="796"/>
      <c r="AR854" s="798"/>
      <c r="AS854" s="798"/>
      <c r="AT854" s="798"/>
      <c r="AU854" s="780"/>
    </row>
    <row r="855" spans="1:47" ht="15.75" x14ac:dyDescent="0.25">
      <c r="A855" s="392"/>
      <c r="B855" s="392"/>
      <c r="C855" s="386"/>
      <c r="D855" s="386"/>
      <c r="E855" s="386"/>
      <c r="F855" s="386"/>
      <c r="G855" s="387"/>
      <c r="H855" s="438"/>
      <c r="I855" s="389"/>
      <c r="J855" s="390"/>
      <c r="K855" s="390"/>
      <c r="L855" s="392"/>
      <c r="M855" s="392"/>
      <c r="N855" s="1"/>
      <c r="O855" s="448"/>
      <c r="P855" s="392"/>
      <c r="Q855" s="392"/>
      <c r="R855" s="385"/>
      <c r="S855" s="385"/>
      <c r="T855" s="385"/>
      <c r="U855" s="392"/>
      <c r="V855" s="392"/>
      <c r="W855" s="392"/>
      <c r="X855" s="392"/>
      <c r="Y855" s="385"/>
      <c r="Z855" s="758"/>
      <c r="AA855" s="392"/>
      <c r="AB855" s="392"/>
      <c r="AC855" s="392"/>
      <c r="AD855" s="392"/>
      <c r="AE855" s="392"/>
      <c r="AF855" s="392"/>
      <c r="AG855" s="773"/>
      <c r="AH855" s="392"/>
      <c r="AI855" s="392"/>
      <c r="AJ855" s="392"/>
      <c r="AK855" s="794"/>
      <c r="AL855" s="386"/>
      <c r="AM855" s="386"/>
      <c r="AN855" s="386"/>
      <c r="AO855" s="795"/>
      <c r="AP855" s="796"/>
      <c r="AR855" s="798"/>
      <c r="AS855" s="798"/>
      <c r="AT855" s="798"/>
      <c r="AU855" s="780"/>
    </row>
    <row r="856" spans="1:47" ht="15.75" x14ac:dyDescent="0.25">
      <c r="A856" s="392"/>
      <c r="B856" s="392"/>
      <c r="C856" s="386"/>
      <c r="D856" s="386"/>
      <c r="E856" s="386"/>
      <c r="F856" s="386"/>
      <c r="G856" s="387"/>
      <c r="H856" s="438"/>
      <c r="I856" s="389"/>
      <c r="J856" s="390"/>
      <c r="K856" s="390"/>
      <c r="L856" s="392"/>
      <c r="M856" s="392"/>
      <c r="N856" s="1"/>
      <c r="O856" s="448"/>
      <c r="P856" s="392"/>
      <c r="Q856" s="392"/>
      <c r="R856" s="385"/>
      <c r="S856" s="385"/>
      <c r="T856" s="385"/>
      <c r="U856" s="392"/>
      <c r="V856" s="392"/>
      <c r="W856" s="392"/>
      <c r="X856" s="392"/>
      <c r="Y856" s="385"/>
      <c r="Z856" s="758"/>
      <c r="AA856" s="392"/>
      <c r="AB856" s="392"/>
      <c r="AC856" s="392"/>
      <c r="AD856" s="392"/>
      <c r="AE856" s="392"/>
      <c r="AF856" s="392"/>
      <c r="AG856" s="773"/>
      <c r="AH856" s="392"/>
      <c r="AI856" s="392"/>
      <c r="AJ856" s="392"/>
      <c r="AK856" s="794"/>
      <c r="AL856" s="386"/>
      <c r="AM856" s="386"/>
      <c r="AN856" s="386"/>
      <c r="AO856" s="795"/>
      <c r="AP856" s="796"/>
      <c r="AR856" s="798"/>
      <c r="AS856" s="798"/>
      <c r="AT856" s="798"/>
      <c r="AU856" s="780"/>
    </row>
    <row r="857" spans="1:47" ht="15.75" x14ac:dyDescent="0.25">
      <c r="A857" s="392"/>
      <c r="B857" s="392"/>
      <c r="C857" s="386"/>
      <c r="D857" s="386"/>
      <c r="E857" s="386"/>
      <c r="F857" s="386"/>
      <c r="G857" s="387"/>
      <c r="H857" s="438"/>
      <c r="I857" s="389"/>
      <c r="J857" s="390"/>
      <c r="K857" s="390"/>
      <c r="L857" s="392"/>
      <c r="M857" s="392"/>
      <c r="N857" s="1"/>
      <c r="O857" s="448"/>
      <c r="P857" s="392"/>
      <c r="Q857" s="392"/>
      <c r="R857" s="385"/>
      <c r="S857" s="385"/>
      <c r="T857" s="385"/>
      <c r="U857" s="392"/>
      <c r="V857" s="392"/>
      <c r="W857" s="392"/>
      <c r="X857" s="392"/>
      <c r="Y857" s="385"/>
      <c r="Z857" s="758"/>
      <c r="AA857" s="392"/>
      <c r="AB857" s="392"/>
      <c r="AC857" s="392"/>
      <c r="AD857" s="392"/>
      <c r="AE857" s="392"/>
      <c r="AF857" s="392"/>
      <c r="AG857" s="773"/>
      <c r="AH857" s="392"/>
      <c r="AI857" s="392"/>
      <c r="AJ857" s="392"/>
      <c r="AK857" s="794"/>
      <c r="AL857" s="386"/>
      <c r="AM857" s="386"/>
      <c r="AN857" s="386"/>
      <c r="AO857" s="795"/>
      <c r="AP857" s="796"/>
      <c r="AR857" s="798"/>
      <c r="AS857" s="798"/>
      <c r="AT857" s="798"/>
      <c r="AU857" s="780"/>
    </row>
    <row r="858" spans="1:47" ht="15.75" x14ac:dyDescent="0.25">
      <c r="A858" s="392"/>
      <c r="B858" s="392"/>
      <c r="C858" s="386"/>
      <c r="D858" s="386"/>
      <c r="E858" s="386"/>
      <c r="F858" s="386"/>
      <c r="G858" s="387"/>
      <c r="H858" s="438"/>
      <c r="I858" s="389"/>
      <c r="J858" s="390"/>
      <c r="K858" s="390"/>
      <c r="L858" s="392"/>
      <c r="M858" s="392"/>
      <c r="N858" s="1"/>
      <c r="O858" s="448"/>
      <c r="P858" s="392"/>
      <c r="Q858" s="392"/>
      <c r="R858" s="385"/>
      <c r="S858" s="385"/>
      <c r="T858" s="385"/>
      <c r="U858" s="392"/>
      <c r="V858" s="392"/>
      <c r="W858" s="392"/>
      <c r="X858" s="392"/>
      <c r="Y858" s="385"/>
      <c r="Z858" s="758"/>
      <c r="AA858" s="392"/>
      <c r="AB858" s="392"/>
      <c r="AC858" s="392"/>
      <c r="AD858" s="392"/>
      <c r="AE858" s="392"/>
      <c r="AF858" s="392"/>
      <c r="AG858" s="773"/>
      <c r="AH858" s="392"/>
      <c r="AI858" s="392"/>
      <c r="AJ858" s="392"/>
      <c r="AK858" s="794"/>
      <c r="AL858" s="386"/>
      <c r="AM858" s="386"/>
      <c r="AN858" s="386"/>
      <c r="AO858" s="795"/>
      <c r="AP858" s="796"/>
      <c r="AR858" s="798"/>
      <c r="AS858" s="798"/>
      <c r="AT858" s="798"/>
      <c r="AU858" s="780"/>
    </row>
    <row r="859" spans="1:47" ht="15.75" x14ac:dyDescent="0.25">
      <c r="A859" s="392"/>
      <c r="B859" s="392"/>
      <c r="C859" s="386"/>
      <c r="D859" s="386"/>
      <c r="E859" s="386"/>
      <c r="F859" s="386"/>
      <c r="G859" s="387"/>
      <c r="H859" s="438"/>
      <c r="I859" s="389"/>
      <c r="J859" s="390"/>
      <c r="K859" s="390"/>
      <c r="L859" s="392"/>
      <c r="M859" s="392"/>
      <c r="N859" s="1"/>
      <c r="O859" s="448"/>
      <c r="P859" s="392"/>
      <c r="Q859" s="392"/>
      <c r="R859" s="385"/>
      <c r="S859" s="385"/>
      <c r="T859" s="385"/>
      <c r="U859" s="392"/>
      <c r="V859" s="392"/>
      <c r="W859" s="392"/>
      <c r="X859" s="392"/>
      <c r="Y859" s="385"/>
      <c r="Z859" s="758"/>
      <c r="AA859" s="392"/>
      <c r="AB859" s="392"/>
      <c r="AC859" s="392"/>
      <c r="AD859" s="392"/>
      <c r="AE859" s="392"/>
      <c r="AF859" s="392"/>
      <c r="AG859" s="773"/>
      <c r="AH859" s="392"/>
      <c r="AI859" s="392"/>
      <c r="AJ859" s="392"/>
      <c r="AK859" s="794"/>
      <c r="AL859" s="386"/>
      <c r="AM859" s="386"/>
      <c r="AN859" s="386"/>
      <c r="AO859" s="795"/>
      <c r="AP859" s="796"/>
      <c r="AR859" s="798"/>
      <c r="AS859" s="798"/>
      <c r="AT859" s="798"/>
      <c r="AU859" s="780"/>
    </row>
    <row r="860" spans="1:47" ht="15.75" x14ac:dyDescent="0.25">
      <c r="A860" s="392"/>
      <c r="B860" s="392"/>
      <c r="C860" s="386"/>
      <c r="D860" s="386"/>
      <c r="E860" s="386"/>
      <c r="F860" s="386"/>
      <c r="G860" s="387"/>
      <c r="H860" s="438"/>
      <c r="I860" s="389"/>
      <c r="J860" s="390"/>
      <c r="K860" s="390"/>
      <c r="L860" s="392"/>
      <c r="M860" s="392"/>
      <c r="N860" s="1"/>
      <c r="O860" s="448"/>
      <c r="P860" s="392"/>
      <c r="Q860" s="392"/>
      <c r="R860" s="385"/>
      <c r="S860" s="385"/>
      <c r="T860" s="385"/>
      <c r="U860" s="392"/>
      <c r="V860" s="392"/>
      <c r="W860" s="392"/>
      <c r="X860" s="392"/>
      <c r="Y860" s="385"/>
      <c r="Z860" s="758"/>
      <c r="AA860" s="392"/>
      <c r="AB860" s="392"/>
      <c r="AC860" s="392"/>
      <c r="AD860" s="392"/>
      <c r="AE860" s="392"/>
      <c r="AF860" s="392"/>
      <c r="AG860" s="773"/>
      <c r="AH860" s="392"/>
      <c r="AI860" s="392"/>
      <c r="AJ860" s="392"/>
      <c r="AK860" s="794"/>
      <c r="AL860" s="386"/>
      <c r="AM860" s="386"/>
      <c r="AN860" s="386"/>
      <c r="AO860" s="795"/>
      <c r="AP860" s="796"/>
      <c r="AR860" s="798"/>
      <c r="AS860" s="798"/>
      <c r="AT860" s="798"/>
      <c r="AU860" s="780"/>
    </row>
    <row r="861" spans="1:47" ht="15.75" x14ac:dyDescent="0.25">
      <c r="A861" s="392"/>
      <c r="B861" s="392"/>
      <c r="C861" s="386"/>
      <c r="D861" s="386"/>
      <c r="E861" s="386"/>
      <c r="F861" s="386"/>
      <c r="G861" s="387"/>
      <c r="H861" s="438"/>
      <c r="I861" s="389"/>
      <c r="J861" s="390"/>
      <c r="K861" s="390"/>
      <c r="L861" s="392"/>
      <c r="M861" s="392"/>
      <c r="N861" s="1"/>
      <c r="O861" s="448"/>
      <c r="P861" s="392"/>
      <c r="Q861" s="392"/>
      <c r="R861" s="385"/>
      <c r="S861" s="385"/>
      <c r="T861" s="385"/>
      <c r="U861" s="392"/>
      <c r="V861" s="392"/>
      <c r="W861" s="392"/>
      <c r="X861" s="392"/>
      <c r="Y861" s="385"/>
      <c r="Z861" s="758"/>
      <c r="AA861" s="392"/>
      <c r="AB861" s="392"/>
      <c r="AC861" s="392"/>
      <c r="AD861" s="392"/>
      <c r="AE861" s="392"/>
      <c r="AF861" s="392"/>
      <c r="AG861" s="773"/>
      <c r="AH861" s="392"/>
      <c r="AI861" s="392"/>
      <c r="AJ861" s="392"/>
      <c r="AK861" s="794"/>
      <c r="AL861" s="386"/>
      <c r="AM861" s="386"/>
      <c r="AN861" s="386"/>
      <c r="AO861" s="795"/>
      <c r="AP861" s="796"/>
      <c r="AR861" s="798"/>
      <c r="AS861" s="798"/>
      <c r="AT861" s="798"/>
      <c r="AU861" s="780"/>
    </row>
    <row r="862" spans="1:47" ht="15.75" x14ac:dyDescent="0.25">
      <c r="A862" s="392"/>
      <c r="B862" s="392"/>
      <c r="C862" s="386"/>
      <c r="D862" s="386"/>
      <c r="E862" s="386"/>
      <c r="F862" s="386"/>
      <c r="G862" s="387"/>
      <c r="H862" s="438"/>
      <c r="I862" s="389"/>
      <c r="J862" s="390"/>
      <c r="K862" s="390"/>
      <c r="L862" s="392"/>
      <c r="M862" s="392"/>
      <c r="N862" s="1"/>
      <c r="O862" s="448"/>
      <c r="P862" s="392"/>
      <c r="Q862" s="392"/>
      <c r="R862" s="385"/>
      <c r="S862" s="385"/>
      <c r="T862" s="385"/>
      <c r="U862" s="392"/>
      <c r="V862" s="392"/>
      <c r="W862" s="392"/>
      <c r="X862" s="392"/>
      <c r="Y862" s="385"/>
      <c r="Z862" s="758"/>
      <c r="AA862" s="392"/>
      <c r="AB862" s="392"/>
      <c r="AC862" s="392"/>
      <c r="AD862" s="392"/>
      <c r="AE862" s="392"/>
      <c r="AF862" s="392"/>
      <c r="AG862" s="773"/>
      <c r="AH862" s="392"/>
      <c r="AI862" s="392"/>
      <c r="AJ862" s="392"/>
      <c r="AK862" s="794"/>
      <c r="AL862" s="386"/>
      <c r="AM862" s="386"/>
      <c r="AN862" s="386"/>
      <c r="AO862" s="795"/>
      <c r="AP862" s="796"/>
      <c r="AR862" s="798"/>
      <c r="AS862" s="798"/>
      <c r="AT862" s="798"/>
      <c r="AU862" s="780"/>
    </row>
    <row r="863" spans="1:47" ht="15.75" x14ac:dyDescent="0.25">
      <c r="A863" s="392"/>
      <c r="B863" s="392"/>
      <c r="C863" s="386"/>
      <c r="D863" s="386"/>
      <c r="E863" s="386"/>
      <c r="F863" s="386"/>
      <c r="G863" s="387"/>
      <c r="H863" s="438"/>
      <c r="I863" s="389"/>
      <c r="J863" s="390"/>
      <c r="K863" s="390"/>
      <c r="L863" s="392"/>
      <c r="M863" s="392"/>
      <c r="N863" s="1"/>
      <c r="O863" s="448"/>
      <c r="P863" s="392"/>
      <c r="Q863" s="392"/>
      <c r="R863" s="385"/>
      <c r="S863" s="385"/>
      <c r="T863" s="385"/>
      <c r="U863" s="392"/>
      <c r="V863" s="392"/>
      <c r="W863" s="392"/>
      <c r="X863" s="392"/>
      <c r="Y863" s="385"/>
      <c r="Z863" s="758"/>
      <c r="AA863" s="392"/>
      <c r="AB863" s="392"/>
      <c r="AC863" s="392"/>
      <c r="AD863" s="392"/>
      <c r="AE863" s="392"/>
      <c r="AF863" s="392"/>
      <c r="AG863" s="773"/>
      <c r="AH863" s="392"/>
      <c r="AI863" s="392"/>
      <c r="AJ863" s="392"/>
      <c r="AK863" s="794"/>
      <c r="AL863" s="386"/>
      <c r="AM863" s="386"/>
      <c r="AN863" s="386"/>
      <c r="AO863" s="795"/>
      <c r="AP863" s="796"/>
      <c r="AR863" s="798"/>
      <c r="AS863" s="798"/>
      <c r="AT863" s="798"/>
      <c r="AU863" s="780"/>
    </row>
    <row r="864" spans="1:47" ht="15.75" x14ac:dyDescent="0.25">
      <c r="A864" s="392"/>
      <c r="B864" s="392"/>
      <c r="C864" s="386"/>
      <c r="D864" s="386"/>
      <c r="E864" s="386"/>
      <c r="F864" s="386"/>
      <c r="G864" s="387"/>
      <c r="H864" s="438"/>
      <c r="I864" s="389"/>
      <c r="J864" s="390"/>
      <c r="K864" s="390"/>
      <c r="L864" s="392"/>
      <c r="M864" s="392"/>
      <c r="N864" s="1"/>
      <c r="O864" s="448"/>
      <c r="P864" s="392"/>
      <c r="Q864" s="392"/>
      <c r="R864" s="385"/>
      <c r="S864" s="385"/>
      <c r="T864" s="385"/>
      <c r="U864" s="392"/>
      <c r="V864" s="392"/>
      <c r="W864" s="392"/>
      <c r="X864" s="392"/>
      <c r="Y864" s="385"/>
      <c r="Z864" s="758"/>
      <c r="AA864" s="392"/>
      <c r="AB864" s="392"/>
      <c r="AC864" s="392"/>
      <c r="AD864" s="392"/>
      <c r="AE864" s="392"/>
      <c r="AF864" s="392"/>
      <c r="AG864" s="773"/>
      <c r="AH864" s="392"/>
      <c r="AI864" s="392"/>
      <c r="AJ864" s="392"/>
      <c r="AK864" s="794"/>
      <c r="AL864" s="386"/>
      <c r="AM864" s="386"/>
      <c r="AN864" s="386"/>
      <c r="AO864" s="795"/>
      <c r="AP864" s="796"/>
      <c r="AR864" s="798"/>
      <c r="AS864" s="798"/>
      <c r="AT864" s="798"/>
      <c r="AU864" s="780"/>
    </row>
    <row r="865" spans="1:47" ht="15.75" x14ac:dyDescent="0.25">
      <c r="A865" s="392"/>
      <c r="B865" s="392"/>
      <c r="C865" s="386"/>
      <c r="D865" s="386"/>
      <c r="E865" s="386"/>
      <c r="F865" s="386"/>
      <c r="G865" s="387"/>
      <c r="H865" s="438"/>
      <c r="I865" s="389"/>
      <c r="J865" s="390"/>
      <c r="K865" s="390"/>
      <c r="L865" s="392"/>
      <c r="M865" s="392"/>
      <c r="N865" s="1"/>
      <c r="O865" s="448"/>
      <c r="P865" s="392"/>
      <c r="Q865" s="392"/>
      <c r="R865" s="385"/>
      <c r="S865" s="385"/>
      <c r="T865" s="385"/>
      <c r="U865" s="392"/>
      <c r="V865" s="392"/>
      <c r="W865" s="392"/>
      <c r="X865" s="392"/>
      <c r="Y865" s="385"/>
      <c r="Z865" s="758"/>
      <c r="AA865" s="392"/>
      <c r="AB865" s="392"/>
      <c r="AC865" s="392"/>
      <c r="AD865" s="392"/>
      <c r="AE865" s="392"/>
      <c r="AF865" s="392"/>
      <c r="AG865" s="773"/>
      <c r="AH865" s="392"/>
      <c r="AI865" s="392"/>
      <c r="AJ865" s="392"/>
      <c r="AK865" s="794"/>
      <c r="AL865" s="386"/>
      <c r="AM865" s="386"/>
      <c r="AN865" s="386"/>
      <c r="AO865" s="795"/>
      <c r="AP865" s="796"/>
      <c r="AR865" s="798"/>
      <c r="AS865" s="798"/>
      <c r="AT865" s="798"/>
      <c r="AU865" s="780"/>
    </row>
    <row r="866" spans="1:47" ht="15.75" x14ac:dyDescent="0.25">
      <c r="A866" s="392"/>
      <c r="B866" s="392"/>
      <c r="C866" s="386"/>
      <c r="D866" s="386"/>
      <c r="E866" s="386"/>
      <c r="F866" s="386"/>
      <c r="G866" s="387"/>
      <c r="H866" s="438"/>
      <c r="I866" s="389"/>
      <c r="J866" s="390"/>
      <c r="K866" s="390"/>
      <c r="L866" s="392"/>
      <c r="M866" s="392"/>
      <c r="N866" s="1"/>
      <c r="O866" s="448"/>
      <c r="P866" s="392"/>
      <c r="Q866" s="392"/>
      <c r="R866" s="385"/>
      <c r="S866" s="385"/>
      <c r="T866" s="385"/>
      <c r="U866" s="392"/>
      <c r="V866" s="392"/>
      <c r="W866" s="392"/>
      <c r="X866" s="392"/>
      <c r="Y866" s="385"/>
      <c r="Z866" s="758"/>
      <c r="AA866" s="392"/>
      <c r="AB866" s="392"/>
      <c r="AC866" s="392"/>
      <c r="AD866" s="392"/>
      <c r="AE866" s="392"/>
      <c r="AF866" s="392"/>
      <c r="AG866" s="773"/>
      <c r="AH866" s="392"/>
      <c r="AI866" s="392"/>
      <c r="AJ866" s="392"/>
      <c r="AK866" s="794"/>
      <c r="AL866" s="386"/>
      <c r="AM866" s="386"/>
      <c r="AN866" s="386"/>
      <c r="AO866" s="795"/>
      <c r="AP866" s="796"/>
      <c r="AR866" s="798"/>
      <c r="AS866" s="798"/>
      <c r="AT866" s="798"/>
      <c r="AU866" s="780"/>
    </row>
    <row r="867" spans="1:47" ht="15.75" x14ac:dyDescent="0.25">
      <c r="A867" s="392"/>
      <c r="B867" s="392"/>
      <c r="C867" s="386"/>
      <c r="D867" s="386"/>
      <c r="E867" s="386"/>
      <c r="F867" s="386"/>
      <c r="G867" s="387"/>
      <c r="H867" s="438"/>
      <c r="I867" s="389"/>
      <c r="J867" s="390"/>
      <c r="K867" s="390"/>
      <c r="L867" s="392"/>
      <c r="M867" s="392"/>
      <c r="N867" s="1"/>
      <c r="O867" s="448"/>
      <c r="P867" s="392"/>
      <c r="Q867" s="392"/>
      <c r="R867" s="385"/>
      <c r="S867" s="385"/>
      <c r="T867" s="385"/>
      <c r="U867" s="392"/>
      <c r="V867" s="392"/>
      <c r="W867" s="392"/>
      <c r="X867" s="392"/>
      <c r="Y867" s="385"/>
      <c r="Z867" s="758"/>
      <c r="AA867" s="392"/>
      <c r="AB867" s="392"/>
      <c r="AC867" s="392"/>
      <c r="AD867" s="392"/>
      <c r="AE867" s="392"/>
      <c r="AF867" s="392"/>
      <c r="AG867" s="773"/>
      <c r="AH867" s="392"/>
      <c r="AI867" s="392"/>
      <c r="AJ867" s="392"/>
      <c r="AK867" s="794"/>
      <c r="AL867" s="386"/>
      <c r="AM867" s="386"/>
      <c r="AN867" s="386"/>
      <c r="AO867" s="795"/>
      <c r="AP867" s="796"/>
      <c r="AR867" s="798"/>
      <c r="AS867" s="798"/>
      <c r="AT867" s="798"/>
      <c r="AU867" s="780"/>
    </row>
    <row r="868" spans="1:47" ht="15.75" x14ac:dyDescent="0.25">
      <c r="A868" s="392"/>
      <c r="B868" s="392"/>
      <c r="C868" s="386"/>
      <c r="D868" s="386"/>
      <c r="E868" s="386"/>
      <c r="F868" s="386"/>
      <c r="G868" s="387"/>
      <c r="H868" s="438"/>
      <c r="I868" s="389"/>
      <c r="J868" s="390"/>
      <c r="K868" s="390"/>
      <c r="L868" s="392"/>
      <c r="M868" s="392"/>
      <c r="N868" s="1"/>
      <c r="O868" s="448"/>
      <c r="P868" s="392"/>
      <c r="Q868" s="392"/>
      <c r="R868" s="385"/>
      <c r="S868" s="385"/>
      <c r="T868" s="385"/>
      <c r="U868" s="392"/>
      <c r="V868" s="392"/>
      <c r="W868" s="392"/>
      <c r="X868" s="392"/>
      <c r="Y868" s="385"/>
      <c r="Z868" s="758"/>
      <c r="AA868" s="392"/>
      <c r="AB868" s="392"/>
      <c r="AC868" s="392"/>
      <c r="AD868" s="392"/>
      <c r="AE868" s="392"/>
      <c r="AF868" s="392"/>
      <c r="AG868" s="773"/>
      <c r="AH868" s="392"/>
      <c r="AI868" s="392"/>
      <c r="AJ868" s="392"/>
      <c r="AK868" s="794"/>
      <c r="AL868" s="386"/>
      <c r="AM868" s="386"/>
      <c r="AN868" s="386"/>
      <c r="AO868" s="795"/>
      <c r="AP868" s="796"/>
      <c r="AR868" s="798"/>
      <c r="AS868" s="798"/>
      <c r="AT868" s="798"/>
      <c r="AU868" s="780"/>
    </row>
    <row r="869" spans="1:47" ht="15.75" x14ac:dyDescent="0.25">
      <c r="A869" s="392"/>
      <c r="B869" s="392"/>
      <c r="C869" s="386"/>
      <c r="D869" s="386"/>
      <c r="E869" s="386"/>
      <c r="F869" s="386"/>
      <c r="G869" s="387"/>
      <c r="H869" s="438"/>
      <c r="I869" s="389"/>
      <c r="J869" s="390"/>
      <c r="K869" s="390"/>
      <c r="L869" s="392"/>
      <c r="M869" s="392"/>
      <c r="N869" s="1"/>
      <c r="O869" s="448"/>
      <c r="P869" s="392"/>
      <c r="Q869" s="392"/>
      <c r="R869" s="385"/>
      <c r="S869" s="385"/>
      <c r="T869" s="385"/>
      <c r="U869" s="392"/>
      <c r="V869" s="392"/>
      <c r="W869" s="392"/>
      <c r="X869" s="392"/>
      <c r="Y869" s="385"/>
      <c r="Z869" s="758"/>
      <c r="AA869" s="392"/>
      <c r="AB869" s="392"/>
      <c r="AC869" s="392"/>
      <c r="AD869" s="392"/>
      <c r="AE869" s="392"/>
      <c r="AF869" s="392"/>
      <c r="AG869" s="773"/>
      <c r="AH869" s="392"/>
      <c r="AI869" s="392"/>
      <c r="AJ869" s="392"/>
      <c r="AK869" s="794"/>
      <c r="AL869" s="386"/>
      <c r="AM869" s="386"/>
      <c r="AN869" s="386"/>
      <c r="AO869" s="795"/>
      <c r="AP869" s="796"/>
      <c r="AR869" s="798"/>
      <c r="AS869" s="798"/>
      <c r="AT869" s="798"/>
      <c r="AU869" s="780"/>
    </row>
    <row r="870" spans="1:47" ht="15.75" x14ac:dyDescent="0.25">
      <c r="A870" s="392"/>
      <c r="B870" s="392"/>
      <c r="C870" s="386"/>
      <c r="D870" s="386"/>
      <c r="E870" s="386"/>
      <c r="F870" s="386"/>
      <c r="G870" s="387"/>
      <c r="H870" s="438"/>
      <c r="I870" s="389"/>
      <c r="J870" s="390"/>
      <c r="K870" s="390"/>
      <c r="L870" s="392"/>
      <c r="M870" s="392"/>
      <c r="N870" s="1"/>
      <c r="O870" s="448"/>
      <c r="P870" s="392"/>
      <c r="Q870" s="392"/>
      <c r="R870" s="385"/>
      <c r="S870" s="385"/>
      <c r="T870" s="385"/>
      <c r="U870" s="392"/>
      <c r="V870" s="392"/>
      <c r="W870" s="392"/>
      <c r="X870" s="392"/>
      <c r="Y870" s="385"/>
      <c r="Z870" s="758"/>
      <c r="AA870" s="392"/>
      <c r="AB870" s="392"/>
      <c r="AC870" s="392"/>
      <c r="AD870" s="392"/>
      <c r="AE870" s="392"/>
      <c r="AF870" s="392"/>
      <c r="AG870" s="773"/>
      <c r="AH870" s="392"/>
      <c r="AI870" s="392"/>
      <c r="AJ870" s="392"/>
      <c r="AK870" s="794"/>
      <c r="AL870" s="386"/>
      <c r="AM870" s="386"/>
      <c r="AN870" s="386"/>
      <c r="AO870" s="795"/>
      <c r="AP870" s="796"/>
      <c r="AR870" s="798"/>
      <c r="AS870" s="798"/>
      <c r="AT870" s="798"/>
      <c r="AU870" s="780"/>
    </row>
    <row r="871" spans="1:47" ht="15.75" x14ac:dyDescent="0.25">
      <c r="A871" s="392"/>
      <c r="B871" s="392"/>
      <c r="C871" s="386"/>
      <c r="D871" s="386"/>
      <c r="E871" s="386"/>
      <c r="F871" s="386"/>
      <c r="G871" s="387"/>
      <c r="H871" s="438"/>
      <c r="I871" s="389"/>
      <c r="J871" s="390"/>
      <c r="K871" s="390"/>
      <c r="L871" s="392"/>
      <c r="M871" s="392"/>
      <c r="N871" s="1"/>
      <c r="O871" s="448"/>
      <c r="P871" s="392"/>
      <c r="Q871" s="392"/>
      <c r="R871" s="385"/>
      <c r="S871" s="385"/>
      <c r="T871" s="385"/>
      <c r="U871" s="392"/>
      <c r="V871" s="392"/>
      <c r="W871" s="392"/>
      <c r="X871" s="392"/>
      <c r="Y871" s="385"/>
      <c r="Z871" s="758"/>
      <c r="AA871" s="392"/>
      <c r="AB871" s="392"/>
      <c r="AC871" s="392"/>
      <c r="AD871" s="392"/>
      <c r="AE871" s="392"/>
      <c r="AF871" s="392"/>
      <c r="AG871" s="773"/>
      <c r="AH871" s="392"/>
      <c r="AI871" s="392"/>
      <c r="AJ871" s="392"/>
      <c r="AK871" s="794"/>
      <c r="AL871" s="386"/>
      <c r="AM871" s="386"/>
      <c r="AN871" s="386"/>
      <c r="AO871" s="795"/>
      <c r="AP871" s="796"/>
      <c r="AR871" s="798"/>
      <c r="AS871" s="798"/>
      <c r="AT871" s="798"/>
      <c r="AU871" s="780"/>
    </row>
    <row r="872" spans="1:47" ht="15.75" x14ac:dyDescent="0.25">
      <c r="A872" s="392"/>
      <c r="B872" s="392"/>
      <c r="C872" s="386"/>
      <c r="D872" s="386"/>
      <c r="E872" s="386"/>
      <c r="F872" s="386"/>
      <c r="G872" s="387"/>
      <c r="H872" s="438"/>
      <c r="I872" s="389"/>
      <c r="J872" s="390"/>
      <c r="K872" s="390"/>
      <c r="L872" s="392"/>
      <c r="M872" s="392"/>
      <c r="N872" s="1"/>
      <c r="O872" s="448"/>
      <c r="P872" s="392"/>
      <c r="Q872" s="392"/>
      <c r="R872" s="385"/>
      <c r="S872" s="385"/>
      <c r="T872" s="385"/>
      <c r="U872" s="392"/>
      <c r="V872" s="392"/>
      <c r="W872" s="392"/>
      <c r="X872" s="392"/>
      <c r="Y872" s="385"/>
      <c r="Z872" s="758"/>
      <c r="AA872" s="392"/>
      <c r="AB872" s="392"/>
      <c r="AC872" s="392"/>
      <c r="AD872" s="392"/>
      <c r="AE872" s="392"/>
      <c r="AF872" s="392"/>
      <c r="AG872" s="773"/>
      <c r="AH872" s="392"/>
      <c r="AI872" s="392"/>
      <c r="AJ872" s="392"/>
      <c r="AK872" s="794"/>
      <c r="AL872" s="386"/>
      <c r="AM872" s="386"/>
      <c r="AN872" s="386"/>
      <c r="AO872" s="795"/>
      <c r="AP872" s="796"/>
      <c r="AR872" s="798"/>
      <c r="AS872" s="798"/>
      <c r="AT872" s="798"/>
      <c r="AU872" s="780"/>
    </row>
    <row r="873" spans="1:47" ht="15.75" x14ac:dyDescent="0.25">
      <c r="A873" s="392"/>
      <c r="B873" s="392"/>
      <c r="C873" s="386"/>
      <c r="D873" s="386"/>
      <c r="E873" s="386"/>
      <c r="F873" s="386"/>
      <c r="G873" s="387"/>
      <c r="H873" s="438"/>
      <c r="I873" s="389"/>
      <c r="J873" s="390"/>
      <c r="K873" s="390"/>
      <c r="L873" s="392"/>
      <c r="M873" s="392"/>
      <c r="N873" s="1"/>
      <c r="O873" s="448"/>
      <c r="P873" s="392"/>
      <c r="Q873" s="392"/>
      <c r="R873" s="385"/>
      <c r="S873" s="385"/>
      <c r="T873" s="385"/>
      <c r="U873" s="392"/>
      <c r="V873" s="392"/>
      <c r="W873" s="392"/>
      <c r="X873" s="392"/>
      <c r="Y873" s="385"/>
      <c r="Z873" s="758"/>
      <c r="AA873" s="392"/>
      <c r="AB873" s="392"/>
      <c r="AC873" s="392"/>
      <c r="AD873" s="392"/>
      <c r="AE873" s="392"/>
      <c r="AF873" s="392"/>
      <c r="AG873" s="773"/>
      <c r="AH873" s="392"/>
      <c r="AI873" s="392"/>
      <c r="AJ873" s="392"/>
      <c r="AK873" s="794"/>
      <c r="AL873" s="386"/>
      <c r="AM873" s="386"/>
      <c r="AN873" s="386"/>
      <c r="AO873" s="795"/>
      <c r="AP873" s="796"/>
      <c r="AR873" s="798"/>
      <c r="AS873" s="798"/>
      <c r="AT873" s="798"/>
      <c r="AU873" s="780"/>
    </row>
    <row r="874" spans="1:47" ht="15.75" x14ac:dyDescent="0.25">
      <c r="A874" s="392"/>
      <c r="B874" s="392"/>
      <c r="C874" s="386"/>
      <c r="D874" s="386"/>
      <c r="E874" s="386"/>
      <c r="F874" s="386"/>
      <c r="G874" s="387"/>
      <c r="H874" s="438"/>
      <c r="I874" s="389"/>
      <c r="J874" s="390"/>
      <c r="K874" s="390"/>
      <c r="L874" s="392"/>
      <c r="M874" s="392"/>
      <c r="N874" s="1"/>
      <c r="O874" s="448"/>
      <c r="P874" s="392"/>
      <c r="Q874" s="392"/>
      <c r="R874" s="385"/>
      <c r="S874" s="385"/>
      <c r="T874" s="385"/>
      <c r="U874" s="392"/>
      <c r="V874" s="392"/>
      <c r="W874" s="392"/>
      <c r="X874" s="392"/>
      <c r="Y874" s="385"/>
      <c r="Z874" s="758"/>
      <c r="AA874" s="392"/>
      <c r="AB874" s="392"/>
      <c r="AC874" s="392"/>
      <c r="AD874" s="392"/>
      <c r="AE874" s="392"/>
      <c r="AF874" s="392"/>
      <c r="AG874" s="773"/>
      <c r="AH874" s="392"/>
      <c r="AI874" s="392"/>
      <c r="AJ874" s="392"/>
      <c r="AK874" s="794"/>
      <c r="AL874" s="386"/>
      <c r="AM874" s="386"/>
      <c r="AN874" s="386"/>
      <c r="AO874" s="795"/>
      <c r="AP874" s="796"/>
      <c r="AR874" s="798"/>
      <c r="AS874" s="798"/>
      <c r="AT874" s="798"/>
      <c r="AU874" s="780"/>
    </row>
    <row r="875" spans="1:47" ht="15.75" x14ac:dyDescent="0.25">
      <c r="A875" s="392"/>
      <c r="B875" s="392"/>
      <c r="C875" s="386"/>
      <c r="D875" s="386"/>
      <c r="E875" s="386"/>
      <c r="F875" s="386"/>
      <c r="G875" s="387"/>
      <c r="H875" s="438"/>
      <c r="I875" s="389"/>
      <c r="J875" s="390"/>
      <c r="K875" s="390"/>
      <c r="L875" s="392"/>
      <c r="M875" s="392"/>
      <c r="N875" s="1"/>
      <c r="O875" s="448"/>
      <c r="P875" s="392"/>
      <c r="Q875" s="392"/>
      <c r="R875" s="385"/>
      <c r="S875" s="385"/>
      <c r="T875" s="385"/>
      <c r="U875" s="392"/>
      <c r="V875" s="392"/>
      <c r="W875" s="392"/>
      <c r="X875" s="392"/>
      <c r="Y875" s="385"/>
      <c r="Z875" s="758"/>
      <c r="AA875" s="392"/>
      <c r="AB875" s="392"/>
      <c r="AC875" s="392"/>
      <c r="AD875" s="392"/>
      <c r="AE875" s="392"/>
      <c r="AF875" s="392"/>
      <c r="AG875" s="773"/>
      <c r="AH875" s="392"/>
      <c r="AI875" s="392"/>
      <c r="AJ875" s="392"/>
      <c r="AK875" s="794"/>
      <c r="AL875" s="386"/>
      <c r="AM875" s="386"/>
      <c r="AN875" s="386"/>
      <c r="AO875" s="795"/>
      <c r="AP875" s="796"/>
      <c r="AR875" s="798"/>
      <c r="AS875" s="798"/>
      <c r="AT875" s="798"/>
      <c r="AU875" s="780"/>
    </row>
    <row r="876" spans="1:47" ht="15.75" x14ac:dyDescent="0.25">
      <c r="A876" s="392"/>
      <c r="B876" s="392"/>
      <c r="C876" s="386"/>
      <c r="D876" s="386"/>
      <c r="E876" s="386"/>
      <c r="F876" s="386"/>
      <c r="G876" s="387"/>
      <c r="H876" s="438"/>
      <c r="I876" s="389"/>
      <c r="J876" s="390"/>
      <c r="K876" s="390"/>
      <c r="L876" s="392"/>
      <c r="M876" s="392"/>
      <c r="N876" s="1"/>
      <c r="O876" s="448"/>
      <c r="P876" s="392"/>
      <c r="Q876" s="392"/>
      <c r="R876" s="385"/>
      <c r="S876" s="385"/>
      <c r="T876" s="385"/>
      <c r="U876" s="392"/>
      <c r="V876" s="392"/>
      <c r="W876" s="392"/>
      <c r="X876" s="392"/>
      <c r="Y876" s="385"/>
      <c r="Z876" s="758"/>
      <c r="AA876" s="392"/>
      <c r="AB876" s="392"/>
      <c r="AC876" s="392"/>
      <c r="AD876" s="392"/>
      <c r="AE876" s="392"/>
      <c r="AF876" s="392"/>
      <c r="AG876" s="773"/>
      <c r="AH876" s="392"/>
      <c r="AI876" s="392"/>
      <c r="AJ876" s="392"/>
      <c r="AK876" s="794"/>
      <c r="AL876" s="386"/>
      <c r="AM876" s="386"/>
      <c r="AN876" s="386"/>
      <c r="AO876" s="795"/>
      <c r="AP876" s="796"/>
      <c r="AR876" s="798"/>
      <c r="AS876" s="798"/>
      <c r="AT876" s="798"/>
      <c r="AU876" s="780"/>
    </row>
    <row r="877" spans="1:47" ht="15.75" x14ac:dyDescent="0.25">
      <c r="A877" s="392"/>
      <c r="B877" s="392"/>
      <c r="C877" s="386"/>
      <c r="D877" s="386"/>
      <c r="E877" s="386"/>
      <c r="F877" s="386"/>
      <c r="G877" s="387"/>
      <c r="H877" s="438"/>
      <c r="I877" s="389"/>
      <c r="J877" s="390"/>
      <c r="K877" s="390"/>
      <c r="L877" s="392"/>
      <c r="M877" s="392"/>
      <c r="N877" s="1"/>
      <c r="O877" s="448"/>
      <c r="P877" s="392"/>
      <c r="Q877" s="392"/>
      <c r="R877" s="392"/>
      <c r="U877" s="392"/>
      <c r="V877" s="392"/>
      <c r="W877" s="392"/>
      <c r="X877" s="392"/>
      <c r="Y877" s="385"/>
      <c r="Z877" s="758"/>
      <c r="AA877" s="392"/>
      <c r="AB877" s="392"/>
      <c r="AC877" s="392"/>
      <c r="AD877" s="392"/>
      <c r="AE877" s="392"/>
      <c r="AF877" s="392"/>
      <c r="AG877" s="773"/>
      <c r="AH877" s="392"/>
      <c r="AI877" s="392"/>
      <c r="AJ877" s="392"/>
      <c r="AK877" s="794"/>
      <c r="AL877" s="386"/>
      <c r="AM877" s="386"/>
      <c r="AN877" s="386"/>
      <c r="AO877" s="795"/>
      <c r="AP877" s="796"/>
      <c r="AR877" s="798"/>
      <c r="AS877" s="798"/>
      <c r="AT877" s="798"/>
      <c r="AU877" s="780"/>
    </row>
    <row r="878" spans="1:47" ht="15.75" x14ac:dyDescent="0.25">
      <c r="A878" s="392"/>
      <c r="B878" s="392"/>
      <c r="C878" s="386"/>
      <c r="D878" s="386"/>
      <c r="E878" s="386"/>
      <c r="F878" s="386"/>
      <c r="G878" s="387"/>
      <c r="H878" s="438"/>
      <c r="I878" s="389"/>
      <c r="J878" s="390"/>
      <c r="K878" s="390"/>
      <c r="L878" s="392"/>
      <c r="M878" s="392"/>
      <c r="N878" s="1"/>
      <c r="O878" s="448"/>
      <c r="P878" s="392"/>
      <c r="Q878" s="392"/>
      <c r="R878" s="392"/>
      <c r="U878" s="392"/>
      <c r="V878" s="392"/>
      <c r="W878" s="392"/>
      <c r="X878" s="392"/>
      <c r="Y878" s="385"/>
      <c r="Z878" s="758"/>
      <c r="AA878" s="392"/>
      <c r="AB878" s="392"/>
      <c r="AC878" s="392"/>
      <c r="AD878" s="392"/>
      <c r="AE878" s="392"/>
      <c r="AF878" s="392"/>
      <c r="AG878" s="773"/>
      <c r="AH878" s="392"/>
      <c r="AI878" s="392"/>
      <c r="AJ878" s="392"/>
      <c r="AK878" s="794"/>
      <c r="AL878" s="386"/>
      <c r="AM878" s="386"/>
      <c r="AN878" s="386"/>
      <c r="AO878" s="795"/>
      <c r="AP878" s="796"/>
      <c r="AR878" s="798"/>
      <c r="AS878" s="798"/>
      <c r="AT878" s="798"/>
      <c r="AU878" s="780"/>
    </row>
    <row r="879" spans="1:47" ht="15.75" x14ac:dyDescent="0.25">
      <c r="A879" s="392"/>
      <c r="B879" s="392"/>
      <c r="C879" s="386"/>
      <c r="D879" s="386"/>
      <c r="E879" s="386"/>
      <c r="F879" s="386"/>
      <c r="G879" s="387"/>
      <c r="H879" s="438"/>
      <c r="I879" s="389"/>
      <c r="J879" s="390"/>
      <c r="K879" s="390"/>
      <c r="L879" s="392"/>
      <c r="M879" s="392"/>
      <c r="N879" s="1"/>
      <c r="O879" s="448"/>
      <c r="P879" s="392"/>
      <c r="Q879" s="392"/>
      <c r="R879" s="392"/>
      <c r="U879" s="392"/>
      <c r="V879" s="392"/>
      <c r="W879" s="392"/>
      <c r="X879" s="392"/>
      <c r="Y879" s="385"/>
      <c r="Z879" s="758"/>
      <c r="AA879" s="392"/>
      <c r="AB879" s="392"/>
      <c r="AC879" s="392"/>
      <c r="AD879" s="392"/>
      <c r="AE879" s="392"/>
      <c r="AF879" s="392"/>
      <c r="AG879" s="773"/>
      <c r="AH879" s="392"/>
      <c r="AI879" s="392"/>
      <c r="AJ879" s="392"/>
      <c r="AK879" s="794"/>
      <c r="AL879" s="386"/>
      <c r="AM879" s="386"/>
      <c r="AN879" s="386"/>
      <c r="AO879" s="795"/>
      <c r="AP879" s="796"/>
      <c r="AR879" s="798"/>
      <c r="AS879" s="798"/>
      <c r="AT879" s="798"/>
      <c r="AU879" s="780"/>
    </row>
    <row r="880" spans="1:47" ht="15.75" x14ac:dyDescent="0.25">
      <c r="A880" s="392"/>
      <c r="B880" s="392"/>
      <c r="C880" s="386"/>
      <c r="D880" s="386"/>
      <c r="E880" s="386"/>
      <c r="F880" s="386"/>
      <c r="G880" s="387"/>
      <c r="H880" s="438"/>
      <c r="I880" s="389"/>
      <c r="J880" s="390"/>
      <c r="K880" s="390"/>
      <c r="L880" s="392"/>
      <c r="M880" s="392"/>
      <c r="N880" s="1"/>
      <c r="O880" s="448"/>
      <c r="P880" s="392"/>
      <c r="Q880" s="392"/>
      <c r="R880" s="392"/>
      <c r="U880" s="392"/>
      <c r="V880" s="392"/>
      <c r="W880" s="392"/>
      <c r="X880" s="392"/>
      <c r="Y880" s="385"/>
      <c r="Z880" s="758"/>
      <c r="AA880" s="392"/>
      <c r="AB880" s="392"/>
      <c r="AC880" s="392"/>
      <c r="AD880" s="392"/>
      <c r="AE880" s="392"/>
      <c r="AF880" s="392"/>
      <c r="AG880" s="773"/>
      <c r="AH880" s="392"/>
      <c r="AI880" s="392"/>
      <c r="AJ880" s="392"/>
      <c r="AK880" s="794"/>
      <c r="AL880" s="386"/>
      <c r="AM880" s="386"/>
      <c r="AN880" s="386"/>
      <c r="AO880" s="795"/>
      <c r="AP880" s="796"/>
      <c r="AR880" s="798"/>
      <c r="AS880" s="798"/>
      <c r="AT880" s="798"/>
      <c r="AU880" s="780"/>
    </row>
    <row r="881" spans="1:47" ht="15.75" x14ac:dyDescent="0.25">
      <c r="A881" s="392"/>
      <c r="B881" s="392"/>
      <c r="C881" s="386"/>
      <c r="D881" s="386"/>
      <c r="E881" s="386"/>
      <c r="F881" s="386"/>
      <c r="G881" s="387"/>
      <c r="H881" s="438"/>
      <c r="I881" s="389"/>
      <c r="J881" s="390"/>
      <c r="K881" s="390"/>
      <c r="L881" s="392"/>
      <c r="M881" s="392"/>
      <c r="N881" s="1"/>
      <c r="O881" s="448"/>
      <c r="P881" s="392"/>
      <c r="Q881" s="392"/>
      <c r="R881" s="392"/>
      <c r="U881" s="392"/>
      <c r="V881" s="392"/>
      <c r="W881" s="392"/>
      <c r="X881" s="392"/>
      <c r="Y881" s="385"/>
      <c r="Z881" s="758"/>
      <c r="AA881" s="392"/>
      <c r="AB881" s="392"/>
      <c r="AC881" s="392"/>
      <c r="AD881" s="392"/>
      <c r="AE881" s="392"/>
      <c r="AF881" s="392"/>
      <c r="AG881" s="773"/>
      <c r="AH881" s="392"/>
      <c r="AI881" s="392"/>
      <c r="AJ881" s="392"/>
      <c r="AK881" s="794"/>
      <c r="AL881" s="386"/>
      <c r="AM881" s="386"/>
      <c r="AN881" s="386"/>
      <c r="AO881" s="795"/>
      <c r="AP881" s="796"/>
      <c r="AR881" s="798"/>
      <c r="AS881" s="798"/>
      <c r="AT881" s="798"/>
      <c r="AU881" s="780"/>
    </row>
    <row r="882" spans="1:47" ht="15.75" x14ac:dyDescent="0.25">
      <c r="A882" s="392"/>
      <c r="B882" s="392"/>
      <c r="C882" s="386"/>
      <c r="D882" s="386"/>
      <c r="E882" s="386"/>
      <c r="F882" s="386"/>
      <c r="G882" s="387"/>
      <c r="H882" s="438"/>
      <c r="I882" s="389"/>
      <c r="J882" s="390"/>
      <c r="K882" s="390"/>
      <c r="L882" s="392"/>
      <c r="M882" s="392"/>
      <c r="N882" s="1"/>
      <c r="O882" s="448"/>
      <c r="P882" s="392"/>
      <c r="Q882" s="392"/>
      <c r="R882" s="392"/>
      <c r="U882" s="392"/>
      <c r="V882" s="392"/>
      <c r="W882" s="392"/>
      <c r="X882" s="392"/>
      <c r="Y882" s="385"/>
      <c r="Z882" s="758"/>
      <c r="AA882" s="392"/>
      <c r="AB882" s="392"/>
      <c r="AC882" s="392"/>
      <c r="AD882" s="392"/>
      <c r="AE882" s="392"/>
      <c r="AF882" s="392"/>
      <c r="AG882" s="773"/>
      <c r="AH882" s="392"/>
      <c r="AI882" s="392"/>
      <c r="AJ882" s="392"/>
      <c r="AK882" s="794"/>
      <c r="AL882" s="386"/>
      <c r="AM882" s="386"/>
      <c r="AN882" s="386"/>
      <c r="AO882" s="795"/>
      <c r="AP882" s="796"/>
      <c r="AR882" s="798"/>
      <c r="AS882" s="798"/>
      <c r="AT882" s="798"/>
      <c r="AU882" s="780"/>
    </row>
    <row r="883" spans="1:47" ht="15.75" x14ac:dyDescent="0.25">
      <c r="A883" s="392"/>
      <c r="B883" s="392"/>
      <c r="C883" s="386"/>
      <c r="D883" s="386"/>
      <c r="E883" s="386"/>
      <c r="F883" s="386"/>
      <c r="G883" s="387"/>
      <c r="H883" s="438"/>
      <c r="I883" s="389"/>
      <c r="J883" s="390"/>
      <c r="K883" s="390"/>
      <c r="L883" s="392"/>
      <c r="M883" s="392"/>
      <c r="N883" s="1"/>
      <c r="O883" s="448"/>
      <c r="P883" s="392"/>
      <c r="Q883" s="392"/>
      <c r="R883" s="392"/>
      <c r="U883" s="392"/>
      <c r="V883" s="392"/>
      <c r="W883" s="392"/>
      <c r="X883" s="392"/>
      <c r="Y883" s="385"/>
      <c r="Z883" s="758"/>
      <c r="AA883" s="392"/>
      <c r="AB883" s="392"/>
      <c r="AC883" s="392"/>
      <c r="AD883" s="392"/>
      <c r="AE883" s="392"/>
      <c r="AF883" s="392"/>
      <c r="AG883" s="773"/>
      <c r="AH883" s="392"/>
      <c r="AI883" s="392"/>
      <c r="AJ883" s="392"/>
      <c r="AK883" s="794"/>
      <c r="AL883" s="386"/>
      <c r="AM883" s="386"/>
      <c r="AN883" s="386"/>
      <c r="AO883" s="795"/>
      <c r="AP883" s="796"/>
      <c r="AR883" s="798"/>
      <c r="AS883" s="798"/>
      <c r="AT883" s="798"/>
      <c r="AU883" s="780"/>
    </row>
    <row r="884" spans="1:47" ht="15.75" x14ac:dyDescent="0.25">
      <c r="A884" s="392"/>
      <c r="B884" s="392"/>
      <c r="C884" s="386"/>
      <c r="D884" s="386"/>
      <c r="E884" s="386"/>
      <c r="F884" s="386"/>
      <c r="G884" s="387"/>
      <c r="H884" s="438"/>
      <c r="I884" s="389"/>
      <c r="J884" s="390"/>
      <c r="K884" s="390"/>
      <c r="L884" s="392"/>
      <c r="M884" s="392"/>
      <c r="N884" s="1"/>
      <c r="O884" s="448"/>
      <c r="P884" s="392"/>
      <c r="Q884" s="392"/>
      <c r="R884" s="392"/>
      <c r="U884" s="392"/>
      <c r="V884" s="392"/>
      <c r="W884" s="392"/>
      <c r="X884" s="392"/>
      <c r="Y884" s="385"/>
      <c r="Z884" s="758"/>
      <c r="AA884" s="392"/>
      <c r="AB884" s="392"/>
      <c r="AC884" s="392"/>
      <c r="AD884" s="392"/>
      <c r="AE884" s="392"/>
      <c r="AF884" s="392"/>
      <c r="AG884" s="773"/>
      <c r="AH884" s="392"/>
      <c r="AI884" s="392"/>
      <c r="AJ884" s="392"/>
      <c r="AK884" s="794"/>
      <c r="AL884" s="386"/>
      <c r="AM884" s="386"/>
      <c r="AN884" s="386"/>
      <c r="AO884" s="795"/>
      <c r="AP884" s="796"/>
      <c r="AR884" s="798"/>
      <c r="AS884" s="798"/>
      <c r="AT884" s="798"/>
      <c r="AU884" s="780"/>
    </row>
    <row r="885" spans="1:47" ht="15.75" x14ac:dyDescent="0.25">
      <c r="A885" s="392"/>
      <c r="B885" s="392"/>
      <c r="C885" s="386"/>
      <c r="D885" s="386"/>
      <c r="E885" s="386"/>
      <c r="F885" s="386"/>
      <c r="G885" s="387"/>
      <c r="H885" s="438"/>
      <c r="I885" s="389"/>
      <c r="J885" s="390"/>
      <c r="K885" s="390"/>
      <c r="L885" s="392"/>
      <c r="M885" s="392"/>
      <c r="N885" s="1"/>
      <c r="O885" s="448"/>
      <c r="P885" s="392"/>
      <c r="Q885" s="392"/>
      <c r="R885" s="392"/>
      <c r="U885" s="392"/>
      <c r="V885" s="392"/>
      <c r="W885" s="392"/>
      <c r="X885" s="392"/>
      <c r="Y885" s="385"/>
      <c r="Z885" s="758"/>
      <c r="AA885" s="392"/>
      <c r="AB885" s="392"/>
      <c r="AC885" s="392"/>
      <c r="AD885" s="392"/>
      <c r="AE885" s="392"/>
      <c r="AF885" s="392"/>
      <c r="AG885" s="773"/>
      <c r="AH885" s="392"/>
      <c r="AI885" s="392"/>
      <c r="AJ885" s="392"/>
      <c r="AK885" s="794"/>
      <c r="AL885" s="386"/>
      <c r="AM885" s="386"/>
      <c r="AN885" s="386"/>
      <c r="AO885" s="795"/>
      <c r="AP885" s="796"/>
      <c r="AR885" s="798"/>
      <c r="AS885" s="798"/>
      <c r="AT885" s="798"/>
      <c r="AU885" s="780"/>
    </row>
    <row r="886" spans="1:47" ht="15.75" x14ac:dyDescent="0.25">
      <c r="A886" s="392"/>
      <c r="B886" s="392"/>
      <c r="C886" s="386"/>
      <c r="D886" s="386"/>
      <c r="E886" s="386"/>
      <c r="F886" s="386"/>
      <c r="G886" s="387"/>
      <c r="H886" s="438"/>
      <c r="I886" s="389"/>
      <c r="J886" s="390"/>
      <c r="K886" s="390"/>
      <c r="L886" s="392"/>
      <c r="M886" s="392"/>
      <c r="N886" s="1"/>
      <c r="O886" s="448"/>
      <c r="P886" s="392"/>
      <c r="Q886" s="392"/>
      <c r="R886" s="392"/>
      <c r="U886" s="392"/>
      <c r="V886" s="392"/>
      <c r="W886" s="392"/>
      <c r="X886" s="392"/>
      <c r="Y886" s="385"/>
      <c r="Z886" s="758"/>
      <c r="AA886" s="392"/>
      <c r="AB886" s="392"/>
      <c r="AC886" s="392"/>
      <c r="AD886" s="392"/>
      <c r="AE886" s="392"/>
      <c r="AF886" s="392"/>
      <c r="AG886" s="773"/>
      <c r="AH886" s="392"/>
      <c r="AI886" s="392"/>
      <c r="AJ886" s="392"/>
      <c r="AK886" s="794"/>
      <c r="AL886" s="386"/>
      <c r="AM886" s="386"/>
      <c r="AN886" s="386"/>
      <c r="AO886" s="795"/>
      <c r="AP886" s="796"/>
      <c r="AR886" s="798"/>
      <c r="AS886" s="798"/>
      <c r="AT886" s="798"/>
      <c r="AU886" s="780"/>
    </row>
    <row r="887" spans="1:47" ht="15.75" x14ac:dyDescent="0.25">
      <c r="A887" s="392"/>
      <c r="B887" s="392"/>
      <c r="C887" s="386"/>
      <c r="D887" s="386"/>
      <c r="E887" s="386"/>
      <c r="F887" s="386"/>
      <c r="G887" s="387"/>
      <c r="H887" s="438"/>
      <c r="I887" s="389"/>
      <c r="J887" s="390"/>
      <c r="K887" s="390"/>
      <c r="L887" s="392"/>
      <c r="M887" s="392"/>
      <c r="N887" s="1"/>
      <c r="O887" s="448"/>
      <c r="P887" s="392"/>
      <c r="Q887" s="392"/>
      <c r="R887" s="392"/>
      <c r="U887" s="392"/>
      <c r="V887" s="392"/>
      <c r="W887" s="392"/>
      <c r="X887" s="392"/>
      <c r="Y887" s="385"/>
      <c r="Z887" s="758"/>
      <c r="AA887" s="392"/>
      <c r="AB887" s="392"/>
      <c r="AC887" s="392"/>
      <c r="AD887" s="392"/>
      <c r="AE887" s="392"/>
      <c r="AF887" s="392"/>
      <c r="AG887" s="773"/>
      <c r="AH887" s="392"/>
      <c r="AI887" s="392"/>
      <c r="AJ887" s="392"/>
      <c r="AK887" s="794"/>
      <c r="AL887" s="386"/>
      <c r="AM887" s="386"/>
      <c r="AN887" s="386"/>
      <c r="AO887" s="795"/>
      <c r="AP887" s="796"/>
      <c r="AR887" s="798"/>
      <c r="AS887" s="798"/>
      <c r="AT887" s="798"/>
      <c r="AU887" s="780"/>
    </row>
    <row r="888" spans="1:47" ht="15.75" x14ac:dyDescent="0.25">
      <c r="A888" s="392"/>
      <c r="B888" s="392"/>
      <c r="C888" s="386"/>
      <c r="D888" s="386"/>
      <c r="E888" s="386"/>
      <c r="F888" s="386"/>
      <c r="G888" s="387"/>
      <c r="H888" s="438"/>
      <c r="I888" s="389"/>
      <c r="J888" s="390"/>
      <c r="K888" s="390"/>
      <c r="L888" s="392"/>
      <c r="M888" s="392"/>
      <c r="N888" s="1"/>
      <c r="O888" s="448"/>
      <c r="P888" s="392"/>
      <c r="Q888" s="392"/>
      <c r="R888" s="392"/>
      <c r="U888" s="392"/>
      <c r="V888" s="392"/>
      <c r="W888" s="392"/>
      <c r="X888" s="392"/>
      <c r="Y888" s="385"/>
      <c r="Z888" s="758"/>
      <c r="AA888" s="392"/>
      <c r="AB888" s="392"/>
      <c r="AC888" s="392"/>
      <c r="AD888" s="392"/>
      <c r="AE888" s="392"/>
      <c r="AF888" s="392"/>
      <c r="AG888" s="773"/>
      <c r="AH888" s="392"/>
      <c r="AI888" s="392"/>
      <c r="AJ888" s="392"/>
      <c r="AK888" s="794"/>
      <c r="AL888" s="386"/>
      <c r="AM888" s="386"/>
      <c r="AN888" s="386"/>
      <c r="AO888" s="795"/>
      <c r="AP888" s="796"/>
      <c r="AR888" s="798"/>
      <c r="AS888" s="798"/>
      <c r="AT888" s="798"/>
      <c r="AU888" s="780"/>
    </row>
    <row r="889" spans="1:47" ht="15.75" x14ac:dyDescent="0.25">
      <c r="A889" s="392"/>
      <c r="B889" s="392"/>
      <c r="C889" s="386"/>
      <c r="D889" s="386"/>
      <c r="E889" s="386"/>
      <c r="F889" s="386"/>
      <c r="G889" s="387"/>
      <c r="H889" s="438"/>
      <c r="I889" s="389"/>
      <c r="J889" s="390"/>
      <c r="K889" s="390"/>
      <c r="L889" s="392"/>
      <c r="M889" s="392"/>
      <c r="N889" s="1"/>
      <c r="O889" s="448"/>
      <c r="P889" s="392"/>
      <c r="Q889" s="392"/>
      <c r="R889" s="392"/>
      <c r="U889" s="392"/>
      <c r="V889" s="392"/>
      <c r="W889" s="392"/>
      <c r="X889" s="392"/>
      <c r="Y889" s="385"/>
      <c r="Z889" s="758"/>
      <c r="AA889" s="392"/>
      <c r="AB889" s="392"/>
      <c r="AC889" s="392"/>
      <c r="AD889" s="392"/>
      <c r="AE889" s="392"/>
      <c r="AF889" s="392"/>
      <c r="AG889" s="773"/>
      <c r="AH889" s="392"/>
      <c r="AI889" s="392"/>
      <c r="AJ889" s="392"/>
      <c r="AK889" s="794"/>
      <c r="AL889" s="386"/>
      <c r="AM889" s="386"/>
      <c r="AN889" s="386"/>
      <c r="AO889" s="795"/>
      <c r="AP889" s="796"/>
      <c r="AR889" s="798"/>
      <c r="AS889" s="798"/>
      <c r="AT889" s="798"/>
      <c r="AU889" s="780"/>
    </row>
    <row r="890" spans="1:47" ht="15.75" x14ac:dyDescent="0.25">
      <c r="A890" s="392"/>
      <c r="B890" s="392"/>
      <c r="C890" s="386"/>
      <c r="D890" s="386"/>
      <c r="E890" s="386"/>
      <c r="F890" s="386"/>
      <c r="G890" s="387"/>
      <c r="H890" s="438"/>
      <c r="I890" s="389"/>
      <c r="J890" s="390"/>
      <c r="K890" s="390"/>
      <c r="L890" s="392"/>
      <c r="M890" s="392"/>
      <c r="N890" s="1"/>
      <c r="O890" s="448"/>
      <c r="P890" s="392"/>
      <c r="Q890" s="392"/>
      <c r="R890" s="392"/>
      <c r="U890" s="392"/>
      <c r="V890" s="392"/>
      <c r="W890" s="392"/>
      <c r="X890" s="392"/>
      <c r="Y890" s="385"/>
      <c r="Z890" s="758"/>
      <c r="AA890" s="392"/>
      <c r="AB890" s="392"/>
      <c r="AC890" s="392"/>
      <c r="AD890" s="392"/>
      <c r="AE890" s="392"/>
      <c r="AF890" s="392"/>
      <c r="AG890" s="773"/>
      <c r="AH890" s="392"/>
      <c r="AI890" s="392"/>
      <c r="AJ890" s="392"/>
      <c r="AK890" s="794"/>
      <c r="AL890" s="386"/>
      <c r="AM890" s="386"/>
      <c r="AN890" s="386"/>
      <c r="AO890" s="795"/>
      <c r="AP890" s="796"/>
      <c r="AR890" s="798"/>
      <c r="AS890" s="798"/>
      <c r="AT890" s="798"/>
      <c r="AU890" s="780"/>
    </row>
    <row r="891" spans="1:47" ht="15.75" x14ac:dyDescent="0.25">
      <c r="A891" s="392"/>
      <c r="B891" s="392"/>
      <c r="C891" s="386"/>
      <c r="D891" s="386"/>
      <c r="E891" s="386"/>
      <c r="F891" s="386"/>
      <c r="G891" s="387"/>
      <c r="H891" s="438"/>
      <c r="I891" s="389"/>
      <c r="J891" s="390"/>
      <c r="K891" s="390"/>
      <c r="L891" s="392"/>
      <c r="M891" s="392"/>
      <c r="N891" s="1"/>
      <c r="O891" s="448"/>
      <c r="P891" s="392"/>
      <c r="Q891" s="392"/>
      <c r="R891" s="392"/>
      <c r="U891" s="392"/>
      <c r="V891" s="392"/>
      <c r="W891" s="392"/>
      <c r="X891" s="392"/>
      <c r="Y891" s="385"/>
      <c r="Z891" s="758"/>
      <c r="AA891" s="392"/>
      <c r="AB891" s="392"/>
      <c r="AC891" s="392"/>
      <c r="AD891" s="392"/>
      <c r="AE891" s="392"/>
      <c r="AF891" s="392"/>
      <c r="AG891" s="773"/>
      <c r="AH891" s="392"/>
      <c r="AI891" s="392"/>
      <c r="AJ891" s="392"/>
      <c r="AK891" s="794"/>
      <c r="AL891" s="386"/>
      <c r="AM891" s="386"/>
      <c r="AN891" s="386"/>
      <c r="AO891" s="795"/>
      <c r="AP891" s="796"/>
      <c r="AR891" s="798"/>
      <c r="AS891" s="798"/>
      <c r="AT891" s="798"/>
      <c r="AU891" s="780"/>
    </row>
    <row r="892" spans="1:47" ht="15.75" x14ac:dyDescent="0.25">
      <c r="A892" s="392"/>
      <c r="B892" s="392"/>
      <c r="C892" s="386"/>
      <c r="D892" s="386"/>
      <c r="E892" s="386"/>
      <c r="F892" s="386"/>
      <c r="G892" s="387"/>
      <c r="H892" s="438"/>
      <c r="I892" s="389"/>
      <c r="J892" s="390"/>
      <c r="K892" s="390"/>
      <c r="L892" s="392"/>
      <c r="M892" s="392"/>
      <c r="N892" s="1"/>
      <c r="O892" s="448"/>
      <c r="P892" s="392"/>
      <c r="Q892" s="392"/>
      <c r="R892" s="392"/>
      <c r="U892" s="392"/>
      <c r="V892" s="392"/>
      <c r="W892" s="392"/>
      <c r="X892" s="392"/>
      <c r="Y892" s="385"/>
      <c r="Z892" s="758"/>
      <c r="AA892" s="392"/>
      <c r="AB892" s="392"/>
      <c r="AC892" s="392"/>
      <c r="AD892" s="392"/>
      <c r="AE892" s="392"/>
      <c r="AF892" s="392"/>
      <c r="AG892" s="773"/>
      <c r="AH892" s="392"/>
      <c r="AI892" s="392"/>
      <c r="AJ892" s="392"/>
      <c r="AK892" s="794"/>
      <c r="AL892" s="386"/>
      <c r="AM892" s="386"/>
      <c r="AN892" s="386"/>
      <c r="AO892" s="795"/>
      <c r="AP892" s="796"/>
      <c r="AR892" s="798"/>
      <c r="AS892" s="798"/>
      <c r="AT892" s="798"/>
      <c r="AU892" s="780"/>
    </row>
    <row r="893" spans="1:47" ht="15.75" x14ac:dyDescent="0.25">
      <c r="A893" s="392"/>
      <c r="B893" s="392"/>
      <c r="C893" s="386"/>
      <c r="D893" s="386"/>
      <c r="E893" s="386"/>
      <c r="F893" s="386"/>
      <c r="G893" s="387"/>
      <c r="H893" s="438"/>
      <c r="I893" s="389"/>
      <c r="J893" s="390"/>
      <c r="K893" s="390"/>
      <c r="L893" s="392"/>
      <c r="M893" s="392"/>
      <c r="N893" s="1"/>
      <c r="O893" s="448"/>
      <c r="P893" s="392"/>
      <c r="Q893" s="392"/>
      <c r="R893" s="392"/>
      <c r="U893" s="392"/>
      <c r="V893" s="392"/>
      <c r="W893" s="392"/>
      <c r="X893" s="392"/>
      <c r="Y893" s="385"/>
      <c r="Z893" s="758"/>
      <c r="AA893" s="392"/>
      <c r="AB893" s="392"/>
      <c r="AC893" s="392"/>
      <c r="AD893" s="392"/>
      <c r="AE893" s="392"/>
      <c r="AF893" s="392"/>
      <c r="AG893" s="773"/>
      <c r="AH893" s="392"/>
      <c r="AI893" s="392"/>
      <c r="AJ893" s="392"/>
      <c r="AK893" s="794"/>
      <c r="AL893" s="386"/>
      <c r="AM893" s="386"/>
      <c r="AN893" s="386"/>
      <c r="AO893" s="795"/>
      <c r="AP893" s="796"/>
      <c r="AR893" s="798"/>
      <c r="AS893" s="798"/>
      <c r="AT893" s="798"/>
      <c r="AU893" s="780"/>
    </row>
    <row r="894" spans="1:47" ht="15.75" x14ac:dyDescent="0.25">
      <c r="A894" s="392"/>
      <c r="B894" s="392"/>
      <c r="C894" s="386"/>
      <c r="D894" s="386"/>
      <c r="E894" s="386"/>
      <c r="F894" s="386"/>
      <c r="G894" s="387"/>
      <c r="H894" s="438"/>
      <c r="I894" s="389"/>
      <c r="J894" s="390"/>
      <c r="K894" s="390"/>
      <c r="L894" s="392"/>
      <c r="M894" s="392"/>
      <c r="N894" s="1"/>
      <c r="O894" s="448"/>
      <c r="P894" s="392"/>
      <c r="Q894" s="392"/>
      <c r="R894" s="392"/>
      <c r="U894" s="392"/>
      <c r="V894" s="392"/>
      <c r="W894" s="392"/>
      <c r="X894" s="392"/>
      <c r="Y894" s="385"/>
      <c r="Z894" s="758"/>
      <c r="AA894" s="392"/>
      <c r="AB894" s="392"/>
      <c r="AC894" s="392"/>
      <c r="AD894" s="392"/>
      <c r="AE894" s="392"/>
      <c r="AF894" s="392"/>
      <c r="AG894" s="773"/>
      <c r="AH894" s="392"/>
      <c r="AI894" s="392"/>
      <c r="AJ894" s="392"/>
      <c r="AK894" s="794"/>
      <c r="AL894" s="386"/>
      <c r="AM894" s="386"/>
      <c r="AN894" s="386"/>
      <c r="AO894" s="795"/>
      <c r="AP894" s="796"/>
      <c r="AR894" s="798"/>
      <c r="AS894" s="798"/>
      <c r="AT894" s="798"/>
      <c r="AU894" s="780"/>
    </row>
    <row r="895" spans="1:47" ht="15.75" x14ac:dyDescent="0.25">
      <c r="A895" s="392"/>
      <c r="B895" s="392"/>
      <c r="C895" s="386"/>
      <c r="D895" s="386"/>
      <c r="E895" s="386"/>
      <c r="F895" s="386"/>
      <c r="G895" s="387"/>
      <c r="H895" s="438"/>
      <c r="I895" s="389"/>
      <c r="J895" s="390"/>
      <c r="K895" s="390"/>
      <c r="L895" s="392"/>
      <c r="M895" s="392"/>
      <c r="N895" s="1"/>
      <c r="O895" s="448"/>
      <c r="P895" s="392"/>
      <c r="Q895" s="392"/>
      <c r="R895" s="392"/>
      <c r="U895" s="392"/>
      <c r="V895" s="392"/>
      <c r="W895" s="392"/>
      <c r="X895" s="392"/>
      <c r="Y895" s="385"/>
      <c r="Z895" s="758"/>
      <c r="AA895" s="392"/>
      <c r="AB895" s="392"/>
      <c r="AC895" s="392"/>
      <c r="AD895" s="392"/>
      <c r="AE895" s="392"/>
      <c r="AF895" s="392"/>
      <c r="AG895" s="773"/>
      <c r="AH895" s="392"/>
      <c r="AI895" s="392"/>
      <c r="AJ895" s="392"/>
      <c r="AK895" s="794"/>
      <c r="AL895" s="386"/>
      <c r="AM895" s="386"/>
      <c r="AN895" s="386"/>
      <c r="AO895" s="795"/>
      <c r="AP895" s="796"/>
      <c r="AR895" s="798"/>
      <c r="AS895" s="798"/>
      <c r="AT895" s="798"/>
      <c r="AU895" s="780"/>
    </row>
    <row r="896" spans="1:47" ht="15.75" x14ac:dyDescent="0.25">
      <c r="A896" s="392"/>
      <c r="B896" s="392"/>
      <c r="C896" s="386"/>
      <c r="D896" s="386"/>
      <c r="E896" s="386"/>
      <c r="F896" s="386"/>
      <c r="G896" s="387"/>
      <c r="H896" s="438"/>
      <c r="I896" s="389"/>
      <c r="J896" s="390"/>
      <c r="K896" s="390"/>
      <c r="L896" s="392"/>
      <c r="M896" s="392"/>
      <c r="N896" s="1"/>
      <c r="O896" s="448"/>
      <c r="P896" s="392"/>
      <c r="Q896" s="392"/>
      <c r="R896" s="392"/>
      <c r="U896" s="392"/>
      <c r="V896" s="392"/>
      <c r="W896" s="392"/>
      <c r="X896" s="392"/>
      <c r="Y896" s="385"/>
      <c r="Z896" s="758"/>
      <c r="AA896" s="392"/>
      <c r="AB896" s="392"/>
      <c r="AC896" s="392"/>
      <c r="AD896" s="392"/>
      <c r="AE896" s="392"/>
      <c r="AF896" s="392"/>
      <c r="AG896" s="773"/>
      <c r="AH896" s="392"/>
      <c r="AI896" s="392"/>
      <c r="AJ896" s="392"/>
      <c r="AK896" s="794"/>
      <c r="AL896" s="386"/>
      <c r="AM896" s="386"/>
      <c r="AN896" s="386"/>
      <c r="AO896" s="795"/>
      <c r="AP896" s="796"/>
      <c r="AR896" s="798"/>
      <c r="AS896" s="798"/>
      <c r="AT896" s="798"/>
      <c r="AU896" s="780"/>
    </row>
    <row r="897" spans="1:47" ht="15.75" x14ac:dyDescent="0.25">
      <c r="A897" s="392"/>
      <c r="B897" s="392"/>
      <c r="C897" s="386"/>
      <c r="D897" s="386"/>
      <c r="E897" s="386"/>
      <c r="F897" s="386"/>
      <c r="G897" s="387"/>
      <c r="H897" s="438"/>
      <c r="I897" s="389"/>
      <c r="J897" s="390"/>
      <c r="K897" s="390"/>
      <c r="L897" s="392"/>
      <c r="M897" s="392"/>
      <c r="N897" s="1"/>
      <c r="O897" s="448"/>
      <c r="P897" s="392"/>
      <c r="Q897" s="392"/>
      <c r="R897" s="392"/>
      <c r="U897" s="392"/>
      <c r="V897" s="392"/>
      <c r="W897" s="392"/>
      <c r="X897" s="392"/>
      <c r="Y897" s="385"/>
      <c r="Z897" s="758"/>
      <c r="AA897" s="392"/>
      <c r="AB897" s="392"/>
      <c r="AC897" s="392"/>
      <c r="AD897" s="392"/>
      <c r="AE897" s="392"/>
      <c r="AF897" s="392"/>
      <c r="AG897" s="773"/>
      <c r="AH897" s="392"/>
      <c r="AI897" s="392"/>
      <c r="AJ897" s="392"/>
      <c r="AK897" s="794"/>
      <c r="AL897" s="386"/>
      <c r="AM897" s="386"/>
      <c r="AN897" s="386"/>
      <c r="AO897" s="795"/>
      <c r="AP897" s="796"/>
      <c r="AR897" s="798"/>
      <c r="AS897" s="798"/>
      <c r="AT897" s="798"/>
      <c r="AU897" s="780"/>
    </row>
    <row r="898" spans="1:47" ht="15.75" x14ac:dyDescent="0.25">
      <c r="A898" s="392"/>
      <c r="B898" s="392"/>
      <c r="C898" s="386"/>
      <c r="D898" s="386"/>
      <c r="E898" s="386"/>
      <c r="F898" s="386"/>
      <c r="G898" s="387"/>
      <c r="H898" s="438"/>
      <c r="I898" s="389"/>
      <c r="J898" s="390"/>
      <c r="K898" s="390"/>
      <c r="L898" s="392"/>
      <c r="M898" s="392"/>
      <c r="N898" s="1"/>
      <c r="O898" s="448"/>
      <c r="P898" s="392"/>
      <c r="Q898" s="392"/>
      <c r="R898" s="392"/>
      <c r="U898" s="392"/>
      <c r="V898" s="392"/>
      <c r="W898" s="392"/>
      <c r="X898" s="392"/>
      <c r="Y898" s="385"/>
      <c r="Z898" s="758"/>
      <c r="AA898" s="392"/>
      <c r="AB898" s="392"/>
      <c r="AC898" s="392"/>
      <c r="AD898" s="392"/>
      <c r="AE898" s="392"/>
      <c r="AF898" s="392"/>
      <c r="AG898" s="773"/>
      <c r="AH898" s="392"/>
      <c r="AI898" s="392"/>
      <c r="AJ898" s="392"/>
      <c r="AK898" s="794"/>
      <c r="AL898" s="386"/>
      <c r="AM898" s="386"/>
      <c r="AN898" s="386"/>
      <c r="AO898" s="795"/>
      <c r="AP898" s="796"/>
      <c r="AR898" s="798"/>
      <c r="AS898" s="798"/>
      <c r="AT898" s="798"/>
      <c r="AU898" s="780"/>
    </row>
    <row r="899" spans="1:47" ht="15.75" x14ac:dyDescent="0.25">
      <c r="A899" s="392"/>
      <c r="B899" s="392"/>
      <c r="C899" s="386"/>
      <c r="D899" s="386"/>
      <c r="E899" s="386"/>
      <c r="F899" s="386"/>
      <c r="G899" s="387"/>
      <c r="H899" s="438"/>
      <c r="I899" s="389"/>
      <c r="J899" s="390"/>
      <c r="K899" s="390"/>
      <c r="L899" s="392"/>
      <c r="M899" s="392"/>
      <c r="N899" s="1"/>
      <c r="O899" s="448"/>
      <c r="P899" s="392"/>
      <c r="Q899" s="392"/>
      <c r="R899" s="392"/>
      <c r="U899" s="392"/>
      <c r="V899" s="392"/>
      <c r="W899" s="392"/>
      <c r="X899" s="392"/>
      <c r="Y899" s="385"/>
      <c r="Z899" s="758"/>
      <c r="AA899" s="392"/>
      <c r="AB899" s="392"/>
      <c r="AC899" s="392"/>
      <c r="AD899" s="392"/>
      <c r="AE899" s="392"/>
      <c r="AF899" s="392"/>
      <c r="AG899" s="773"/>
      <c r="AH899" s="392"/>
      <c r="AI899" s="392"/>
      <c r="AJ899" s="392"/>
      <c r="AK899" s="794"/>
      <c r="AL899" s="386"/>
      <c r="AM899" s="386"/>
      <c r="AN899" s="386"/>
      <c r="AO899" s="795"/>
      <c r="AP899" s="796"/>
      <c r="AR899" s="798"/>
      <c r="AS899" s="798"/>
      <c r="AT899" s="798"/>
      <c r="AU899" s="780"/>
    </row>
    <row r="900" spans="1:47" ht="15.75" x14ac:dyDescent="0.25">
      <c r="A900" s="392"/>
      <c r="B900" s="392"/>
      <c r="C900" s="386"/>
      <c r="D900" s="386"/>
      <c r="E900" s="386"/>
      <c r="F900" s="386"/>
      <c r="G900" s="387"/>
      <c r="H900" s="438"/>
      <c r="I900" s="389"/>
      <c r="J900" s="390"/>
      <c r="K900" s="390"/>
      <c r="L900" s="392"/>
      <c r="M900" s="392"/>
      <c r="N900" s="1"/>
      <c r="O900" s="448"/>
      <c r="P900" s="392"/>
      <c r="Q900" s="392"/>
      <c r="R900" s="392"/>
      <c r="U900" s="392"/>
      <c r="V900" s="392"/>
      <c r="W900" s="392"/>
      <c r="X900" s="392"/>
      <c r="Y900" s="385"/>
      <c r="Z900" s="758"/>
      <c r="AA900" s="392"/>
      <c r="AB900" s="392"/>
      <c r="AC900" s="392"/>
      <c r="AD900" s="392"/>
      <c r="AE900" s="392"/>
      <c r="AF900" s="392"/>
      <c r="AG900" s="773"/>
      <c r="AH900" s="392"/>
      <c r="AI900" s="392"/>
      <c r="AJ900" s="392"/>
      <c r="AK900" s="794"/>
      <c r="AL900" s="386"/>
      <c r="AM900" s="386"/>
      <c r="AN900" s="386"/>
      <c r="AO900" s="795"/>
      <c r="AP900" s="796"/>
      <c r="AR900" s="798"/>
      <c r="AS900" s="798"/>
      <c r="AT900" s="798"/>
      <c r="AU900" s="780"/>
    </row>
    <row r="901" spans="1:47" ht="15.75" x14ac:dyDescent="0.25">
      <c r="A901" s="392"/>
      <c r="B901" s="392"/>
      <c r="C901" s="386"/>
      <c r="D901" s="386"/>
      <c r="E901" s="386"/>
      <c r="F901" s="386"/>
      <c r="G901" s="387"/>
      <c r="H901" s="438"/>
      <c r="I901" s="389"/>
      <c r="J901" s="390"/>
      <c r="K901" s="390"/>
      <c r="L901" s="392"/>
      <c r="M901" s="392"/>
      <c r="N901" s="1"/>
      <c r="O901" s="448"/>
      <c r="P901" s="392"/>
      <c r="Q901" s="392"/>
      <c r="R901" s="392"/>
      <c r="U901" s="392"/>
      <c r="V901" s="392"/>
      <c r="W901" s="392"/>
      <c r="X901" s="392"/>
      <c r="Y901" s="385"/>
      <c r="Z901" s="758"/>
      <c r="AA901" s="392"/>
      <c r="AB901" s="392"/>
      <c r="AC901" s="392"/>
      <c r="AD901" s="392"/>
      <c r="AE901" s="392"/>
      <c r="AF901" s="392"/>
      <c r="AG901" s="773"/>
      <c r="AH901" s="392"/>
      <c r="AI901" s="392"/>
      <c r="AJ901" s="392"/>
      <c r="AK901" s="794"/>
      <c r="AL901" s="386"/>
      <c r="AM901" s="386"/>
      <c r="AN901" s="386"/>
      <c r="AO901" s="795"/>
      <c r="AP901" s="796"/>
      <c r="AR901" s="798"/>
      <c r="AS901" s="798"/>
      <c r="AT901" s="798"/>
      <c r="AU901" s="780"/>
    </row>
    <row r="902" spans="1:47" ht="15.75" x14ac:dyDescent="0.25">
      <c r="A902" s="392"/>
      <c r="B902" s="392"/>
      <c r="C902" s="386"/>
      <c r="D902" s="386"/>
      <c r="E902" s="386"/>
      <c r="F902" s="386"/>
      <c r="G902" s="387"/>
      <c r="H902" s="438"/>
      <c r="I902" s="389"/>
      <c r="J902" s="390"/>
      <c r="K902" s="390"/>
      <c r="L902" s="392"/>
      <c r="M902" s="392"/>
      <c r="N902" s="1"/>
      <c r="O902" s="448"/>
      <c r="P902" s="392"/>
      <c r="Q902" s="392"/>
      <c r="R902" s="392"/>
      <c r="U902" s="392"/>
      <c r="V902" s="392"/>
      <c r="W902" s="392"/>
      <c r="X902" s="392"/>
      <c r="Y902" s="385"/>
      <c r="Z902" s="758"/>
      <c r="AA902" s="392"/>
      <c r="AB902" s="392"/>
      <c r="AC902" s="392"/>
      <c r="AD902" s="392"/>
      <c r="AE902" s="392"/>
      <c r="AF902" s="392"/>
      <c r="AG902" s="773"/>
      <c r="AH902" s="392"/>
      <c r="AI902" s="392"/>
      <c r="AJ902" s="392"/>
      <c r="AK902" s="794"/>
      <c r="AL902" s="386"/>
      <c r="AM902" s="386"/>
      <c r="AN902" s="386"/>
      <c r="AO902" s="795"/>
      <c r="AP902" s="796"/>
      <c r="AR902" s="798"/>
      <c r="AS902" s="798"/>
      <c r="AT902" s="798"/>
      <c r="AU902" s="780"/>
    </row>
    <row r="903" spans="1:47" ht="15.75" x14ac:dyDescent="0.25">
      <c r="A903" s="392"/>
      <c r="B903" s="392"/>
      <c r="C903" s="386"/>
      <c r="D903" s="386"/>
      <c r="E903" s="386"/>
      <c r="F903" s="386"/>
      <c r="G903" s="387"/>
      <c r="H903" s="438"/>
      <c r="I903" s="389"/>
      <c r="J903" s="390"/>
      <c r="K903" s="390"/>
      <c r="L903" s="392"/>
      <c r="M903" s="392"/>
      <c r="N903" s="1"/>
      <c r="O903" s="448"/>
      <c r="P903" s="392"/>
      <c r="Q903" s="392"/>
      <c r="R903" s="392"/>
      <c r="U903" s="392"/>
      <c r="V903" s="392"/>
      <c r="W903" s="392"/>
      <c r="X903" s="392"/>
      <c r="Y903" s="385"/>
      <c r="Z903" s="758"/>
      <c r="AA903" s="392"/>
      <c r="AB903" s="392"/>
      <c r="AC903" s="392"/>
      <c r="AD903" s="392"/>
      <c r="AE903" s="392"/>
      <c r="AF903" s="392"/>
      <c r="AG903" s="773"/>
      <c r="AH903" s="392"/>
      <c r="AI903" s="392"/>
      <c r="AJ903" s="392"/>
      <c r="AK903" s="794"/>
      <c r="AL903" s="386"/>
      <c r="AM903" s="386"/>
      <c r="AN903" s="386"/>
      <c r="AO903" s="795"/>
      <c r="AP903" s="796"/>
      <c r="AR903" s="798"/>
      <c r="AS903" s="798"/>
      <c r="AT903" s="798"/>
      <c r="AU903" s="780"/>
    </row>
    <row r="904" spans="1:47" ht="15.75" x14ac:dyDescent="0.25">
      <c r="A904" s="392"/>
      <c r="B904" s="392"/>
      <c r="C904" s="386"/>
      <c r="D904" s="386"/>
      <c r="E904" s="386"/>
      <c r="F904" s="386"/>
      <c r="G904" s="387"/>
      <c r="H904" s="438"/>
      <c r="I904" s="389"/>
      <c r="J904" s="390"/>
      <c r="K904" s="390"/>
      <c r="L904" s="392"/>
      <c r="M904" s="392"/>
      <c r="N904" s="1"/>
      <c r="O904" s="448"/>
      <c r="P904" s="392"/>
      <c r="Q904" s="392"/>
      <c r="R904" s="392"/>
      <c r="U904" s="392"/>
      <c r="V904" s="392"/>
      <c r="W904" s="392"/>
      <c r="X904" s="392"/>
      <c r="Y904" s="385"/>
      <c r="Z904" s="758"/>
      <c r="AA904" s="392"/>
      <c r="AB904" s="392"/>
      <c r="AC904" s="392"/>
      <c r="AD904" s="392"/>
      <c r="AE904" s="392"/>
      <c r="AF904" s="392"/>
      <c r="AG904" s="773"/>
      <c r="AH904" s="392"/>
      <c r="AI904" s="392"/>
      <c r="AJ904" s="392"/>
      <c r="AK904" s="794"/>
      <c r="AL904" s="386"/>
      <c r="AM904" s="386"/>
      <c r="AN904" s="386"/>
      <c r="AO904" s="795"/>
      <c r="AP904" s="796"/>
      <c r="AR904" s="798"/>
      <c r="AS904" s="798"/>
      <c r="AT904" s="798"/>
      <c r="AU904" s="780"/>
    </row>
    <row r="905" spans="1:47" ht="15.75" x14ac:dyDescent="0.25">
      <c r="A905" s="392"/>
      <c r="B905" s="392"/>
      <c r="C905" s="386"/>
      <c r="D905" s="386"/>
      <c r="E905" s="386"/>
      <c r="F905" s="386"/>
      <c r="G905" s="387"/>
      <c r="H905" s="438"/>
      <c r="I905" s="389"/>
      <c r="J905" s="390"/>
      <c r="K905" s="390"/>
      <c r="L905" s="392"/>
      <c r="M905" s="392"/>
      <c r="N905" s="1"/>
      <c r="O905" s="448"/>
      <c r="P905" s="392"/>
      <c r="Q905" s="392"/>
      <c r="R905" s="392"/>
      <c r="U905" s="392"/>
      <c r="V905" s="392"/>
      <c r="W905" s="392"/>
      <c r="X905" s="392"/>
      <c r="Y905" s="385"/>
      <c r="Z905" s="758"/>
      <c r="AA905" s="392"/>
      <c r="AB905" s="392"/>
      <c r="AC905" s="392"/>
      <c r="AD905" s="392"/>
      <c r="AE905" s="392"/>
      <c r="AF905" s="392"/>
      <c r="AG905" s="773"/>
      <c r="AH905" s="392"/>
      <c r="AI905" s="392"/>
      <c r="AJ905" s="392"/>
      <c r="AK905" s="794"/>
      <c r="AL905" s="386"/>
      <c r="AM905" s="386"/>
      <c r="AN905" s="386"/>
      <c r="AO905" s="795"/>
      <c r="AP905" s="796"/>
      <c r="AR905" s="798"/>
      <c r="AS905" s="798"/>
      <c r="AT905" s="798"/>
      <c r="AU905" s="780"/>
    </row>
    <row r="906" spans="1:47" ht="15.75" x14ac:dyDescent="0.25">
      <c r="A906" s="392"/>
      <c r="B906" s="392"/>
      <c r="C906" s="386"/>
      <c r="D906" s="386"/>
      <c r="E906" s="386"/>
      <c r="F906" s="386"/>
      <c r="G906" s="387"/>
      <c r="H906" s="438"/>
      <c r="I906" s="389"/>
      <c r="J906" s="390"/>
      <c r="K906" s="390"/>
      <c r="L906" s="392"/>
      <c r="M906" s="392"/>
      <c r="N906" s="1"/>
      <c r="O906" s="448"/>
      <c r="P906" s="392"/>
      <c r="Q906" s="392"/>
      <c r="R906" s="392"/>
      <c r="U906" s="392"/>
      <c r="V906" s="392"/>
      <c r="W906" s="392"/>
      <c r="X906" s="392"/>
      <c r="Y906" s="385"/>
      <c r="Z906" s="758"/>
      <c r="AA906" s="392"/>
      <c r="AB906" s="392"/>
      <c r="AC906" s="392"/>
      <c r="AD906" s="392"/>
      <c r="AE906" s="392"/>
      <c r="AF906" s="392"/>
      <c r="AG906" s="773"/>
      <c r="AH906" s="392"/>
      <c r="AI906" s="392"/>
      <c r="AJ906" s="392"/>
      <c r="AK906" s="794"/>
      <c r="AL906" s="386"/>
      <c r="AM906" s="386"/>
      <c r="AN906" s="386"/>
      <c r="AO906" s="795"/>
      <c r="AP906" s="796"/>
      <c r="AR906" s="798"/>
      <c r="AS906" s="798"/>
      <c r="AT906" s="798"/>
      <c r="AU906" s="780"/>
    </row>
    <row r="907" spans="1:47" ht="15.75" x14ac:dyDescent="0.25">
      <c r="A907" s="392"/>
      <c r="B907" s="392"/>
      <c r="C907" s="386"/>
      <c r="D907" s="386"/>
      <c r="E907" s="386"/>
      <c r="F907" s="386"/>
      <c r="G907" s="387"/>
      <c r="H907" s="438"/>
      <c r="I907" s="389"/>
      <c r="J907" s="390"/>
      <c r="K907" s="390"/>
      <c r="L907" s="392"/>
      <c r="M907" s="392"/>
      <c r="N907" s="1"/>
      <c r="O907" s="448"/>
      <c r="P907" s="392"/>
      <c r="Q907" s="392"/>
      <c r="R907" s="392"/>
      <c r="U907" s="392"/>
      <c r="V907" s="392"/>
      <c r="W907" s="392"/>
      <c r="X907" s="392"/>
      <c r="Y907" s="385"/>
      <c r="Z907" s="758"/>
      <c r="AA907" s="392"/>
      <c r="AB907" s="392"/>
      <c r="AC907" s="392"/>
      <c r="AD907" s="392"/>
      <c r="AE907" s="392"/>
      <c r="AF907" s="392"/>
      <c r="AG907" s="773"/>
      <c r="AH907" s="392"/>
      <c r="AI907" s="392"/>
      <c r="AJ907" s="392"/>
      <c r="AK907" s="794"/>
      <c r="AL907" s="386"/>
      <c r="AM907" s="386"/>
      <c r="AN907" s="386"/>
      <c r="AO907" s="795"/>
      <c r="AP907" s="796"/>
      <c r="AR907" s="798"/>
      <c r="AS907" s="798"/>
      <c r="AT907" s="798"/>
      <c r="AU907" s="780"/>
    </row>
    <row r="908" spans="1:47" ht="15.75" x14ac:dyDescent="0.25">
      <c r="A908" s="392"/>
      <c r="B908" s="392"/>
      <c r="C908" s="386"/>
      <c r="D908" s="386"/>
      <c r="E908" s="386"/>
      <c r="F908" s="386"/>
      <c r="G908" s="387"/>
      <c r="H908" s="438"/>
      <c r="I908" s="389"/>
      <c r="J908" s="390"/>
      <c r="K908" s="390"/>
      <c r="L908" s="392"/>
      <c r="M908" s="392"/>
      <c r="N908" s="1"/>
      <c r="O908" s="448"/>
      <c r="P908" s="392"/>
      <c r="Q908" s="392"/>
      <c r="R908" s="392"/>
      <c r="U908" s="392"/>
      <c r="V908" s="392"/>
      <c r="W908" s="392"/>
      <c r="X908" s="392"/>
      <c r="Y908" s="385"/>
      <c r="Z908" s="758"/>
      <c r="AA908" s="392"/>
      <c r="AB908" s="392"/>
      <c r="AC908" s="392"/>
      <c r="AD908" s="392"/>
      <c r="AE908" s="392"/>
      <c r="AF908" s="392"/>
      <c r="AG908" s="773"/>
      <c r="AH908" s="392"/>
      <c r="AI908" s="392"/>
      <c r="AJ908" s="392"/>
      <c r="AK908" s="794"/>
      <c r="AL908" s="386"/>
      <c r="AM908" s="386"/>
      <c r="AN908" s="386"/>
      <c r="AO908" s="795"/>
      <c r="AP908" s="796"/>
      <c r="AR908" s="798"/>
      <c r="AS908" s="798"/>
      <c r="AT908" s="798"/>
      <c r="AU908" s="780"/>
    </row>
    <row r="909" spans="1:47" ht="15.75" x14ac:dyDescent="0.25">
      <c r="A909" s="392"/>
      <c r="B909" s="392"/>
      <c r="C909" s="386"/>
      <c r="D909" s="386"/>
      <c r="E909" s="386"/>
      <c r="F909" s="386"/>
      <c r="G909" s="387"/>
      <c r="H909" s="438"/>
      <c r="I909" s="389"/>
      <c r="J909" s="390"/>
      <c r="K909" s="390"/>
      <c r="L909" s="392"/>
      <c r="M909" s="392"/>
      <c r="N909" s="1"/>
      <c r="O909" s="448"/>
      <c r="P909" s="392"/>
      <c r="Q909" s="392"/>
      <c r="R909" s="392"/>
      <c r="U909" s="392"/>
      <c r="V909" s="392"/>
      <c r="W909" s="392"/>
      <c r="X909" s="392"/>
      <c r="Y909" s="385"/>
      <c r="Z909" s="758"/>
      <c r="AA909" s="392"/>
      <c r="AB909" s="392"/>
      <c r="AC909" s="392"/>
      <c r="AD909" s="392"/>
      <c r="AE909" s="392"/>
      <c r="AF909" s="392"/>
      <c r="AG909" s="773"/>
      <c r="AH909" s="392"/>
      <c r="AI909" s="392"/>
      <c r="AJ909" s="392"/>
      <c r="AK909" s="794"/>
      <c r="AL909" s="386"/>
      <c r="AM909" s="386"/>
      <c r="AN909" s="386"/>
      <c r="AO909" s="795"/>
      <c r="AP909" s="796"/>
      <c r="AR909" s="798"/>
      <c r="AS909" s="798"/>
      <c r="AT909" s="798"/>
      <c r="AU909" s="780"/>
    </row>
    <row r="910" spans="1:47" ht="15.75" x14ac:dyDescent="0.25">
      <c r="A910" s="392"/>
      <c r="B910" s="392"/>
      <c r="C910" s="386"/>
      <c r="D910" s="386"/>
      <c r="E910" s="386"/>
      <c r="F910" s="386"/>
      <c r="G910" s="387"/>
      <c r="H910" s="438"/>
      <c r="I910" s="389"/>
      <c r="J910" s="390"/>
      <c r="K910" s="390"/>
      <c r="L910" s="392"/>
      <c r="M910" s="392"/>
      <c r="N910" s="1"/>
      <c r="O910" s="448"/>
      <c r="P910" s="392"/>
      <c r="Q910" s="392"/>
      <c r="R910" s="392"/>
      <c r="U910" s="392"/>
      <c r="V910" s="392"/>
      <c r="W910" s="392"/>
      <c r="X910" s="392"/>
      <c r="Y910" s="385"/>
      <c r="Z910" s="758"/>
      <c r="AA910" s="392"/>
      <c r="AB910" s="392"/>
      <c r="AC910" s="392"/>
      <c r="AD910" s="392"/>
      <c r="AE910" s="392"/>
      <c r="AF910" s="392"/>
      <c r="AG910" s="773"/>
      <c r="AH910" s="392"/>
      <c r="AI910" s="392"/>
      <c r="AJ910" s="392"/>
      <c r="AK910" s="794"/>
      <c r="AL910" s="386"/>
      <c r="AM910" s="386"/>
      <c r="AN910" s="386"/>
      <c r="AO910" s="795"/>
      <c r="AP910" s="796"/>
      <c r="AR910" s="798"/>
      <c r="AS910" s="798"/>
      <c r="AT910" s="798"/>
      <c r="AU910" s="780"/>
    </row>
    <row r="911" spans="1:47" ht="15.75" x14ac:dyDescent="0.25">
      <c r="A911" s="392"/>
      <c r="B911" s="392"/>
      <c r="C911" s="386"/>
      <c r="D911" s="386"/>
      <c r="E911" s="386"/>
      <c r="F911" s="386"/>
      <c r="G911" s="387"/>
      <c r="H911" s="438"/>
      <c r="I911" s="389"/>
      <c r="J911" s="390"/>
      <c r="K911" s="390"/>
      <c r="L911" s="392"/>
      <c r="M911" s="392"/>
      <c r="N911" s="1"/>
      <c r="O911" s="448"/>
      <c r="P911" s="392"/>
      <c r="Q911" s="392"/>
      <c r="R911" s="392"/>
      <c r="U911" s="392"/>
      <c r="V911" s="392"/>
      <c r="W911" s="392"/>
      <c r="X911" s="392"/>
      <c r="Y911" s="385"/>
      <c r="Z911" s="758"/>
      <c r="AA911" s="392"/>
      <c r="AB911" s="392"/>
      <c r="AC911" s="392"/>
      <c r="AD911" s="392"/>
      <c r="AE911" s="392"/>
      <c r="AF911" s="392"/>
      <c r="AG911" s="773"/>
      <c r="AH911" s="392"/>
      <c r="AI911" s="392"/>
      <c r="AJ911" s="392"/>
      <c r="AK911" s="794"/>
      <c r="AL911" s="386"/>
      <c r="AM911" s="386"/>
      <c r="AN911" s="386"/>
      <c r="AO911" s="795"/>
      <c r="AP911" s="796"/>
      <c r="AR911" s="798"/>
      <c r="AS911" s="798"/>
      <c r="AT911" s="798"/>
      <c r="AU911" s="780"/>
    </row>
    <row r="912" spans="1:47" ht="15.75" x14ac:dyDescent="0.25">
      <c r="A912" s="392"/>
      <c r="B912" s="392"/>
      <c r="C912" s="386"/>
      <c r="D912" s="386"/>
      <c r="E912" s="386"/>
      <c r="F912" s="386"/>
      <c r="G912" s="387"/>
      <c r="H912" s="438"/>
      <c r="I912" s="389"/>
      <c r="J912" s="390"/>
      <c r="K912" s="390"/>
      <c r="L912" s="392"/>
      <c r="M912" s="392"/>
      <c r="N912" s="1"/>
      <c r="O912" s="448"/>
      <c r="P912" s="392"/>
      <c r="Q912" s="392"/>
      <c r="R912" s="392"/>
      <c r="U912" s="392"/>
      <c r="V912" s="392"/>
      <c r="W912" s="392"/>
      <c r="X912" s="392"/>
      <c r="Y912" s="385"/>
      <c r="Z912" s="758"/>
      <c r="AA912" s="392"/>
      <c r="AB912" s="392"/>
      <c r="AC912" s="392"/>
      <c r="AD912" s="392"/>
      <c r="AE912" s="392"/>
      <c r="AF912" s="392"/>
      <c r="AG912" s="773"/>
      <c r="AH912" s="392"/>
      <c r="AI912" s="392"/>
      <c r="AJ912" s="392"/>
      <c r="AK912" s="794"/>
      <c r="AL912" s="386"/>
      <c r="AM912" s="386"/>
      <c r="AN912" s="386"/>
      <c r="AO912" s="795"/>
      <c r="AP912" s="796"/>
      <c r="AR912" s="798"/>
      <c r="AS912" s="798"/>
      <c r="AT912" s="798"/>
      <c r="AU912" s="780"/>
    </row>
    <row r="913" spans="1:47" ht="15.75" x14ac:dyDescent="0.25">
      <c r="A913" s="392"/>
      <c r="B913" s="392"/>
      <c r="C913" s="386"/>
      <c r="D913" s="386"/>
      <c r="E913" s="386"/>
      <c r="F913" s="386"/>
      <c r="G913" s="387"/>
      <c r="H913" s="438"/>
      <c r="I913" s="389"/>
      <c r="J913" s="390"/>
      <c r="K913" s="390"/>
      <c r="L913" s="392"/>
      <c r="M913" s="392"/>
      <c r="N913" s="1"/>
      <c r="O913" s="448"/>
      <c r="P913" s="392"/>
      <c r="Q913" s="392"/>
      <c r="R913" s="392"/>
      <c r="U913" s="392"/>
      <c r="V913" s="392"/>
      <c r="W913" s="392"/>
      <c r="X913" s="392"/>
      <c r="Y913" s="385"/>
      <c r="Z913" s="758"/>
      <c r="AA913" s="392"/>
      <c r="AB913" s="392"/>
      <c r="AC913" s="392"/>
      <c r="AD913" s="392"/>
      <c r="AE913" s="392"/>
      <c r="AF913" s="392"/>
      <c r="AG913" s="773"/>
      <c r="AH913" s="392"/>
      <c r="AI913" s="392"/>
      <c r="AJ913" s="392"/>
      <c r="AK913" s="794"/>
      <c r="AL913" s="386"/>
      <c r="AM913" s="386"/>
      <c r="AN913" s="386"/>
      <c r="AO913" s="795"/>
      <c r="AP913" s="796"/>
      <c r="AR913" s="798"/>
      <c r="AS913" s="798"/>
      <c r="AT913" s="798"/>
      <c r="AU913" s="780"/>
    </row>
    <row r="914" spans="1:47" ht="15.75" x14ac:dyDescent="0.25">
      <c r="A914" s="392"/>
      <c r="B914" s="392"/>
      <c r="C914" s="386"/>
      <c r="D914" s="386"/>
      <c r="E914" s="386"/>
      <c r="F914" s="386"/>
      <c r="G914" s="387"/>
      <c r="H914" s="438"/>
      <c r="I914" s="389"/>
      <c r="J914" s="390"/>
      <c r="K914" s="390"/>
      <c r="L914" s="392"/>
      <c r="M914" s="392"/>
      <c r="N914" s="1"/>
      <c r="O914" s="448"/>
      <c r="P914" s="392"/>
      <c r="Q914" s="392"/>
      <c r="R914" s="392"/>
      <c r="U914" s="392"/>
      <c r="V914" s="392"/>
      <c r="W914" s="392"/>
      <c r="X914" s="392"/>
      <c r="Y914" s="385"/>
      <c r="Z914" s="758"/>
      <c r="AA914" s="392"/>
      <c r="AB914" s="392"/>
      <c r="AC914" s="392"/>
      <c r="AD914" s="392"/>
      <c r="AE914" s="392"/>
      <c r="AF914" s="392"/>
      <c r="AG914" s="773"/>
      <c r="AH914" s="392"/>
      <c r="AI914" s="392"/>
      <c r="AJ914" s="392"/>
      <c r="AK914" s="794"/>
      <c r="AL914" s="386"/>
      <c r="AM914" s="386"/>
      <c r="AN914" s="386"/>
      <c r="AO914" s="795"/>
      <c r="AP914" s="796"/>
      <c r="AR914" s="798"/>
      <c r="AS914" s="798"/>
      <c r="AT914" s="798"/>
      <c r="AU914" s="780"/>
    </row>
    <row r="915" spans="1:47" ht="15.75" x14ac:dyDescent="0.25">
      <c r="A915" s="392"/>
      <c r="B915" s="392"/>
      <c r="C915" s="386"/>
      <c r="D915" s="386"/>
      <c r="E915" s="386"/>
      <c r="F915" s="386"/>
      <c r="G915" s="387"/>
      <c r="H915" s="438"/>
      <c r="I915" s="389"/>
      <c r="J915" s="390"/>
      <c r="K915" s="390"/>
      <c r="L915" s="392"/>
      <c r="M915" s="392"/>
      <c r="N915" s="1"/>
      <c r="O915" s="448"/>
      <c r="P915" s="392"/>
      <c r="Q915" s="392"/>
      <c r="R915" s="392"/>
      <c r="U915" s="392"/>
      <c r="V915" s="392"/>
      <c r="W915" s="392"/>
      <c r="X915" s="392"/>
      <c r="Y915" s="385"/>
      <c r="Z915" s="758"/>
      <c r="AA915" s="392"/>
      <c r="AB915" s="392"/>
      <c r="AC915" s="392"/>
      <c r="AD915" s="392"/>
      <c r="AE915" s="392"/>
      <c r="AF915" s="392"/>
      <c r="AG915" s="773"/>
      <c r="AH915" s="392"/>
      <c r="AI915" s="392"/>
      <c r="AJ915" s="392"/>
      <c r="AK915" s="794"/>
      <c r="AL915" s="386"/>
      <c r="AM915" s="386"/>
      <c r="AN915" s="386"/>
      <c r="AO915" s="795"/>
      <c r="AP915" s="796"/>
      <c r="AR915" s="798"/>
      <c r="AS915" s="798"/>
      <c r="AT915" s="798"/>
      <c r="AU915" s="780"/>
    </row>
    <row r="916" spans="1:47" ht="15.75" x14ac:dyDescent="0.25">
      <c r="A916" s="392"/>
      <c r="B916" s="392"/>
      <c r="C916" s="386"/>
      <c r="D916" s="386"/>
      <c r="E916" s="386"/>
      <c r="F916" s="386"/>
      <c r="G916" s="387"/>
      <c r="H916" s="438"/>
      <c r="I916" s="389"/>
      <c r="J916" s="390"/>
      <c r="K916" s="390"/>
      <c r="L916" s="392"/>
      <c r="M916" s="392"/>
      <c r="N916" s="1"/>
      <c r="O916" s="448"/>
      <c r="P916" s="392"/>
      <c r="Q916" s="392"/>
      <c r="R916" s="392"/>
      <c r="U916" s="392"/>
      <c r="V916" s="392"/>
      <c r="W916" s="392"/>
      <c r="X916" s="392"/>
      <c r="Y916" s="385"/>
      <c r="Z916" s="758"/>
      <c r="AA916" s="392"/>
      <c r="AB916" s="392"/>
      <c r="AC916" s="392"/>
      <c r="AD916" s="392"/>
      <c r="AE916" s="392"/>
      <c r="AF916" s="392"/>
      <c r="AG916" s="773"/>
      <c r="AH916" s="392"/>
      <c r="AI916" s="392"/>
      <c r="AJ916" s="392"/>
      <c r="AK916" s="794"/>
      <c r="AL916" s="386"/>
      <c r="AM916" s="386"/>
      <c r="AN916" s="386"/>
      <c r="AO916" s="795"/>
      <c r="AP916" s="796"/>
      <c r="AR916" s="798"/>
      <c r="AS916" s="798"/>
      <c r="AT916" s="798"/>
      <c r="AU916" s="780"/>
    </row>
    <row r="917" spans="1:47" ht="15.75" x14ac:dyDescent="0.25">
      <c r="A917" s="392"/>
      <c r="B917" s="392"/>
      <c r="C917" s="386"/>
      <c r="D917" s="386"/>
      <c r="E917" s="386"/>
      <c r="F917" s="386"/>
      <c r="G917" s="387"/>
      <c r="H917" s="438"/>
      <c r="I917" s="389"/>
      <c r="J917" s="390"/>
      <c r="K917" s="390"/>
      <c r="L917" s="392"/>
      <c r="M917" s="392"/>
      <c r="N917" s="1"/>
      <c r="O917" s="448"/>
      <c r="P917" s="392"/>
      <c r="Q917" s="392"/>
      <c r="R917" s="392"/>
      <c r="U917" s="392"/>
      <c r="V917" s="392"/>
      <c r="W917" s="392"/>
      <c r="X917" s="392"/>
      <c r="Y917" s="385"/>
      <c r="Z917" s="758"/>
      <c r="AA917" s="392"/>
      <c r="AB917" s="392"/>
      <c r="AC917" s="392"/>
      <c r="AD917" s="392"/>
      <c r="AE917" s="392"/>
      <c r="AF917" s="392"/>
      <c r="AG917" s="773"/>
      <c r="AH917" s="392"/>
      <c r="AI917" s="392"/>
      <c r="AJ917" s="392"/>
      <c r="AK917" s="794"/>
      <c r="AL917" s="386"/>
      <c r="AM917" s="386"/>
      <c r="AN917" s="386"/>
      <c r="AO917" s="795"/>
      <c r="AP917" s="796"/>
      <c r="AR917" s="798"/>
      <c r="AS917" s="798"/>
      <c r="AT917" s="798"/>
      <c r="AU917" s="780"/>
    </row>
    <row r="918" spans="1:47" ht="15.75" x14ac:dyDescent="0.25">
      <c r="A918" s="392"/>
      <c r="B918" s="392"/>
      <c r="C918" s="386"/>
      <c r="D918" s="386"/>
      <c r="E918" s="386"/>
      <c r="F918" s="386"/>
      <c r="G918" s="387"/>
      <c r="H918" s="438"/>
      <c r="I918" s="389"/>
      <c r="J918" s="390"/>
      <c r="K918" s="390"/>
      <c r="L918" s="392"/>
      <c r="M918" s="392"/>
      <c r="N918" s="1"/>
      <c r="O918" s="448"/>
      <c r="P918" s="392"/>
      <c r="Q918" s="392"/>
      <c r="R918" s="392"/>
      <c r="U918" s="392"/>
      <c r="V918" s="392"/>
      <c r="W918" s="392"/>
      <c r="X918" s="392"/>
      <c r="Y918" s="385"/>
      <c r="Z918" s="758"/>
      <c r="AA918" s="392"/>
      <c r="AB918" s="392"/>
      <c r="AC918" s="392"/>
      <c r="AD918" s="392"/>
      <c r="AE918" s="392"/>
      <c r="AF918" s="392"/>
      <c r="AG918" s="773"/>
      <c r="AH918" s="392"/>
      <c r="AI918" s="392"/>
      <c r="AJ918" s="392"/>
      <c r="AK918" s="794"/>
      <c r="AL918" s="386"/>
      <c r="AM918" s="386"/>
      <c r="AN918" s="386"/>
      <c r="AO918" s="795"/>
      <c r="AP918" s="796"/>
      <c r="AR918" s="798"/>
      <c r="AS918" s="798"/>
      <c r="AT918" s="798"/>
      <c r="AU918" s="780"/>
    </row>
    <row r="919" spans="1:47" ht="15.75" x14ac:dyDescent="0.25">
      <c r="A919" s="392"/>
      <c r="B919" s="392"/>
      <c r="C919" s="386"/>
      <c r="D919" s="386"/>
      <c r="E919" s="386"/>
      <c r="F919" s="386"/>
      <c r="G919" s="387"/>
      <c r="H919" s="438"/>
      <c r="I919" s="389"/>
      <c r="J919" s="390"/>
      <c r="K919" s="390"/>
      <c r="L919" s="392"/>
      <c r="M919" s="392"/>
      <c r="N919" s="1"/>
      <c r="O919" s="448"/>
      <c r="P919" s="392"/>
      <c r="Q919" s="392"/>
      <c r="R919" s="392"/>
      <c r="U919" s="392"/>
      <c r="V919" s="392"/>
      <c r="W919" s="392"/>
      <c r="X919" s="392"/>
      <c r="Y919" s="385"/>
      <c r="Z919" s="758"/>
      <c r="AA919" s="392"/>
      <c r="AB919" s="392"/>
      <c r="AC919" s="392"/>
      <c r="AD919" s="392"/>
      <c r="AE919" s="392"/>
      <c r="AF919" s="392"/>
      <c r="AG919" s="773"/>
      <c r="AH919" s="392"/>
      <c r="AI919" s="392"/>
      <c r="AJ919" s="392"/>
      <c r="AK919" s="794"/>
      <c r="AL919" s="386"/>
      <c r="AM919" s="386"/>
      <c r="AN919" s="386"/>
      <c r="AO919" s="795"/>
      <c r="AP919" s="796"/>
      <c r="AR919" s="798"/>
      <c r="AS919" s="798"/>
      <c r="AT919" s="798"/>
      <c r="AU919" s="780"/>
    </row>
    <row r="920" spans="1:47" ht="15.75" x14ac:dyDescent="0.25">
      <c r="A920" s="392"/>
      <c r="B920" s="392"/>
      <c r="C920" s="386"/>
      <c r="D920" s="386"/>
      <c r="E920" s="386"/>
      <c r="F920" s="386"/>
      <c r="G920" s="387"/>
      <c r="H920" s="438"/>
      <c r="I920" s="389"/>
      <c r="J920" s="390"/>
      <c r="K920" s="390"/>
      <c r="L920" s="392"/>
      <c r="M920" s="392"/>
      <c r="N920" s="1"/>
      <c r="O920" s="448"/>
      <c r="P920" s="392"/>
      <c r="Q920" s="392"/>
      <c r="R920" s="392"/>
      <c r="U920" s="392"/>
      <c r="V920" s="392"/>
      <c r="W920" s="392"/>
      <c r="X920" s="392"/>
      <c r="Y920" s="385"/>
      <c r="Z920" s="758"/>
      <c r="AA920" s="392"/>
      <c r="AB920" s="392"/>
      <c r="AC920" s="392"/>
      <c r="AD920" s="392"/>
      <c r="AE920" s="392"/>
      <c r="AF920" s="392"/>
      <c r="AG920" s="773"/>
      <c r="AH920" s="392"/>
      <c r="AI920" s="392"/>
      <c r="AJ920" s="392"/>
      <c r="AK920" s="794"/>
      <c r="AL920" s="386"/>
      <c r="AM920" s="386"/>
      <c r="AN920" s="386"/>
      <c r="AO920" s="795"/>
      <c r="AP920" s="796"/>
      <c r="AR920" s="798"/>
      <c r="AS920" s="798"/>
      <c r="AT920" s="798"/>
      <c r="AU920" s="780"/>
    </row>
    <row r="921" spans="1:47" ht="15.75" x14ac:dyDescent="0.25">
      <c r="A921" s="392"/>
      <c r="B921" s="392"/>
      <c r="C921" s="386"/>
      <c r="D921" s="386"/>
      <c r="E921" s="386"/>
      <c r="F921" s="386"/>
      <c r="G921" s="387"/>
      <c r="H921" s="438"/>
      <c r="I921" s="389"/>
      <c r="J921" s="390"/>
      <c r="K921" s="390"/>
      <c r="L921" s="392"/>
      <c r="M921" s="392"/>
      <c r="N921" s="1"/>
      <c r="O921" s="448"/>
      <c r="P921" s="392"/>
      <c r="Q921" s="392"/>
      <c r="R921" s="392"/>
      <c r="U921" s="392"/>
      <c r="V921" s="392"/>
      <c r="W921" s="392"/>
      <c r="X921" s="392"/>
      <c r="Y921" s="385"/>
      <c r="Z921" s="758"/>
      <c r="AA921" s="392"/>
      <c r="AB921" s="392"/>
      <c r="AC921" s="392"/>
      <c r="AD921" s="392"/>
      <c r="AE921" s="392"/>
      <c r="AF921" s="392"/>
      <c r="AG921" s="773"/>
      <c r="AH921" s="392"/>
      <c r="AI921" s="392"/>
      <c r="AJ921" s="392"/>
      <c r="AK921" s="794"/>
      <c r="AL921" s="386"/>
      <c r="AM921" s="386"/>
      <c r="AN921" s="386"/>
      <c r="AO921" s="795"/>
      <c r="AP921" s="796"/>
      <c r="AR921" s="798"/>
      <c r="AS921" s="798"/>
      <c r="AT921" s="798"/>
      <c r="AU921" s="780"/>
    </row>
    <row r="922" spans="1:47" ht="15.75" x14ac:dyDescent="0.25">
      <c r="A922" s="392"/>
      <c r="B922" s="392"/>
      <c r="C922" s="386"/>
      <c r="D922" s="386"/>
      <c r="E922" s="386"/>
      <c r="F922" s="386"/>
      <c r="G922" s="387"/>
      <c r="H922" s="438"/>
      <c r="I922" s="389"/>
      <c r="J922" s="390"/>
      <c r="K922" s="390"/>
      <c r="L922" s="392"/>
      <c r="M922" s="392"/>
      <c r="N922" s="1"/>
      <c r="O922" s="448"/>
      <c r="P922" s="392"/>
      <c r="Q922" s="392"/>
      <c r="R922" s="392"/>
      <c r="U922" s="392"/>
      <c r="V922" s="392"/>
      <c r="W922" s="392"/>
      <c r="X922" s="392"/>
      <c r="Y922" s="385"/>
      <c r="Z922" s="758"/>
      <c r="AA922" s="392"/>
      <c r="AB922" s="392"/>
      <c r="AC922" s="392"/>
      <c r="AD922" s="392"/>
      <c r="AE922" s="392"/>
      <c r="AF922" s="392"/>
      <c r="AG922" s="773"/>
      <c r="AH922" s="392"/>
      <c r="AI922" s="392"/>
      <c r="AJ922" s="392"/>
      <c r="AK922" s="794"/>
      <c r="AL922" s="386"/>
      <c r="AM922" s="386"/>
      <c r="AN922" s="386"/>
      <c r="AO922" s="795"/>
      <c r="AP922" s="796"/>
      <c r="AR922" s="798"/>
      <c r="AS922" s="798"/>
      <c r="AT922" s="798"/>
      <c r="AU922" s="780"/>
    </row>
    <row r="923" spans="1:47" ht="15.75" x14ac:dyDescent="0.25">
      <c r="A923" s="392"/>
      <c r="B923" s="392"/>
      <c r="C923" s="386"/>
      <c r="D923" s="386"/>
      <c r="E923" s="386"/>
      <c r="F923" s="386"/>
      <c r="G923" s="387"/>
      <c r="H923" s="438"/>
      <c r="I923" s="389"/>
      <c r="J923" s="390"/>
      <c r="K923" s="390"/>
      <c r="L923" s="392"/>
      <c r="M923" s="392"/>
      <c r="N923" s="1"/>
      <c r="O923" s="448"/>
      <c r="P923" s="392"/>
      <c r="Q923" s="392"/>
      <c r="R923" s="392"/>
      <c r="U923" s="392"/>
      <c r="V923" s="392"/>
      <c r="W923" s="392"/>
      <c r="X923" s="392"/>
      <c r="Y923" s="385"/>
      <c r="Z923" s="758"/>
      <c r="AA923" s="392"/>
      <c r="AB923" s="392"/>
      <c r="AC923" s="392"/>
      <c r="AD923" s="392"/>
      <c r="AE923" s="392"/>
      <c r="AF923" s="392"/>
      <c r="AG923" s="773"/>
      <c r="AH923" s="392"/>
      <c r="AI923" s="392"/>
      <c r="AJ923" s="392"/>
      <c r="AK923" s="794"/>
      <c r="AL923" s="386"/>
      <c r="AM923" s="386"/>
      <c r="AN923" s="386"/>
      <c r="AO923" s="795"/>
      <c r="AP923" s="796"/>
      <c r="AR923" s="798"/>
      <c r="AS923" s="798"/>
      <c r="AT923" s="798"/>
      <c r="AU923" s="780"/>
    </row>
    <row r="924" spans="1:47" ht="15.75" x14ac:dyDescent="0.25">
      <c r="A924" s="392"/>
      <c r="B924" s="392"/>
      <c r="C924" s="386"/>
      <c r="D924" s="386"/>
      <c r="E924" s="386"/>
      <c r="F924" s="386"/>
      <c r="G924" s="387"/>
      <c r="H924" s="438"/>
      <c r="I924" s="389"/>
      <c r="J924" s="390"/>
      <c r="K924" s="390"/>
      <c r="L924" s="392"/>
      <c r="M924" s="392"/>
      <c r="N924" s="1"/>
      <c r="O924" s="448"/>
      <c r="P924" s="392"/>
      <c r="Q924" s="392"/>
      <c r="R924" s="392"/>
      <c r="U924" s="392"/>
      <c r="V924" s="392"/>
      <c r="W924" s="392"/>
      <c r="X924" s="392"/>
      <c r="Y924" s="385"/>
      <c r="Z924" s="758"/>
      <c r="AA924" s="392"/>
      <c r="AB924" s="392"/>
      <c r="AC924" s="392"/>
      <c r="AD924" s="392"/>
      <c r="AE924" s="392"/>
      <c r="AF924" s="392"/>
      <c r="AG924" s="773"/>
      <c r="AH924" s="392"/>
      <c r="AI924" s="392"/>
      <c r="AJ924" s="392"/>
      <c r="AK924" s="794"/>
      <c r="AL924" s="386"/>
      <c r="AM924" s="386"/>
      <c r="AN924" s="386"/>
      <c r="AO924" s="795"/>
      <c r="AP924" s="796"/>
      <c r="AR924" s="798"/>
      <c r="AS924" s="798"/>
      <c r="AT924" s="798"/>
      <c r="AU924" s="780"/>
    </row>
    <row r="925" spans="1:47" ht="15.75" x14ac:dyDescent="0.25">
      <c r="A925" s="392"/>
      <c r="B925" s="392"/>
      <c r="C925" s="386"/>
      <c r="D925" s="386"/>
      <c r="E925" s="386"/>
      <c r="F925" s="386"/>
      <c r="G925" s="387"/>
      <c r="H925" s="438"/>
      <c r="I925" s="389"/>
      <c r="J925" s="390"/>
      <c r="K925" s="390"/>
      <c r="L925" s="392"/>
      <c r="M925" s="392"/>
      <c r="N925" s="1"/>
      <c r="O925" s="448"/>
      <c r="P925" s="392"/>
      <c r="Q925" s="392"/>
      <c r="R925" s="392"/>
      <c r="U925" s="392"/>
      <c r="V925" s="392"/>
      <c r="W925" s="392"/>
      <c r="X925" s="392"/>
      <c r="Y925" s="385"/>
      <c r="Z925" s="758"/>
      <c r="AA925" s="392"/>
      <c r="AB925" s="392"/>
      <c r="AC925" s="392"/>
      <c r="AD925" s="392"/>
      <c r="AE925" s="392"/>
      <c r="AF925" s="392"/>
      <c r="AG925" s="773"/>
      <c r="AH925" s="392"/>
      <c r="AI925" s="392"/>
      <c r="AJ925" s="392"/>
      <c r="AK925" s="794"/>
      <c r="AL925" s="386"/>
      <c r="AM925" s="386"/>
      <c r="AN925" s="386"/>
      <c r="AO925" s="795"/>
      <c r="AP925" s="796"/>
      <c r="AR925" s="798"/>
      <c r="AS925" s="798"/>
      <c r="AT925" s="798"/>
      <c r="AU925" s="780"/>
    </row>
    <row r="926" spans="1:47" ht="15.75" x14ac:dyDescent="0.25">
      <c r="A926" s="392"/>
      <c r="B926" s="392"/>
      <c r="C926" s="386"/>
      <c r="D926" s="386"/>
      <c r="E926" s="386"/>
      <c r="F926" s="386"/>
      <c r="G926" s="387"/>
      <c r="H926" s="438"/>
      <c r="I926" s="389"/>
      <c r="J926" s="390"/>
      <c r="K926" s="390"/>
      <c r="L926" s="392"/>
      <c r="M926" s="392"/>
      <c r="N926" s="1"/>
      <c r="O926" s="448"/>
      <c r="P926" s="392"/>
      <c r="Q926" s="392"/>
      <c r="R926" s="392"/>
      <c r="U926" s="392"/>
      <c r="V926" s="392"/>
      <c r="W926" s="392"/>
      <c r="X926" s="392"/>
      <c r="Y926" s="385"/>
      <c r="Z926" s="758"/>
      <c r="AA926" s="392"/>
      <c r="AB926" s="392"/>
      <c r="AC926" s="392"/>
      <c r="AD926" s="392"/>
      <c r="AE926" s="392"/>
      <c r="AF926" s="392"/>
      <c r="AG926" s="773"/>
      <c r="AH926" s="392"/>
      <c r="AI926" s="392"/>
      <c r="AJ926" s="392"/>
      <c r="AK926" s="794"/>
      <c r="AL926" s="386"/>
      <c r="AM926" s="386"/>
      <c r="AN926" s="386"/>
      <c r="AO926" s="795"/>
      <c r="AP926" s="796"/>
      <c r="AR926" s="798"/>
      <c r="AS926" s="798"/>
      <c r="AT926" s="798"/>
      <c r="AU926" s="780"/>
    </row>
    <row r="927" spans="1:47" ht="15.75" x14ac:dyDescent="0.25">
      <c r="A927" s="392"/>
      <c r="B927" s="392"/>
      <c r="C927" s="386"/>
      <c r="D927" s="386"/>
      <c r="E927" s="386"/>
      <c r="F927" s="386"/>
      <c r="G927" s="387"/>
      <c r="H927" s="438"/>
      <c r="I927" s="389"/>
      <c r="J927" s="390"/>
      <c r="K927" s="390"/>
      <c r="L927" s="392"/>
      <c r="M927" s="392"/>
      <c r="N927" s="1"/>
      <c r="O927" s="448"/>
      <c r="P927" s="392"/>
      <c r="Q927" s="392"/>
      <c r="R927" s="392"/>
      <c r="U927" s="392"/>
      <c r="V927" s="392"/>
      <c r="W927" s="392"/>
      <c r="X927" s="392"/>
      <c r="Y927" s="385"/>
      <c r="Z927" s="758"/>
      <c r="AA927" s="392"/>
      <c r="AB927" s="392"/>
      <c r="AC927" s="392"/>
      <c r="AD927" s="392"/>
      <c r="AE927" s="392"/>
      <c r="AF927" s="392"/>
      <c r="AG927" s="773"/>
      <c r="AH927" s="392"/>
      <c r="AI927" s="392"/>
      <c r="AJ927" s="392"/>
      <c r="AK927" s="794"/>
      <c r="AL927" s="386"/>
      <c r="AM927" s="386"/>
      <c r="AN927" s="386"/>
      <c r="AO927" s="795"/>
      <c r="AP927" s="796"/>
      <c r="AR927" s="798"/>
      <c r="AS927" s="798"/>
      <c r="AT927" s="798"/>
      <c r="AU927" s="780"/>
    </row>
    <row r="928" spans="1:47" ht="15.75" x14ac:dyDescent="0.25">
      <c r="A928" s="392"/>
      <c r="B928" s="392"/>
      <c r="C928" s="386"/>
      <c r="D928" s="386"/>
      <c r="E928" s="386"/>
      <c r="F928" s="386"/>
      <c r="G928" s="387"/>
      <c r="H928" s="438"/>
      <c r="I928" s="389"/>
      <c r="J928" s="390"/>
      <c r="K928" s="390"/>
      <c r="L928" s="392"/>
      <c r="M928" s="392"/>
      <c r="N928" s="1"/>
      <c r="O928" s="448"/>
      <c r="P928" s="392"/>
      <c r="Q928" s="392"/>
      <c r="R928" s="392"/>
      <c r="U928" s="392"/>
      <c r="V928" s="392"/>
      <c r="W928" s="392"/>
      <c r="X928" s="392"/>
      <c r="Y928" s="385"/>
      <c r="Z928" s="758"/>
      <c r="AA928" s="392"/>
      <c r="AB928" s="392"/>
      <c r="AC928" s="392"/>
      <c r="AD928" s="392"/>
      <c r="AE928" s="392"/>
      <c r="AF928" s="392"/>
      <c r="AG928" s="773"/>
      <c r="AH928" s="392"/>
      <c r="AI928" s="392"/>
      <c r="AJ928" s="392"/>
      <c r="AK928" s="794"/>
      <c r="AL928" s="386"/>
      <c r="AM928" s="386"/>
      <c r="AN928" s="386"/>
      <c r="AO928" s="795"/>
      <c r="AP928" s="796"/>
      <c r="AR928" s="798"/>
      <c r="AS928" s="798"/>
      <c r="AT928" s="798"/>
      <c r="AU928" s="780"/>
    </row>
    <row r="929" spans="1:47" ht="15.75" x14ac:dyDescent="0.25">
      <c r="A929" s="392"/>
      <c r="B929" s="392"/>
      <c r="C929" s="386"/>
      <c r="D929" s="386"/>
      <c r="E929" s="386"/>
      <c r="F929" s="386"/>
      <c r="G929" s="387"/>
      <c r="H929" s="438"/>
      <c r="I929" s="389"/>
      <c r="J929" s="390"/>
      <c r="K929" s="390"/>
      <c r="L929" s="392"/>
      <c r="M929" s="392"/>
      <c r="N929" s="1"/>
      <c r="O929" s="448"/>
      <c r="P929" s="392"/>
      <c r="Q929" s="392"/>
      <c r="R929" s="392"/>
      <c r="U929" s="392"/>
      <c r="V929" s="392"/>
      <c r="W929" s="392"/>
      <c r="X929" s="392"/>
      <c r="Y929" s="385"/>
      <c r="Z929" s="758"/>
      <c r="AA929" s="392"/>
      <c r="AB929" s="392"/>
      <c r="AC929" s="392"/>
      <c r="AD929" s="392"/>
      <c r="AE929" s="392"/>
      <c r="AF929" s="392"/>
      <c r="AG929" s="773"/>
      <c r="AH929" s="392"/>
      <c r="AI929" s="392"/>
      <c r="AJ929" s="392"/>
      <c r="AK929" s="794"/>
      <c r="AL929" s="386"/>
      <c r="AM929" s="386"/>
      <c r="AN929" s="386"/>
      <c r="AO929" s="795"/>
      <c r="AP929" s="796"/>
      <c r="AR929" s="798"/>
      <c r="AS929" s="798"/>
      <c r="AT929" s="798"/>
      <c r="AU929" s="780"/>
    </row>
    <row r="930" spans="1:47" ht="15.75" x14ac:dyDescent="0.25">
      <c r="A930" s="392"/>
      <c r="B930" s="392"/>
      <c r="C930" s="386"/>
      <c r="D930" s="386"/>
      <c r="E930" s="386"/>
      <c r="F930" s="386"/>
      <c r="G930" s="387"/>
      <c r="H930" s="438"/>
      <c r="I930" s="389"/>
      <c r="J930" s="390"/>
      <c r="K930" s="390"/>
      <c r="L930" s="392"/>
      <c r="M930" s="392"/>
      <c r="N930" s="1"/>
      <c r="O930" s="448"/>
      <c r="P930" s="392"/>
      <c r="Q930" s="392"/>
      <c r="R930" s="392"/>
      <c r="U930" s="392"/>
      <c r="V930" s="392"/>
      <c r="W930" s="392"/>
      <c r="X930" s="392"/>
      <c r="Y930" s="385"/>
      <c r="Z930" s="758"/>
      <c r="AA930" s="392"/>
      <c r="AB930" s="392"/>
      <c r="AC930" s="392"/>
      <c r="AD930" s="392"/>
      <c r="AE930" s="392"/>
      <c r="AF930" s="392"/>
      <c r="AG930" s="773"/>
      <c r="AH930" s="392"/>
      <c r="AI930" s="392"/>
      <c r="AJ930" s="392"/>
      <c r="AK930" s="794"/>
      <c r="AL930" s="386"/>
      <c r="AM930" s="386"/>
      <c r="AN930" s="386"/>
      <c r="AO930" s="795"/>
      <c r="AP930" s="796"/>
      <c r="AR930" s="798"/>
      <c r="AS930" s="798"/>
      <c r="AT930" s="798"/>
      <c r="AU930" s="780"/>
    </row>
    <row r="931" spans="1:47" ht="15.75" x14ac:dyDescent="0.25">
      <c r="A931" s="392"/>
      <c r="B931" s="392"/>
      <c r="C931" s="386"/>
      <c r="D931" s="386"/>
      <c r="E931" s="386"/>
      <c r="F931" s="386"/>
      <c r="G931" s="387"/>
      <c r="H931" s="438"/>
      <c r="I931" s="389"/>
      <c r="J931" s="390"/>
      <c r="K931" s="390"/>
      <c r="L931" s="392"/>
      <c r="M931" s="392"/>
      <c r="N931" s="1"/>
      <c r="O931" s="448"/>
      <c r="P931" s="392"/>
      <c r="Q931" s="392"/>
      <c r="R931" s="392"/>
      <c r="U931" s="392"/>
      <c r="V931" s="392"/>
      <c r="W931" s="392"/>
      <c r="X931" s="392"/>
      <c r="Y931" s="385"/>
      <c r="Z931" s="758"/>
      <c r="AA931" s="392"/>
      <c r="AB931" s="392"/>
      <c r="AC931" s="392"/>
      <c r="AD931" s="392"/>
      <c r="AE931" s="392"/>
      <c r="AF931" s="392"/>
      <c r="AG931" s="773"/>
      <c r="AH931" s="392"/>
      <c r="AI931" s="392"/>
      <c r="AJ931" s="392"/>
      <c r="AK931" s="794"/>
      <c r="AL931" s="386"/>
      <c r="AM931" s="386"/>
      <c r="AN931" s="386"/>
      <c r="AO931" s="795"/>
      <c r="AP931" s="796"/>
      <c r="AR931" s="798"/>
      <c r="AS931" s="798"/>
      <c r="AT931" s="798"/>
      <c r="AU931" s="780"/>
    </row>
    <row r="932" spans="1:47" ht="15.75" x14ac:dyDescent="0.25">
      <c r="A932" s="392"/>
      <c r="B932" s="392"/>
      <c r="C932" s="386"/>
      <c r="D932" s="386"/>
      <c r="E932" s="386"/>
      <c r="F932" s="386"/>
      <c r="G932" s="387"/>
      <c r="H932" s="438"/>
      <c r="I932" s="389"/>
      <c r="J932" s="390"/>
      <c r="K932" s="390"/>
      <c r="L932" s="392"/>
      <c r="M932" s="392"/>
      <c r="N932" s="1"/>
      <c r="O932" s="448"/>
      <c r="P932" s="392"/>
      <c r="Q932" s="392"/>
      <c r="R932" s="392"/>
      <c r="U932" s="392"/>
      <c r="V932" s="392"/>
      <c r="W932" s="392"/>
      <c r="X932" s="392"/>
      <c r="Y932" s="385"/>
      <c r="Z932" s="758"/>
      <c r="AA932" s="392"/>
      <c r="AB932" s="392"/>
      <c r="AC932" s="392"/>
      <c r="AD932" s="392"/>
      <c r="AE932" s="392"/>
      <c r="AF932" s="392"/>
      <c r="AG932" s="773"/>
      <c r="AH932" s="392"/>
      <c r="AI932" s="392"/>
      <c r="AJ932" s="392"/>
      <c r="AK932" s="794"/>
      <c r="AL932" s="386"/>
      <c r="AM932" s="386"/>
      <c r="AN932" s="386"/>
      <c r="AO932" s="795"/>
      <c r="AP932" s="796"/>
      <c r="AR932" s="798"/>
      <c r="AS932" s="798"/>
      <c r="AT932" s="798"/>
      <c r="AU932" s="780"/>
    </row>
    <row r="933" spans="1:47" ht="15.75" x14ac:dyDescent="0.25">
      <c r="A933" s="392"/>
      <c r="B933" s="392"/>
      <c r="C933" s="386"/>
      <c r="D933" s="386"/>
      <c r="E933" s="386"/>
      <c r="F933" s="386"/>
      <c r="G933" s="387"/>
      <c r="H933" s="438"/>
      <c r="I933" s="389"/>
      <c r="J933" s="390"/>
      <c r="K933" s="390"/>
      <c r="L933" s="392"/>
      <c r="M933" s="392"/>
      <c r="N933" s="1"/>
      <c r="O933" s="448"/>
      <c r="P933" s="392"/>
      <c r="Q933" s="392"/>
      <c r="R933" s="392"/>
      <c r="U933" s="392"/>
      <c r="V933" s="392"/>
      <c r="W933" s="392"/>
      <c r="X933" s="392"/>
      <c r="Y933" s="385"/>
      <c r="Z933" s="758"/>
      <c r="AA933" s="392"/>
      <c r="AB933" s="392"/>
      <c r="AC933" s="392"/>
      <c r="AD933" s="392"/>
      <c r="AE933" s="392"/>
      <c r="AF933" s="392"/>
      <c r="AG933" s="773"/>
      <c r="AH933" s="392"/>
      <c r="AI933" s="392"/>
      <c r="AJ933" s="392"/>
      <c r="AK933" s="794"/>
      <c r="AL933" s="386"/>
      <c r="AM933" s="386"/>
      <c r="AN933" s="386"/>
      <c r="AO933" s="795"/>
      <c r="AP933" s="796"/>
      <c r="AR933" s="798"/>
      <c r="AS933" s="798"/>
      <c r="AT933" s="798"/>
      <c r="AU933" s="780"/>
    </row>
    <row r="934" spans="1:47" ht="15.75" x14ac:dyDescent="0.25">
      <c r="A934" s="392"/>
      <c r="B934" s="392"/>
      <c r="C934" s="386"/>
      <c r="D934" s="386"/>
      <c r="E934" s="386"/>
      <c r="F934" s="386"/>
      <c r="G934" s="387"/>
      <c r="H934" s="438"/>
      <c r="I934" s="389"/>
      <c r="J934" s="390"/>
      <c r="K934" s="390"/>
      <c r="L934" s="392"/>
      <c r="M934" s="392"/>
      <c r="N934" s="1"/>
      <c r="O934" s="448"/>
      <c r="P934" s="392"/>
      <c r="Q934" s="392"/>
      <c r="R934" s="392"/>
      <c r="U934" s="392"/>
      <c r="V934" s="392"/>
      <c r="W934" s="392"/>
      <c r="X934" s="392"/>
      <c r="Y934" s="385"/>
      <c r="Z934" s="758"/>
      <c r="AA934" s="392"/>
      <c r="AB934" s="392"/>
      <c r="AC934" s="392"/>
      <c r="AD934" s="392"/>
      <c r="AE934" s="392"/>
      <c r="AF934" s="392"/>
      <c r="AG934" s="773"/>
      <c r="AH934" s="392"/>
      <c r="AI934" s="392"/>
      <c r="AJ934" s="392"/>
      <c r="AK934" s="794"/>
      <c r="AL934" s="386"/>
      <c r="AM934" s="386"/>
      <c r="AN934" s="386"/>
      <c r="AO934" s="795"/>
      <c r="AP934" s="796"/>
      <c r="AR934" s="798"/>
      <c r="AS934" s="798"/>
      <c r="AT934" s="798"/>
      <c r="AU934" s="780"/>
    </row>
    <row r="935" spans="1:47" ht="15.75" x14ac:dyDescent="0.25">
      <c r="A935" s="392"/>
      <c r="B935" s="392"/>
      <c r="C935" s="386"/>
      <c r="D935" s="386"/>
      <c r="E935" s="386"/>
      <c r="F935" s="386"/>
      <c r="G935" s="387"/>
      <c r="H935" s="438"/>
      <c r="I935" s="389"/>
      <c r="J935" s="390"/>
      <c r="K935" s="390"/>
      <c r="L935" s="392"/>
      <c r="M935" s="392"/>
      <c r="N935" s="1"/>
      <c r="O935" s="448"/>
      <c r="P935" s="392"/>
      <c r="Q935" s="392"/>
      <c r="R935" s="392"/>
      <c r="U935" s="392"/>
      <c r="V935" s="392"/>
      <c r="W935" s="392"/>
      <c r="X935" s="392"/>
      <c r="Y935" s="385"/>
      <c r="Z935" s="758"/>
      <c r="AA935" s="392"/>
      <c r="AB935" s="392"/>
      <c r="AC935" s="392"/>
      <c r="AD935" s="392"/>
      <c r="AE935" s="392"/>
      <c r="AF935" s="392"/>
      <c r="AG935" s="773"/>
      <c r="AH935" s="392"/>
      <c r="AI935" s="392"/>
      <c r="AJ935" s="392"/>
      <c r="AK935" s="794"/>
      <c r="AL935" s="386"/>
      <c r="AM935" s="386"/>
      <c r="AN935" s="386"/>
      <c r="AO935" s="795"/>
      <c r="AP935" s="796"/>
      <c r="AR935" s="798"/>
      <c r="AS935" s="798"/>
      <c r="AT935" s="798"/>
      <c r="AU935" s="780"/>
    </row>
    <row r="936" spans="1:47" ht="15.75" x14ac:dyDescent="0.25">
      <c r="A936" s="392"/>
      <c r="B936" s="392"/>
      <c r="C936" s="386"/>
      <c r="D936" s="386"/>
      <c r="E936" s="386"/>
      <c r="F936" s="386"/>
      <c r="G936" s="387"/>
      <c r="H936" s="438"/>
      <c r="I936" s="389"/>
      <c r="J936" s="390"/>
      <c r="K936" s="390"/>
      <c r="L936" s="392"/>
      <c r="M936" s="392"/>
      <c r="N936" s="1"/>
      <c r="O936" s="448"/>
      <c r="P936" s="392"/>
      <c r="Q936" s="392"/>
      <c r="R936" s="392"/>
      <c r="U936" s="392"/>
      <c r="V936" s="392"/>
      <c r="W936" s="392"/>
      <c r="X936" s="392"/>
      <c r="Y936" s="385"/>
      <c r="Z936" s="758"/>
      <c r="AA936" s="392"/>
      <c r="AB936" s="392"/>
      <c r="AC936" s="392"/>
      <c r="AD936" s="392"/>
      <c r="AE936" s="392"/>
      <c r="AF936" s="392"/>
      <c r="AG936" s="773"/>
      <c r="AH936" s="392"/>
      <c r="AI936" s="392"/>
      <c r="AJ936" s="392"/>
      <c r="AK936" s="794"/>
      <c r="AL936" s="386"/>
      <c r="AM936" s="386"/>
      <c r="AN936" s="386"/>
      <c r="AO936" s="795"/>
      <c r="AP936" s="796"/>
      <c r="AR936" s="798"/>
      <c r="AS936" s="798"/>
      <c r="AT936" s="798"/>
      <c r="AU936" s="780"/>
    </row>
    <row r="937" spans="1:47" ht="15.75" x14ac:dyDescent="0.25">
      <c r="A937" s="392"/>
      <c r="B937" s="392"/>
      <c r="C937" s="386"/>
      <c r="D937" s="386"/>
      <c r="E937" s="386"/>
      <c r="F937" s="386"/>
      <c r="G937" s="387"/>
      <c r="H937" s="438"/>
      <c r="I937" s="389"/>
      <c r="J937" s="390"/>
      <c r="K937" s="390"/>
      <c r="L937" s="392"/>
      <c r="M937" s="392"/>
      <c r="N937" s="1"/>
      <c r="O937" s="448"/>
      <c r="P937" s="392"/>
      <c r="Q937" s="392"/>
      <c r="R937" s="392"/>
      <c r="U937" s="392"/>
      <c r="V937" s="392"/>
      <c r="W937" s="392"/>
      <c r="X937" s="392"/>
      <c r="Y937" s="385"/>
      <c r="Z937" s="758"/>
      <c r="AA937" s="392"/>
      <c r="AB937" s="392"/>
      <c r="AC937" s="392"/>
      <c r="AD937" s="392"/>
      <c r="AE937" s="392"/>
      <c r="AF937" s="392"/>
      <c r="AG937" s="773"/>
      <c r="AH937" s="392"/>
      <c r="AI937" s="392"/>
      <c r="AJ937" s="392"/>
      <c r="AK937" s="794"/>
      <c r="AL937" s="386"/>
      <c r="AM937" s="386"/>
      <c r="AN937" s="386"/>
      <c r="AO937" s="795"/>
      <c r="AP937" s="796"/>
      <c r="AR937" s="798"/>
      <c r="AS937" s="798"/>
      <c r="AT937" s="798"/>
      <c r="AU937" s="780"/>
    </row>
    <row r="938" spans="1:47" ht="15.75" x14ac:dyDescent="0.25">
      <c r="A938" s="392"/>
      <c r="B938" s="392"/>
      <c r="C938" s="386"/>
      <c r="D938" s="386"/>
      <c r="E938" s="386"/>
      <c r="F938" s="386"/>
      <c r="G938" s="387"/>
      <c r="H938" s="438"/>
      <c r="I938" s="389"/>
      <c r="J938" s="390"/>
      <c r="K938" s="390"/>
      <c r="L938" s="392"/>
      <c r="M938" s="392"/>
      <c r="N938" s="1"/>
      <c r="O938" s="448"/>
      <c r="P938" s="392"/>
      <c r="Q938" s="392"/>
      <c r="R938" s="392"/>
      <c r="U938" s="392"/>
      <c r="V938" s="392"/>
      <c r="W938" s="392"/>
      <c r="X938" s="392"/>
      <c r="Y938" s="385"/>
      <c r="Z938" s="758"/>
      <c r="AA938" s="392"/>
      <c r="AB938" s="392"/>
      <c r="AC938" s="392"/>
      <c r="AD938" s="392"/>
      <c r="AE938" s="392"/>
      <c r="AF938" s="392"/>
      <c r="AG938" s="773"/>
      <c r="AH938" s="392"/>
      <c r="AI938" s="392"/>
      <c r="AJ938" s="392"/>
      <c r="AK938" s="794"/>
      <c r="AL938" s="386"/>
      <c r="AM938" s="386"/>
      <c r="AN938" s="386"/>
      <c r="AO938" s="795"/>
      <c r="AP938" s="796"/>
      <c r="AR938" s="798"/>
      <c r="AS938" s="798"/>
      <c r="AT938" s="798"/>
      <c r="AU938" s="780"/>
    </row>
    <row r="939" spans="1:47" ht="15.75" x14ac:dyDescent="0.25">
      <c r="A939" s="392"/>
      <c r="B939" s="392"/>
      <c r="C939" s="386"/>
      <c r="D939" s="386"/>
      <c r="E939" s="386"/>
      <c r="F939" s="386"/>
      <c r="G939" s="387"/>
      <c r="H939" s="438"/>
      <c r="I939" s="389"/>
      <c r="J939" s="390"/>
      <c r="K939" s="390"/>
      <c r="L939" s="392"/>
      <c r="M939" s="392"/>
      <c r="N939" s="1"/>
      <c r="O939" s="448"/>
      <c r="P939" s="392"/>
      <c r="Q939" s="392"/>
      <c r="R939" s="392"/>
      <c r="U939" s="392"/>
      <c r="V939" s="392"/>
      <c r="W939" s="392"/>
      <c r="X939" s="392"/>
      <c r="Y939" s="385"/>
      <c r="Z939" s="758"/>
      <c r="AA939" s="392"/>
      <c r="AB939" s="392"/>
      <c r="AC939" s="392"/>
      <c r="AD939" s="392"/>
      <c r="AE939" s="392"/>
      <c r="AF939" s="392"/>
      <c r="AG939" s="773"/>
      <c r="AH939" s="392"/>
      <c r="AI939" s="392"/>
      <c r="AJ939" s="392"/>
      <c r="AK939" s="794"/>
      <c r="AL939" s="386"/>
      <c r="AM939" s="386"/>
      <c r="AN939" s="386"/>
      <c r="AO939" s="795"/>
      <c r="AP939" s="796"/>
      <c r="AR939" s="798"/>
      <c r="AS939" s="798"/>
      <c r="AT939" s="798"/>
      <c r="AU939" s="780"/>
    </row>
    <row r="940" spans="1:47" ht="15.75" x14ac:dyDescent="0.25">
      <c r="A940" s="392"/>
      <c r="B940" s="392"/>
      <c r="C940" s="386"/>
      <c r="D940" s="386"/>
      <c r="E940" s="386"/>
      <c r="F940" s="386"/>
      <c r="G940" s="387"/>
      <c r="H940" s="438"/>
      <c r="I940" s="389"/>
      <c r="J940" s="390"/>
      <c r="K940" s="390"/>
      <c r="L940" s="392"/>
      <c r="M940" s="392"/>
      <c r="N940" s="1"/>
      <c r="O940" s="448"/>
      <c r="P940" s="392"/>
      <c r="Q940" s="392"/>
      <c r="R940" s="392"/>
      <c r="U940" s="392"/>
      <c r="V940" s="392"/>
      <c r="W940" s="392"/>
      <c r="X940" s="392"/>
      <c r="Y940" s="385"/>
      <c r="Z940" s="758"/>
      <c r="AA940" s="392"/>
      <c r="AB940" s="392"/>
      <c r="AC940" s="392"/>
      <c r="AD940" s="392"/>
      <c r="AE940" s="392"/>
      <c r="AF940" s="392"/>
      <c r="AG940" s="773"/>
      <c r="AH940" s="392"/>
      <c r="AI940" s="392"/>
      <c r="AJ940" s="392"/>
      <c r="AK940" s="794"/>
      <c r="AL940" s="386"/>
      <c r="AM940" s="386"/>
      <c r="AN940" s="386"/>
      <c r="AO940" s="795"/>
      <c r="AP940" s="796"/>
      <c r="AR940" s="798"/>
      <c r="AS940" s="798"/>
      <c r="AT940" s="798"/>
      <c r="AU940" s="780"/>
    </row>
    <row r="941" spans="1:47" ht="15.75" x14ac:dyDescent="0.25">
      <c r="A941" s="392"/>
      <c r="B941" s="392"/>
      <c r="C941" s="386"/>
      <c r="D941" s="386"/>
      <c r="E941" s="386"/>
      <c r="F941" s="386"/>
      <c r="G941" s="387"/>
      <c r="H941" s="438"/>
      <c r="I941" s="389"/>
      <c r="J941" s="390"/>
      <c r="K941" s="390"/>
      <c r="L941" s="392"/>
      <c r="M941" s="392"/>
      <c r="N941" s="1"/>
      <c r="O941" s="448"/>
      <c r="P941" s="392"/>
      <c r="Q941" s="392"/>
      <c r="R941" s="392"/>
      <c r="U941" s="392"/>
      <c r="V941" s="392"/>
      <c r="W941" s="392"/>
      <c r="X941" s="392"/>
      <c r="Y941" s="385"/>
      <c r="Z941" s="758"/>
      <c r="AA941" s="392"/>
      <c r="AB941" s="392"/>
      <c r="AC941" s="392"/>
      <c r="AD941" s="392"/>
      <c r="AE941" s="392"/>
      <c r="AF941" s="392"/>
      <c r="AG941" s="773"/>
      <c r="AH941" s="392"/>
      <c r="AI941" s="392"/>
      <c r="AJ941" s="392"/>
      <c r="AK941" s="794"/>
      <c r="AL941" s="386"/>
      <c r="AM941" s="386"/>
      <c r="AN941" s="386"/>
      <c r="AO941" s="795"/>
      <c r="AP941" s="796"/>
      <c r="AR941" s="798"/>
      <c r="AS941" s="798"/>
      <c r="AT941" s="798"/>
      <c r="AU941" s="780"/>
    </row>
    <row r="942" spans="1:47" ht="15.75" x14ac:dyDescent="0.25">
      <c r="A942" s="392"/>
      <c r="B942" s="392"/>
      <c r="C942" s="386"/>
      <c r="D942" s="386"/>
      <c r="E942" s="386"/>
      <c r="F942" s="386"/>
      <c r="G942" s="387"/>
      <c r="H942" s="438"/>
      <c r="I942" s="389"/>
      <c r="J942" s="390"/>
      <c r="K942" s="390"/>
      <c r="L942" s="392"/>
      <c r="M942" s="392"/>
      <c r="N942" s="1"/>
      <c r="O942" s="448"/>
      <c r="P942" s="392"/>
      <c r="Q942" s="392"/>
      <c r="R942" s="392"/>
      <c r="U942" s="392"/>
      <c r="V942" s="392"/>
      <c r="W942" s="392"/>
      <c r="X942" s="392"/>
      <c r="Y942" s="385"/>
      <c r="Z942" s="758"/>
      <c r="AA942" s="392"/>
      <c r="AB942" s="392"/>
      <c r="AC942" s="392"/>
      <c r="AD942" s="392"/>
      <c r="AE942" s="392"/>
      <c r="AF942" s="392"/>
      <c r="AG942" s="773"/>
      <c r="AH942" s="392"/>
      <c r="AI942" s="392"/>
      <c r="AJ942" s="392"/>
      <c r="AK942" s="794"/>
      <c r="AL942" s="386"/>
      <c r="AM942" s="386"/>
      <c r="AN942" s="386"/>
      <c r="AO942" s="795"/>
      <c r="AP942" s="796"/>
      <c r="AR942" s="798"/>
      <c r="AS942" s="798"/>
      <c r="AT942" s="798"/>
      <c r="AU942" s="780"/>
    </row>
    <row r="943" spans="1:47" ht="15.75" x14ac:dyDescent="0.25">
      <c r="A943" s="392"/>
      <c r="B943" s="392"/>
      <c r="C943" s="386"/>
      <c r="D943" s="386"/>
      <c r="E943" s="386"/>
      <c r="F943" s="386"/>
      <c r="G943" s="387"/>
      <c r="H943" s="438"/>
      <c r="I943" s="389"/>
      <c r="J943" s="390"/>
      <c r="K943" s="390"/>
      <c r="L943" s="392"/>
      <c r="M943" s="392"/>
      <c r="N943" s="1"/>
      <c r="O943" s="448"/>
      <c r="P943" s="392"/>
      <c r="Q943" s="392"/>
      <c r="R943" s="392"/>
      <c r="U943" s="392"/>
      <c r="V943" s="392"/>
      <c r="W943" s="392"/>
      <c r="X943" s="392"/>
      <c r="Y943" s="385"/>
      <c r="Z943" s="758"/>
      <c r="AA943" s="392"/>
      <c r="AB943" s="392"/>
      <c r="AC943" s="392"/>
      <c r="AD943" s="392"/>
      <c r="AE943" s="392"/>
      <c r="AF943" s="392"/>
      <c r="AG943" s="773"/>
      <c r="AH943" s="392"/>
      <c r="AI943" s="392"/>
      <c r="AJ943" s="392"/>
      <c r="AK943" s="794"/>
      <c r="AL943" s="386"/>
      <c r="AM943" s="386"/>
      <c r="AN943" s="386"/>
      <c r="AO943" s="795"/>
      <c r="AP943" s="796"/>
      <c r="AR943" s="798"/>
      <c r="AS943" s="798"/>
      <c r="AT943" s="798"/>
      <c r="AU943" s="780"/>
    </row>
    <row r="944" spans="1:47" ht="15.75" x14ac:dyDescent="0.25">
      <c r="A944" s="392"/>
      <c r="B944" s="392"/>
      <c r="C944" s="386"/>
      <c r="D944" s="386"/>
      <c r="E944" s="386"/>
      <c r="F944" s="386"/>
      <c r="G944" s="387"/>
      <c r="H944" s="438"/>
      <c r="I944" s="389"/>
      <c r="J944" s="390"/>
      <c r="K944" s="390"/>
      <c r="L944" s="392"/>
      <c r="M944" s="392"/>
      <c r="N944" s="1"/>
      <c r="O944" s="448"/>
      <c r="P944" s="392"/>
      <c r="Q944" s="392"/>
      <c r="R944" s="392"/>
      <c r="U944" s="392"/>
      <c r="V944" s="392"/>
      <c r="W944" s="392"/>
      <c r="X944" s="392"/>
      <c r="Y944" s="385"/>
      <c r="Z944" s="758"/>
      <c r="AA944" s="392"/>
      <c r="AB944" s="392"/>
      <c r="AC944" s="392"/>
      <c r="AD944" s="392"/>
      <c r="AE944" s="392"/>
      <c r="AF944" s="392"/>
      <c r="AG944" s="773"/>
      <c r="AH944" s="392"/>
      <c r="AI944" s="392"/>
      <c r="AJ944" s="392"/>
      <c r="AK944" s="794"/>
      <c r="AL944" s="386"/>
      <c r="AM944" s="386"/>
      <c r="AN944" s="386"/>
      <c r="AO944" s="795"/>
      <c r="AP944" s="796"/>
      <c r="AR944" s="798"/>
      <c r="AS944" s="798"/>
      <c r="AT944" s="798"/>
      <c r="AU944" s="780"/>
    </row>
    <row r="945" spans="1:47" ht="15.75" x14ac:dyDescent="0.25">
      <c r="A945" s="392"/>
      <c r="B945" s="392"/>
      <c r="C945" s="386"/>
      <c r="D945" s="386"/>
      <c r="E945" s="386"/>
      <c r="F945" s="386"/>
      <c r="G945" s="387"/>
      <c r="H945" s="438"/>
      <c r="I945" s="389"/>
      <c r="J945" s="390"/>
      <c r="K945" s="390"/>
      <c r="L945" s="392"/>
      <c r="M945" s="392"/>
      <c r="N945" s="1"/>
      <c r="O945" s="448"/>
      <c r="P945" s="392"/>
      <c r="Q945" s="392"/>
      <c r="R945" s="392"/>
      <c r="U945" s="392"/>
      <c r="V945" s="392"/>
      <c r="W945" s="392"/>
      <c r="X945" s="392"/>
      <c r="Y945" s="385"/>
      <c r="Z945" s="758"/>
      <c r="AA945" s="392"/>
      <c r="AB945" s="392"/>
      <c r="AC945" s="392"/>
      <c r="AD945" s="392"/>
      <c r="AE945" s="392"/>
      <c r="AF945" s="392"/>
      <c r="AG945" s="773"/>
      <c r="AH945" s="392"/>
      <c r="AI945" s="392"/>
      <c r="AJ945" s="392"/>
      <c r="AK945" s="794"/>
      <c r="AL945" s="386"/>
      <c r="AM945" s="386"/>
      <c r="AN945" s="386"/>
      <c r="AO945" s="795"/>
      <c r="AP945" s="796"/>
      <c r="AR945" s="798"/>
      <c r="AS945" s="798"/>
      <c r="AT945" s="798"/>
      <c r="AU945" s="780"/>
    </row>
    <row r="946" spans="1:47" ht="15.75" x14ac:dyDescent="0.25">
      <c r="A946" s="392"/>
      <c r="B946" s="392"/>
      <c r="C946" s="386"/>
      <c r="D946" s="386"/>
      <c r="E946" s="386"/>
      <c r="F946" s="386"/>
      <c r="G946" s="387"/>
      <c r="H946" s="438"/>
      <c r="I946" s="389"/>
      <c r="J946" s="390"/>
      <c r="K946" s="390"/>
      <c r="L946" s="392"/>
      <c r="M946" s="392"/>
      <c r="N946" s="1"/>
      <c r="O946" s="448"/>
      <c r="P946" s="392"/>
      <c r="Q946" s="392"/>
      <c r="R946" s="392"/>
      <c r="U946" s="392"/>
      <c r="V946" s="392"/>
      <c r="W946" s="392"/>
      <c r="X946" s="392"/>
      <c r="Y946" s="385"/>
      <c r="Z946" s="758"/>
      <c r="AA946" s="392"/>
      <c r="AB946" s="392"/>
      <c r="AC946" s="392"/>
      <c r="AD946" s="392"/>
      <c r="AE946" s="392"/>
      <c r="AF946" s="392"/>
      <c r="AG946" s="773"/>
      <c r="AH946" s="392"/>
      <c r="AI946" s="392"/>
      <c r="AJ946" s="392"/>
      <c r="AK946" s="794"/>
      <c r="AL946" s="386"/>
      <c r="AM946" s="386"/>
      <c r="AN946" s="386"/>
      <c r="AO946" s="795"/>
      <c r="AP946" s="796"/>
      <c r="AR946" s="798"/>
      <c r="AS946" s="798"/>
      <c r="AT946" s="798"/>
      <c r="AU946" s="780"/>
    </row>
    <row r="947" spans="1:47" ht="15.75" x14ac:dyDescent="0.25">
      <c r="A947" s="392"/>
      <c r="B947" s="392"/>
      <c r="C947" s="386"/>
      <c r="D947" s="386"/>
      <c r="E947" s="386"/>
      <c r="F947" s="386"/>
      <c r="G947" s="387"/>
      <c r="H947" s="438"/>
      <c r="I947" s="389"/>
      <c r="J947" s="390"/>
      <c r="K947" s="390"/>
      <c r="L947" s="392"/>
      <c r="M947" s="392"/>
      <c r="N947" s="1"/>
      <c r="O947" s="448"/>
      <c r="P947" s="392"/>
      <c r="Q947" s="392"/>
      <c r="R947" s="392"/>
      <c r="U947" s="392"/>
      <c r="V947" s="392"/>
      <c r="W947" s="392"/>
      <c r="X947" s="392"/>
      <c r="Y947" s="385"/>
      <c r="Z947" s="758"/>
      <c r="AA947" s="392"/>
      <c r="AB947" s="392"/>
      <c r="AC947" s="392"/>
      <c r="AD947" s="392"/>
      <c r="AE947" s="392"/>
      <c r="AF947" s="392"/>
      <c r="AG947" s="773"/>
      <c r="AH947" s="392"/>
      <c r="AI947" s="392"/>
      <c r="AJ947" s="392"/>
      <c r="AK947" s="794"/>
      <c r="AL947" s="386"/>
      <c r="AM947" s="386"/>
      <c r="AN947" s="386"/>
      <c r="AO947" s="795"/>
      <c r="AP947" s="796"/>
      <c r="AR947" s="798"/>
      <c r="AS947" s="798"/>
      <c r="AT947" s="798"/>
      <c r="AU947" s="780"/>
    </row>
    <row r="948" spans="1:47" ht="15.75" x14ac:dyDescent="0.25">
      <c r="A948" s="392"/>
      <c r="B948" s="392"/>
      <c r="C948" s="386"/>
      <c r="D948" s="386"/>
      <c r="E948" s="386"/>
      <c r="F948" s="386"/>
      <c r="G948" s="387"/>
      <c r="H948" s="438"/>
      <c r="I948" s="389"/>
      <c r="J948" s="390"/>
      <c r="K948" s="390"/>
      <c r="L948" s="392"/>
      <c r="M948" s="392"/>
      <c r="N948" s="1"/>
      <c r="O948" s="448"/>
      <c r="P948" s="392"/>
      <c r="Q948" s="392"/>
      <c r="R948" s="392"/>
      <c r="U948" s="392"/>
      <c r="V948" s="392"/>
      <c r="W948" s="392"/>
      <c r="X948" s="392"/>
      <c r="Y948" s="385"/>
      <c r="Z948" s="758"/>
      <c r="AA948" s="392"/>
      <c r="AB948" s="392"/>
      <c r="AC948" s="392"/>
      <c r="AD948" s="392"/>
      <c r="AE948" s="392"/>
      <c r="AF948" s="392"/>
      <c r="AG948" s="773"/>
      <c r="AH948" s="392"/>
      <c r="AI948" s="392"/>
      <c r="AJ948" s="392"/>
      <c r="AK948" s="794"/>
      <c r="AL948" s="386"/>
      <c r="AM948" s="386"/>
      <c r="AN948" s="386"/>
      <c r="AO948" s="795"/>
      <c r="AP948" s="796"/>
      <c r="AR948" s="798"/>
      <c r="AS948" s="798"/>
      <c r="AT948" s="798"/>
      <c r="AU948" s="780"/>
    </row>
    <row r="949" spans="1:47" ht="15.75" x14ac:dyDescent="0.25">
      <c r="A949" s="392"/>
      <c r="B949" s="392"/>
      <c r="C949" s="386"/>
      <c r="D949" s="386"/>
      <c r="E949" s="386"/>
      <c r="F949" s="386"/>
      <c r="G949" s="387"/>
      <c r="H949" s="438"/>
      <c r="I949" s="389"/>
      <c r="J949" s="390"/>
      <c r="K949" s="390"/>
      <c r="L949" s="392"/>
      <c r="M949" s="392"/>
      <c r="N949" s="1"/>
      <c r="O949" s="448"/>
      <c r="P949" s="392"/>
      <c r="Q949" s="392"/>
      <c r="R949" s="392"/>
      <c r="U949" s="392"/>
      <c r="V949" s="392"/>
      <c r="W949" s="392"/>
      <c r="X949" s="392"/>
      <c r="Y949" s="385"/>
      <c r="Z949" s="758"/>
      <c r="AA949" s="392"/>
      <c r="AB949" s="392"/>
      <c r="AC949" s="392"/>
      <c r="AD949" s="392"/>
      <c r="AE949" s="392"/>
      <c r="AF949" s="392"/>
      <c r="AG949" s="773"/>
      <c r="AH949" s="392"/>
      <c r="AI949" s="392"/>
      <c r="AJ949" s="392"/>
      <c r="AK949" s="794"/>
      <c r="AL949" s="386"/>
      <c r="AM949" s="386"/>
      <c r="AN949" s="386"/>
      <c r="AO949" s="795"/>
      <c r="AP949" s="796"/>
      <c r="AR949" s="798"/>
      <c r="AS949" s="798"/>
      <c r="AT949" s="798"/>
      <c r="AU949" s="780"/>
    </row>
    <row r="950" spans="1:47" ht="15.75" x14ac:dyDescent="0.25">
      <c r="A950" s="392"/>
      <c r="B950" s="392"/>
      <c r="C950" s="386"/>
      <c r="D950" s="386"/>
      <c r="E950" s="386"/>
      <c r="F950" s="386"/>
      <c r="G950" s="387"/>
      <c r="H950" s="438"/>
      <c r="I950" s="389"/>
      <c r="J950" s="390"/>
      <c r="K950" s="390"/>
      <c r="L950" s="392"/>
      <c r="M950" s="392"/>
      <c r="N950" s="1"/>
      <c r="O950" s="448"/>
      <c r="P950" s="392"/>
      <c r="Q950" s="392"/>
      <c r="R950" s="392"/>
      <c r="U950" s="392"/>
      <c r="V950" s="392"/>
      <c r="W950" s="392"/>
      <c r="X950" s="392"/>
      <c r="Y950" s="385"/>
      <c r="Z950" s="758"/>
      <c r="AA950" s="392"/>
      <c r="AB950" s="392"/>
      <c r="AC950" s="392"/>
      <c r="AD950" s="392"/>
      <c r="AE950" s="392"/>
      <c r="AF950" s="392"/>
      <c r="AG950" s="773"/>
      <c r="AH950" s="392"/>
      <c r="AI950" s="392"/>
      <c r="AJ950" s="392"/>
      <c r="AK950" s="794"/>
      <c r="AL950" s="386"/>
      <c r="AM950" s="386"/>
      <c r="AN950" s="386"/>
      <c r="AO950" s="795"/>
      <c r="AP950" s="796"/>
      <c r="AR950" s="798"/>
      <c r="AS950" s="798"/>
      <c r="AT950" s="798"/>
      <c r="AU950" s="780"/>
    </row>
    <row r="951" spans="1:47" ht="15.75" x14ac:dyDescent="0.25">
      <c r="A951" s="392"/>
      <c r="B951" s="392"/>
      <c r="C951" s="386"/>
      <c r="D951" s="386"/>
      <c r="E951" s="386"/>
      <c r="F951" s="386"/>
      <c r="G951" s="387"/>
      <c r="H951" s="438"/>
      <c r="I951" s="389"/>
      <c r="J951" s="390"/>
      <c r="K951" s="390"/>
      <c r="L951" s="392"/>
      <c r="M951" s="392"/>
      <c r="N951" s="1"/>
      <c r="O951" s="448"/>
      <c r="P951" s="392"/>
      <c r="Q951" s="392"/>
      <c r="R951" s="392"/>
      <c r="U951" s="392"/>
      <c r="V951" s="392"/>
      <c r="W951" s="392"/>
      <c r="X951" s="392"/>
      <c r="Y951" s="385"/>
      <c r="Z951" s="758"/>
      <c r="AA951" s="392"/>
      <c r="AB951" s="392"/>
      <c r="AC951" s="392"/>
      <c r="AD951" s="392"/>
      <c r="AE951" s="392"/>
      <c r="AF951" s="392"/>
      <c r="AG951" s="773"/>
      <c r="AH951" s="392"/>
      <c r="AI951" s="392"/>
      <c r="AJ951" s="392"/>
      <c r="AK951" s="794"/>
      <c r="AL951" s="386"/>
      <c r="AM951" s="386"/>
      <c r="AN951" s="386"/>
      <c r="AO951" s="795"/>
      <c r="AP951" s="796"/>
      <c r="AR951" s="798"/>
      <c r="AS951" s="798"/>
      <c r="AT951" s="798"/>
      <c r="AU951" s="780"/>
    </row>
    <row r="952" spans="1:47" ht="15.75" x14ac:dyDescent="0.25">
      <c r="A952" s="392"/>
      <c r="B952" s="392"/>
      <c r="C952" s="386"/>
      <c r="D952" s="386"/>
      <c r="E952" s="386"/>
      <c r="F952" s="386"/>
      <c r="G952" s="387"/>
      <c r="H952" s="438"/>
      <c r="I952" s="389"/>
      <c r="J952" s="390"/>
      <c r="K952" s="390"/>
      <c r="L952" s="392"/>
      <c r="M952" s="392"/>
      <c r="N952" s="1"/>
      <c r="O952" s="448"/>
      <c r="P952" s="392"/>
      <c r="Q952" s="392"/>
      <c r="R952" s="392"/>
      <c r="U952" s="392"/>
      <c r="V952" s="392"/>
      <c r="W952" s="392"/>
      <c r="X952" s="392"/>
      <c r="Y952" s="385"/>
      <c r="Z952" s="758"/>
      <c r="AA952" s="392"/>
      <c r="AB952" s="392"/>
      <c r="AC952" s="392"/>
      <c r="AD952" s="392"/>
      <c r="AE952" s="392"/>
      <c r="AF952" s="392"/>
      <c r="AG952" s="773"/>
      <c r="AH952" s="392"/>
      <c r="AI952" s="392"/>
      <c r="AJ952" s="392"/>
      <c r="AK952" s="794"/>
      <c r="AL952" s="386"/>
      <c r="AM952" s="386"/>
      <c r="AN952" s="386"/>
      <c r="AO952" s="795"/>
      <c r="AP952" s="796"/>
      <c r="AR952" s="798"/>
      <c r="AS952" s="798"/>
      <c r="AT952" s="798"/>
      <c r="AU952" s="780"/>
    </row>
    <row r="953" spans="1:47" ht="15.75" x14ac:dyDescent="0.25">
      <c r="A953" s="392"/>
      <c r="B953" s="392"/>
      <c r="C953" s="386"/>
      <c r="D953" s="386"/>
      <c r="E953" s="386"/>
      <c r="F953" s="386"/>
      <c r="G953" s="387"/>
      <c r="H953" s="438"/>
      <c r="I953" s="389"/>
      <c r="J953" s="390"/>
      <c r="K953" s="390"/>
      <c r="L953" s="392"/>
      <c r="M953" s="392"/>
      <c r="N953" s="1"/>
      <c r="O953" s="448"/>
      <c r="P953" s="392"/>
      <c r="Q953" s="392"/>
      <c r="R953" s="392"/>
      <c r="U953" s="392"/>
      <c r="V953" s="392"/>
      <c r="W953" s="392"/>
      <c r="X953" s="392"/>
      <c r="Y953" s="385"/>
      <c r="Z953" s="758"/>
      <c r="AA953" s="392"/>
      <c r="AB953" s="392"/>
      <c r="AC953" s="392"/>
      <c r="AD953" s="392"/>
      <c r="AE953" s="392"/>
      <c r="AF953" s="392"/>
      <c r="AG953" s="773"/>
      <c r="AH953" s="392"/>
      <c r="AI953" s="392"/>
      <c r="AJ953" s="392"/>
      <c r="AK953" s="794"/>
      <c r="AL953" s="386"/>
      <c r="AM953" s="386"/>
      <c r="AN953" s="386"/>
      <c r="AO953" s="795"/>
      <c r="AP953" s="796"/>
      <c r="AR953" s="798"/>
      <c r="AS953" s="798"/>
      <c r="AT953" s="798"/>
      <c r="AU953" s="780"/>
    </row>
    <row r="954" spans="1:47" ht="15.75" x14ac:dyDescent="0.25">
      <c r="A954" s="392"/>
      <c r="B954" s="392"/>
      <c r="C954" s="386"/>
      <c r="D954" s="386"/>
      <c r="E954" s="386"/>
      <c r="F954" s="386"/>
      <c r="G954" s="387"/>
      <c r="H954" s="438"/>
      <c r="I954" s="389"/>
      <c r="J954" s="390"/>
      <c r="K954" s="390"/>
      <c r="L954" s="392"/>
      <c r="M954" s="392"/>
      <c r="N954" s="1"/>
      <c r="O954" s="448"/>
      <c r="P954" s="392"/>
      <c r="Q954" s="392"/>
      <c r="R954" s="392"/>
      <c r="U954" s="392"/>
      <c r="V954" s="392"/>
      <c r="W954" s="392"/>
      <c r="X954" s="392"/>
      <c r="Y954" s="385"/>
      <c r="Z954" s="758"/>
      <c r="AA954" s="392"/>
      <c r="AB954" s="392"/>
      <c r="AC954" s="392"/>
      <c r="AD954" s="392"/>
      <c r="AE954" s="392"/>
      <c r="AF954" s="392"/>
      <c r="AG954" s="773"/>
      <c r="AH954" s="392"/>
      <c r="AI954" s="392"/>
      <c r="AJ954" s="392"/>
      <c r="AK954" s="794"/>
      <c r="AL954" s="386"/>
      <c r="AM954" s="386"/>
      <c r="AN954" s="386"/>
      <c r="AO954" s="795"/>
      <c r="AP954" s="796"/>
      <c r="AR954" s="798"/>
      <c r="AS954" s="798"/>
      <c r="AT954" s="798"/>
      <c r="AU954" s="780"/>
    </row>
    <row r="955" spans="1:47" ht="15.75" x14ac:dyDescent="0.25">
      <c r="A955" s="392"/>
      <c r="B955" s="392"/>
      <c r="C955" s="386"/>
      <c r="D955" s="386"/>
      <c r="E955" s="386"/>
      <c r="F955" s="386"/>
      <c r="G955" s="387"/>
      <c r="H955" s="438"/>
      <c r="I955" s="389"/>
      <c r="J955" s="390"/>
      <c r="K955" s="390"/>
      <c r="L955" s="392"/>
      <c r="M955" s="392"/>
      <c r="N955" s="1"/>
      <c r="O955" s="448"/>
      <c r="P955" s="392"/>
      <c r="Q955" s="392"/>
      <c r="R955" s="392"/>
      <c r="U955" s="392"/>
      <c r="V955" s="392"/>
      <c r="W955" s="392"/>
      <c r="X955" s="392"/>
      <c r="Y955" s="385"/>
      <c r="Z955" s="758"/>
      <c r="AA955" s="392"/>
      <c r="AB955" s="392"/>
      <c r="AC955" s="392"/>
      <c r="AD955" s="392"/>
      <c r="AE955" s="392"/>
      <c r="AF955" s="392"/>
      <c r="AG955" s="773"/>
      <c r="AH955" s="392"/>
      <c r="AI955" s="392"/>
      <c r="AJ955" s="392"/>
      <c r="AK955" s="794"/>
      <c r="AL955" s="386"/>
      <c r="AM955" s="386"/>
      <c r="AN955" s="386"/>
      <c r="AO955" s="795"/>
      <c r="AP955" s="796"/>
      <c r="AR955" s="798"/>
      <c r="AS955" s="798"/>
      <c r="AT955" s="798"/>
      <c r="AU955" s="780"/>
    </row>
    <row r="956" spans="1:47" ht="15.75" x14ac:dyDescent="0.25">
      <c r="A956" s="392"/>
      <c r="B956" s="392"/>
      <c r="C956" s="386"/>
      <c r="D956" s="386"/>
      <c r="E956" s="386"/>
      <c r="F956" s="386"/>
      <c r="G956" s="387"/>
      <c r="H956" s="438"/>
      <c r="I956" s="389"/>
      <c r="J956" s="390"/>
      <c r="K956" s="390"/>
      <c r="L956" s="392"/>
      <c r="M956" s="392"/>
      <c r="N956" s="1"/>
      <c r="O956" s="448"/>
      <c r="P956" s="392"/>
      <c r="Q956" s="392"/>
      <c r="R956" s="392"/>
      <c r="U956" s="392"/>
      <c r="V956" s="392"/>
      <c r="W956" s="392"/>
      <c r="X956" s="392"/>
      <c r="Y956" s="385"/>
      <c r="Z956" s="758"/>
      <c r="AA956" s="392"/>
      <c r="AB956" s="392"/>
      <c r="AC956" s="392"/>
      <c r="AD956" s="392"/>
      <c r="AE956" s="392"/>
      <c r="AF956" s="392"/>
      <c r="AG956" s="773"/>
      <c r="AH956" s="392"/>
      <c r="AI956" s="392"/>
      <c r="AJ956" s="392"/>
      <c r="AK956" s="794"/>
      <c r="AL956" s="386"/>
      <c r="AM956" s="386"/>
      <c r="AN956" s="386"/>
      <c r="AO956" s="795"/>
      <c r="AP956" s="796"/>
      <c r="AR956" s="798"/>
      <c r="AS956" s="798"/>
      <c r="AT956" s="798"/>
      <c r="AU956" s="780"/>
    </row>
    <row r="957" spans="1:47" ht="15.75" x14ac:dyDescent="0.25">
      <c r="A957" s="392"/>
      <c r="B957" s="392"/>
      <c r="C957" s="386"/>
      <c r="D957" s="386"/>
      <c r="E957" s="386"/>
      <c r="F957" s="386"/>
      <c r="G957" s="387"/>
      <c r="H957" s="438"/>
      <c r="I957" s="389"/>
      <c r="J957" s="390"/>
      <c r="K957" s="390"/>
      <c r="L957" s="392"/>
      <c r="M957" s="392"/>
      <c r="N957" s="1"/>
      <c r="O957" s="448"/>
      <c r="P957" s="392"/>
      <c r="Q957" s="392"/>
      <c r="R957" s="392"/>
      <c r="U957" s="392"/>
      <c r="V957" s="392"/>
      <c r="W957" s="392"/>
      <c r="X957" s="392"/>
      <c r="Y957" s="385"/>
      <c r="Z957" s="758"/>
      <c r="AA957" s="392"/>
      <c r="AB957" s="392"/>
      <c r="AC957" s="392"/>
      <c r="AD957" s="392"/>
      <c r="AE957" s="392"/>
      <c r="AF957" s="392"/>
      <c r="AG957" s="773"/>
      <c r="AH957" s="392"/>
      <c r="AI957" s="392"/>
      <c r="AJ957" s="392"/>
      <c r="AK957" s="794"/>
      <c r="AL957" s="386"/>
      <c r="AM957" s="386"/>
      <c r="AN957" s="386"/>
      <c r="AO957" s="795"/>
      <c r="AP957" s="796"/>
      <c r="AR957" s="798"/>
      <c r="AS957" s="798"/>
      <c r="AT957" s="798"/>
      <c r="AU957" s="780"/>
    </row>
    <row r="958" spans="1:47" ht="15.75" x14ac:dyDescent="0.25">
      <c r="A958" s="392"/>
      <c r="B958" s="392"/>
      <c r="C958" s="386"/>
      <c r="D958" s="386"/>
      <c r="E958" s="386"/>
      <c r="F958" s="386"/>
      <c r="G958" s="387"/>
      <c r="H958" s="438"/>
      <c r="I958" s="389"/>
      <c r="J958" s="390"/>
      <c r="K958" s="390"/>
      <c r="L958" s="392"/>
      <c r="M958" s="392"/>
      <c r="N958" s="1"/>
      <c r="O958" s="448"/>
      <c r="P958" s="392"/>
      <c r="Q958" s="392"/>
      <c r="R958" s="392"/>
      <c r="U958" s="392"/>
      <c r="V958" s="392"/>
      <c r="W958" s="392"/>
      <c r="X958" s="392"/>
      <c r="Y958" s="385"/>
      <c r="Z958" s="758"/>
      <c r="AA958" s="392"/>
      <c r="AB958" s="392"/>
      <c r="AC958" s="392"/>
      <c r="AD958" s="392"/>
      <c r="AE958" s="392"/>
      <c r="AF958" s="392"/>
      <c r="AG958" s="773"/>
      <c r="AH958" s="392"/>
      <c r="AI958" s="392"/>
      <c r="AJ958" s="392"/>
      <c r="AK958" s="794"/>
      <c r="AL958" s="386"/>
      <c r="AM958" s="386"/>
      <c r="AN958" s="386"/>
      <c r="AO958" s="795"/>
      <c r="AP958" s="796"/>
      <c r="AR958" s="798"/>
      <c r="AS958" s="798"/>
      <c r="AT958" s="798"/>
      <c r="AU958" s="780"/>
    </row>
    <row r="959" spans="1:47" ht="15.75" x14ac:dyDescent="0.25">
      <c r="A959" s="392"/>
      <c r="B959" s="392"/>
      <c r="C959" s="386"/>
      <c r="D959" s="386"/>
      <c r="E959" s="386"/>
      <c r="F959" s="386"/>
      <c r="G959" s="387"/>
      <c r="H959" s="438"/>
      <c r="I959" s="389"/>
      <c r="J959" s="390"/>
      <c r="K959" s="390"/>
      <c r="L959" s="392"/>
      <c r="M959" s="392"/>
      <c r="N959" s="1"/>
      <c r="O959" s="448"/>
      <c r="P959" s="392"/>
      <c r="Q959" s="392"/>
      <c r="R959" s="392"/>
      <c r="U959" s="392"/>
      <c r="V959" s="392"/>
      <c r="W959" s="392"/>
      <c r="X959" s="392"/>
      <c r="Y959" s="385"/>
      <c r="Z959" s="758"/>
      <c r="AA959" s="392"/>
      <c r="AB959" s="392"/>
      <c r="AC959" s="392"/>
      <c r="AD959" s="392"/>
      <c r="AE959" s="392"/>
      <c r="AF959" s="392"/>
      <c r="AG959" s="773"/>
      <c r="AH959" s="392"/>
      <c r="AI959" s="392"/>
      <c r="AJ959" s="392"/>
      <c r="AK959" s="794"/>
      <c r="AL959" s="386"/>
      <c r="AM959" s="386"/>
      <c r="AN959" s="386"/>
      <c r="AO959" s="795"/>
      <c r="AP959" s="796"/>
      <c r="AR959" s="798"/>
      <c r="AS959" s="798"/>
      <c r="AT959" s="798"/>
      <c r="AU959" s="780"/>
    </row>
    <row r="960" spans="1:47" ht="15.75" x14ac:dyDescent="0.25">
      <c r="A960" s="392"/>
      <c r="B960" s="392"/>
      <c r="C960" s="386"/>
      <c r="D960" s="386"/>
      <c r="E960" s="386"/>
      <c r="F960" s="386"/>
      <c r="G960" s="387"/>
      <c r="H960" s="438"/>
      <c r="I960" s="389"/>
      <c r="J960" s="390"/>
      <c r="K960" s="390"/>
      <c r="L960" s="392"/>
      <c r="M960" s="392"/>
      <c r="N960" s="1"/>
      <c r="O960" s="448"/>
      <c r="P960" s="392"/>
      <c r="Q960" s="392"/>
      <c r="R960" s="392"/>
      <c r="U960" s="392"/>
      <c r="V960" s="392"/>
      <c r="W960" s="392"/>
      <c r="X960" s="392"/>
      <c r="Y960" s="385"/>
      <c r="Z960" s="758"/>
      <c r="AA960" s="392"/>
      <c r="AB960" s="392"/>
      <c r="AC960" s="392"/>
      <c r="AD960" s="392"/>
      <c r="AE960" s="392"/>
      <c r="AF960" s="392"/>
      <c r="AG960" s="773"/>
      <c r="AH960" s="392"/>
      <c r="AI960" s="392"/>
      <c r="AJ960" s="392"/>
      <c r="AK960" s="794"/>
      <c r="AL960" s="386"/>
      <c r="AM960" s="386"/>
      <c r="AN960" s="386"/>
      <c r="AO960" s="795"/>
      <c r="AP960" s="796"/>
      <c r="AR960" s="798"/>
      <c r="AS960" s="798"/>
      <c r="AT960" s="798"/>
      <c r="AU960" s="780"/>
    </row>
    <row r="961" spans="1:47" ht="15.75" x14ac:dyDescent="0.25">
      <c r="A961" s="392"/>
      <c r="B961" s="392"/>
      <c r="C961" s="386"/>
      <c r="D961" s="386"/>
      <c r="E961" s="386"/>
      <c r="F961" s="386"/>
      <c r="G961" s="387"/>
      <c r="H961" s="438"/>
      <c r="I961" s="389"/>
      <c r="J961" s="390"/>
      <c r="K961" s="390"/>
      <c r="L961" s="392"/>
      <c r="M961" s="392"/>
      <c r="N961" s="1"/>
      <c r="O961" s="448"/>
      <c r="P961" s="392"/>
      <c r="Q961" s="392"/>
      <c r="R961" s="392"/>
      <c r="U961" s="392"/>
      <c r="V961" s="392"/>
      <c r="W961" s="392"/>
      <c r="X961" s="392"/>
      <c r="Y961" s="385"/>
      <c r="Z961" s="758"/>
      <c r="AA961" s="392"/>
      <c r="AB961" s="392"/>
      <c r="AC961" s="392"/>
      <c r="AD961" s="392"/>
      <c r="AE961" s="392"/>
      <c r="AF961" s="392"/>
      <c r="AG961" s="773"/>
      <c r="AH961" s="392"/>
      <c r="AI961" s="392"/>
      <c r="AJ961" s="392"/>
      <c r="AK961" s="794"/>
      <c r="AL961" s="386"/>
      <c r="AM961" s="386"/>
      <c r="AN961" s="386"/>
      <c r="AO961" s="795"/>
      <c r="AP961" s="796"/>
      <c r="AR961" s="798"/>
      <c r="AS961" s="798"/>
      <c r="AT961" s="798"/>
      <c r="AU961" s="780"/>
    </row>
    <row r="962" spans="1:47" ht="15.75" x14ac:dyDescent="0.25">
      <c r="A962" s="392"/>
      <c r="B962" s="392"/>
      <c r="C962" s="386"/>
      <c r="D962" s="386"/>
      <c r="E962" s="386"/>
      <c r="F962" s="386"/>
      <c r="G962" s="387"/>
      <c r="H962" s="438"/>
      <c r="I962" s="389"/>
      <c r="J962" s="390"/>
      <c r="K962" s="390"/>
      <c r="L962" s="392"/>
      <c r="M962" s="392"/>
      <c r="N962" s="1"/>
      <c r="O962" s="448"/>
      <c r="P962" s="392"/>
      <c r="Q962" s="392"/>
      <c r="R962" s="392"/>
      <c r="U962" s="392"/>
      <c r="V962" s="392"/>
      <c r="W962" s="392"/>
      <c r="X962" s="392"/>
      <c r="Y962" s="385"/>
      <c r="Z962" s="758"/>
      <c r="AA962" s="392"/>
      <c r="AB962" s="392"/>
      <c r="AC962" s="392"/>
      <c r="AD962" s="392"/>
      <c r="AE962" s="392"/>
      <c r="AF962" s="392"/>
      <c r="AG962" s="773"/>
      <c r="AH962" s="392"/>
      <c r="AI962" s="392"/>
      <c r="AJ962" s="392"/>
      <c r="AK962" s="794"/>
      <c r="AL962" s="386"/>
      <c r="AM962" s="386"/>
      <c r="AN962" s="386"/>
      <c r="AO962" s="795"/>
      <c r="AP962" s="796"/>
      <c r="AR962" s="798"/>
      <c r="AS962" s="798"/>
      <c r="AT962" s="798"/>
      <c r="AU962" s="780"/>
    </row>
    <row r="963" spans="1:47" ht="15.75" x14ac:dyDescent="0.25">
      <c r="A963" s="392"/>
      <c r="B963" s="392"/>
      <c r="C963" s="386"/>
      <c r="D963" s="386"/>
      <c r="E963" s="386"/>
      <c r="F963" s="386"/>
      <c r="G963" s="387"/>
      <c r="H963" s="438"/>
      <c r="I963" s="389"/>
      <c r="J963" s="390"/>
      <c r="K963" s="390"/>
      <c r="L963" s="392"/>
      <c r="M963" s="392"/>
      <c r="N963" s="1"/>
      <c r="O963" s="448"/>
      <c r="P963" s="392"/>
      <c r="Q963" s="392"/>
      <c r="R963" s="392"/>
      <c r="U963" s="392"/>
      <c r="V963" s="392"/>
      <c r="W963" s="392"/>
      <c r="X963" s="392"/>
      <c r="Y963" s="385"/>
      <c r="Z963" s="758"/>
      <c r="AA963" s="392"/>
      <c r="AB963" s="392"/>
      <c r="AC963" s="392"/>
      <c r="AD963" s="392"/>
      <c r="AE963" s="392"/>
      <c r="AF963" s="392"/>
      <c r="AG963" s="773"/>
      <c r="AH963" s="392"/>
      <c r="AI963" s="392"/>
      <c r="AJ963" s="392"/>
      <c r="AK963" s="794"/>
      <c r="AL963" s="386"/>
      <c r="AM963" s="386"/>
      <c r="AN963" s="386"/>
      <c r="AO963" s="795"/>
      <c r="AP963" s="796"/>
      <c r="AR963" s="798"/>
      <c r="AS963" s="798"/>
      <c r="AT963" s="798"/>
      <c r="AU963" s="780"/>
    </row>
    <row r="964" spans="1:47" ht="15.75" x14ac:dyDescent="0.25">
      <c r="A964" s="392"/>
      <c r="B964" s="392"/>
      <c r="C964" s="386"/>
      <c r="D964" s="386"/>
      <c r="E964" s="386"/>
      <c r="F964" s="386"/>
      <c r="G964" s="387"/>
      <c r="H964" s="438"/>
      <c r="I964" s="389"/>
      <c r="J964" s="390"/>
      <c r="K964" s="390"/>
      <c r="L964" s="392"/>
      <c r="M964" s="392"/>
      <c r="N964" s="1"/>
      <c r="O964" s="448"/>
      <c r="P964" s="392"/>
      <c r="Q964" s="392"/>
      <c r="R964" s="392"/>
      <c r="U964" s="392"/>
      <c r="V964" s="392"/>
      <c r="W964" s="392"/>
      <c r="X964" s="392"/>
      <c r="Y964" s="385"/>
      <c r="Z964" s="758"/>
      <c r="AA964" s="392"/>
      <c r="AB964" s="392"/>
      <c r="AC964" s="392"/>
      <c r="AD964" s="392"/>
      <c r="AE964" s="392"/>
      <c r="AF964" s="392"/>
      <c r="AG964" s="773"/>
      <c r="AH964" s="392"/>
      <c r="AI964" s="392"/>
      <c r="AJ964" s="392"/>
      <c r="AK964" s="794"/>
      <c r="AL964" s="386"/>
      <c r="AM964" s="386"/>
      <c r="AN964" s="386"/>
      <c r="AO964" s="795"/>
      <c r="AP964" s="796"/>
      <c r="AR964" s="798"/>
      <c r="AS964" s="798"/>
      <c r="AT964" s="798"/>
      <c r="AU964" s="780"/>
    </row>
    <row r="965" spans="1:47" ht="15.75" x14ac:dyDescent="0.25">
      <c r="A965" s="392"/>
      <c r="B965" s="392"/>
      <c r="C965" s="386"/>
      <c r="D965" s="386"/>
      <c r="E965" s="386"/>
      <c r="F965" s="386"/>
      <c r="G965" s="387"/>
      <c r="H965" s="438"/>
      <c r="I965" s="389"/>
      <c r="J965" s="390"/>
      <c r="K965" s="390"/>
      <c r="L965" s="392"/>
      <c r="M965" s="392"/>
      <c r="N965" s="1"/>
      <c r="O965" s="448"/>
      <c r="P965" s="392"/>
      <c r="Q965" s="392"/>
      <c r="R965" s="392"/>
      <c r="U965" s="392"/>
      <c r="V965" s="392"/>
      <c r="W965" s="392"/>
      <c r="X965" s="392"/>
      <c r="Y965" s="385"/>
      <c r="Z965" s="758"/>
      <c r="AA965" s="392"/>
      <c r="AB965" s="392"/>
      <c r="AC965" s="392"/>
      <c r="AD965" s="392"/>
      <c r="AE965" s="392"/>
      <c r="AF965" s="392"/>
      <c r="AG965" s="773"/>
      <c r="AH965" s="392"/>
      <c r="AI965" s="392"/>
      <c r="AJ965" s="392"/>
      <c r="AK965" s="794"/>
      <c r="AL965" s="386"/>
      <c r="AM965" s="386"/>
      <c r="AN965" s="386"/>
      <c r="AO965" s="795"/>
      <c r="AP965" s="796"/>
      <c r="AR965" s="798"/>
      <c r="AS965" s="798"/>
      <c r="AT965" s="798"/>
      <c r="AU965" s="780"/>
    </row>
    <row r="966" spans="1:47" ht="15.75" x14ac:dyDescent="0.25">
      <c r="A966" s="392"/>
      <c r="B966" s="392"/>
      <c r="C966" s="386"/>
      <c r="D966" s="386"/>
      <c r="E966" s="386"/>
      <c r="F966" s="386"/>
      <c r="G966" s="387"/>
      <c r="H966" s="438"/>
      <c r="I966" s="389"/>
      <c r="J966" s="390"/>
      <c r="K966" s="390"/>
      <c r="L966" s="392"/>
      <c r="M966" s="392"/>
      <c r="N966" s="1"/>
      <c r="O966" s="448"/>
      <c r="P966" s="392"/>
      <c r="Q966" s="392"/>
      <c r="R966" s="392"/>
      <c r="U966" s="392"/>
      <c r="V966" s="392"/>
      <c r="W966" s="392"/>
      <c r="X966" s="392"/>
      <c r="Y966" s="385"/>
      <c r="Z966" s="758"/>
      <c r="AA966" s="392"/>
      <c r="AB966" s="392"/>
      <c r="AC966" s="392"/>
      <c r="AD966" s="392"/>
      <c r="AE966" s="392"/>
      <c r="AF966" s="392"/>
      <c r="AG966" s="773"/>
      <c r="AH966" s="392"/>
      <c r="AI966" s="392"/>
      <c r="AJ966" s="392"/>
      <c r="AK966" s="794"/>
      <c r="AL966" s="386"/>
      <c r="AM966" s="386"/>
      <c r="AN966" s="386"/>
      <c r="AO966" s="795"/>
      <c r="AP966" s="796"/>
      <c r="AR966" s="798"/>
      <c r="AS966" s="798"/>
      <c r="AT966" s="798"/>
      <c r="AU966" s="780"/>
    </row>
    <row r="967" spans="1:47" ht="15.75" x14ac:dyDescent="0.25">
      <c r="A967" s="392"/>
      <c r="B967" s="392"/>
      <c r="C967" s="386"/>
      <c r="D967" s="386"/>
      <c r="E967" s="386"/>
      <c r="F967" s="386"/>
      <c r="G967" s="387"/>
      <c r="H967" s="438"/>
      <c r="I967" s="389"/>
      <c r="J967" s="390"/>
      <c r="K967" s="390"/>
      <c r="L967" s="392"/>
      <c r="M967" s="392"/>
      <c r="N967" s="1"/>
      <c r="O967" s="448"/>
      <c r="P967" s="392"/>
      <c r="Q967" s="392"/>
      <c r="R967" s="392"/>
      <c r="U967" s="392"/>
      <c r="V967" s="392"/>
      <c r="W967" s="392"/>
      <c r="X967" s="392"/>
      <c r="Y967" s="385"/>
      <c r="Z967" s="758"/>
      <c r="AA967" s="392"/>
      <c r="AB967" s="392"/>
      <c r="AC967" s="392"/>
      <c r="AD967" s="392"/>
      <c r="AE967" s="392"/>
      <c r="AF967" s="392"/>
      <c r="AG967" s="773"/>
      <c r="AH967" s="392"/>
      <c r="AI967" s="392"/>
      <c r="AJ967" s="392"/>
      <c r="AK967" s="794"/>
      <c r="AL967" s="386"/>
      <c r="AM967" s="386"/>
      <c r="AN967" s="386"/>
      <c r="AO967" s="795"/>
      <c r="AP967" s="796"/>
      <c r="AR967" s="798"/>
      <c r="AS967" s="798"/>
      <c r="AT967" s="798"/>
      <c r="AU967" s="780"/>
    </row>
    <row r="968" spans="1:47" ht="15.75" x14ac:dyDescent="0.25">
      <c r="A968" s="392"/>
      <c r="B968" s="392"/>
      <c r="C968" s="386"/>
      <c r="D968" s="386"/>
      <c r="E968" s="386"/>
      <c r="F968" s="386"/>
      <c r="G968" s="387"/>
      <c r="H968" s="438"/>
      <c r="I968" s="389"/>
      <c r="J968" s="390"/>
      <c r="K968" s="390"/>
      <c r="L968" s="392"/>
      <c r="M968" s="392"/>
      <c r="N968" s="1"/>
      <c r="O968" s="448"/>
      <c r="P968" s="392"/>
      <c r="Q968" s="392"/>
      <c r="R968" s="392"/>
      <c r="U968" s="392"/>
      <c r="V968" s="392"/>
      <c r="W968" s="392"/>
      <c r="X968" s="392"/>
      <c r="Y968" s="385"/>
      <c r="Z968" s="758"/>
      <c r="AA968" s="392"/>
      <c r="AB968" s="392"/>
      <c r="AC968" s="392"/>
      <c r="AD968" s="392"/>
      <c r="AE968" s="392"/>
      <c r="AF968" s="392"/>
      <c r="AG968" s="773"/>
      <c r="AH968" s="392"/>
      <c r="AI968" s="392"/>
      <c r="AJ968" s="392"/>
      <c r="AK968" s="794"/>
      <c r="AL968" s="386"/>
      <c r="AM968" s="386"/>
      <c r="AN968" s="386"/>
      <c r="AO968" s="795"/>
      <c r="AP968" s="796"/>
      <c r="AR968" s="798"/>
      <c r="AS968" s="798"/>
      <c r="AT968" s="798"/>
      <c r="AU968" s="780"/>
    </row>
    <row r="969" spans="1:47" ht="15.75" x14ac:dyDescent="0.25">
      <c r="A969" s="392"/>
      <c r="B969" s="392"/>
      <c r="C969" s="386"/>
      <c r="D969" s="386"/>
      <c r="E969" s="386"/>
      <c r="F969" s="386"/>
      <c r="G969" s="387"/>
      <c r="H969" s="438"/>
      <c r="I969" s="389"/>
      <c r="J969" s="390"/>
      <c r="K969" s="390"/>
      <c r="L969" s="392"/>
      <c r="M969" s="392"/>
      <c r="N969" s="1"/>
      <c r="O969" s="448"/>
      <c r="P969" s="392"/>
      <c r="Q969" s="392"/>
      <c r="R969" s="392"/>
      <c r="U969" s="392"/>
      <c r="V969" s="392"/>
      <c r="W969" s="392"/>
      <c r="X969" s="392"/>
      <c r="Y969" s="385"/>
      <c r="Z969" s="758"/>
      <c r="AA969" s="392"/>
      <c r="AB969" s="392"/>
      <c r="AC969" s="392"/>
      <c r="AD969" s="392"/>
      <c r="AE969" s="392"/>
      <c r="AF969" s="392"/>
      <c r="AG969" s="773"/>
      <c r="AH969" s="392"/>
      <c r="AI969" s="392"/>
      <c r="AJ969" s="392"/>
      <c r="AK969" s="794"/>
      <c r="AL969" s="386"/>
      <c r="AM969" s="386"/>
      <c r="AN969" s="386"/>
      <c r="AO969" s="795"/>
      <c r="AP969" s="796"/>
      <c r="AR969" s="798"/>
      <c r="AS969" s="798"/>
      <c r="AT969" s="798"/>
      <c r="AU969" s="780"/>
    </row>
    <row r="970" spans="1:47" ht="15.75" x14ac:dyDescent="0.25">
      <c r="A970" s="392"/>
      <c r="B970" s="392"/>
      <c r="C970" s="386"/>
      <c r="D970" s="386"/>
      <c r="E970" s="386"/>
      <c r="F970" s="386"/>
      <c r="G970" s="387"/>
      <c r="H970" s="438"/>
      <c r="I970" s="389"/>
      <c r="J970" s="390"/>
      <c r="K970" s="390"/>
      <c r="L970" s="392"/>
      <c r="M970" s="392"/>
      <c r="N970" s="1"/>
      <c r="O970" s="448"/>
      <c r="P970" s="392"/>
      <c r="Q970" s="392"/>
      <c r="R970" s="392"/>
      <c r="U970" s="392"/>
      <c r="V970" s="392"/>
      <c r="W970" s="392"/>
      <c r="X970" s="392"/>
      <c r="Y970" s="385"/>
      <c r="Z970" s="758"/>
      <c r="AA970" s="392"/>
      <c r="AB970" s="392"/>
      <c r="AC970" s="392"/>
      <c r="AD970" s="392"/>
      <c r="AE970" s="392"/>
      <c r="AF970" s="392"/>
      <c r="AG970" s="773"/>
      <c r="AH970" s="392"/>
      <c r="AI970" s="392"/>
      <c r="AJ970" s="392"/>
      <c r="AK970" s="794"/>
      <c r="AL970" s="386"/>
      <c r="AM970" s="386"/>
      <c r="AN970" s="386"/>
      <c r="AO970" s="795"/>
      <c r="AP970" s="796"/>
      <c r="AR970" s="798"/>
      <c r="AS970" s="798"/>
      <c r="AT970" s="798"/>
      <c r="AU970" s="780"/>
    </row>
    <row r="971" spans="1:47" ht="15.75" x14ac:dyDescent="0.25">
      <c r="A971" s="392"/>
      <c r="B971" s="392"/>
      <c r="C971" s="386"/>
      <c r="D971" s="386"/>
      <c r="E971" s="386"/>
      <c r="F971" s="386"/>
      <c r="G971" s="387"/>
      <c r="H971" s="438"/>
      <c r="I971" s="389"/>
      <c r="J971" s="390"/>
      <c r="K971" s="390"/>
      <c r="L971" s="392"/>
      <c r="M971" s="392"/>
      <c r="N971" s="1"/>
      <c r="O971" s="448"/>
      <c r="P971" s="392"/>
      <c r="Q971" s="392"/>
      <c r="R971" s="392"/>
      <c r="U971" s="392"/>
      <c r="V971" s="392"/>
      <c r="W971" s="392"/>
      <c r="X971" s="392"/>
      <c r="Y971" s="385"/>
      <c r="Z971" s="758"/>
      <c r="AA971" s="392"/>
      <c r="AB971" s="392"/>
      <c r="AC971" s="392"/>
      <c r="AD971" s="392"/>
      <c r="AE971" s="392"/>
      <c r="AF971" s="392"/>
      <c r="AG971" s="773"/>
      <c r="AH971" s="392"/>
      <c r="AI971" s="392"/>
      <c r="AJ971" s="392"/>
      <c r="AK971" s="794"/>
      <c r="AL971" s="386"/>
      <c r="AM971" s="386"/>
      <c r="AN971" s="386"/>
      <c r="AO971" s="795"/>
      <c r="AP971" s="796"/>
      <c r="AR971" s="798"/>
      <c r="AS971" s="798"/>
      <c r="AT971" s="798"/>
      <c r="AU971" s="780"/>
    </row>
    <row r="972" spans="1:47" ht="15.75" x14ac:dyDescent="0.25">
      <c r="A972" s="392"/>
      <c r="B972" s="392"/>
      <c r="C972" s="386"/>
      <c r="D972" s="386"/>
      <c r="E972" s="386"/>
      <c r="F972" s="386"/>
      <c r="G972" s="387"/>
      <c r="H972" s="438"/>
      <c r="I972" s="389"/>
      <c r="J972" s="390"/>
      <c r="K972" s="390"/>
      <c r="L972" s="392"/>
      <c r="M972" s="392"/>
      <c r="N972" s="1"/>
      <c r="O972" s="448"/>
      <c r="P972" s="392"/>
      <c r="Q972" s="392"/>
      <c r="R972" s="392"/>
      <c r="U972" s="392"/>
      <c r="V972" s="392"/>
      <c r="W972" s="392"/>
      <c r="X972" s="392"/>
      <c r="Y972" s="385"/>
      <c r="Z972" s="758"/>
      <c r="AA972" s="392"/>
      <c r="AB972" s="392"/>
      <c r="AC972" s="392"/>
      <c r="AD972" s="392"/>
      <c r="AE972" s="392"/>
      <c r="AF972" s="392"/>
      <c r="AG972" s="773"/>
      <c r="AH972" s="392"/>
      <c r="AI972" s="392"/>
      <c r="AJ972" s="392"/>
      <c r="AK972" s="794"/>
      <c r="AL972" s="386"/>
      <c r="AM972" s="386"/>
      <c r="AN972" s="386"/>
      <c r="AO972" s="795"/>
      <c r="AP972" s="796"/>
      <c r="AR972" s="798"/>
      <c r="AS972" s="798"/>
      <c r="AT972" s="798"/>
      <c r="AU972" s="780"/>
    </row>
    <row r="973" spans="1:47" ht="15.75" x14ac:dyDescent="0.25">
      <c r="A973" s="392"/>
      <c r="B973" s="392"/>
      <c r="C973" s="386"/>
      <c r="D973" s="386"/>
      <c r="E973" s="386"/>
      <c r="F973" s="386"/>
      <c r="G973" s="387"/>
      <c r="H973" s="438"/>
      <c r="I973" s="389"/>
      <c r="J973" s="390"/>
      <c r="K973" s="390"/>
      <c r="L973" s="392"/>
      <c r="M973" s="392"/>
      <c r="N973" s="1"/>
      <c r="O973" s="448"/>
      <c r="P973" s="392"/>
      <c r="Q973" s="392"/>
      <c r="R973" s="392"/>
      <c r="U973" s="392"/>
      <c r="V973" s="392"/>
      <c r="W973" s="392"/>
      <c r="X973" s="392"/>
      <c r="Y973" s="385"/>
      <c r="Z973" s="758"/>
      <c r="AA973" s="392"/>
      <c r="AB973" s="392"/>
      <c r="AC973" s="392"/>
      <c r="AD973" s="392"/>
      <c r="AE973" s="392"/>
      <c r="AF973" s="392"/>
      <c r="AG973" s="773"/>
      <c r="AH973" s="392"/>
      <c r="AI973" s="392"/>
      <c r="AJ973" s="392"/>
      <c r="AK973" s="794"/>
      <c r="AL973" s="386"/>
      <c r="AM973" s="386"/>
      <c r="AN973" s="386"/>
      <c r="AO973" s="795"/>
      <c r="AP973" s="796"/>
      <c r="AR973" s="798"/>
      <c r="AS973" s="798"/>
      <c r="AT973" s="798"/>
      <c r="AU973" s="780"/>
    </row>
    <row r="974" spans="1:47" ht="15.75" x14ac:dyDescent="0.25">
      <c r="A974" s="392"/>
      <c r="B974" s="392"/>
      <c r="C974" s="386"/>
      <c r="D974" s="386"/>
      <c r="E974" s="386"/>
      <c r="F974" s="386"/>
      <c r="G974" s="387"/>
      <c r="H974" s="438"/>
      <c r="I974" s="389"/>
      <c r="J974" s="390"/>
      <c r="K974" s="390"/>
      <c r="L974" s="392"/>
      <c r="M974" s="392"/>
      <c r="N974" s="1"/>
      <c r="O974" s="448"/>
      <c r="P974" s="392"/>
      <c r="Q974" s="392"/>
      <c r="R974" s="392"/>
      <c r="U974" s="392"/>
      <c r="V974" s="392"/>
      <c r="W974" s="392"/>
      <c r="X974" s="392"/>
      <c r="Y974" s="385"/>
      <c r="Z974" s="758"/>
      <c r="AA974" s="392"/>
      <c r="AB974" s="392"/>
      <c r="AC974" s="392"/>
      <c r="AD974" s="392"/>
      <c r="AE974" s="392"/>
      <c r="AF974" s="392"/>
      <c r="AG974" s="773"/>
      <c r="AH974" s="392"/>
      <c r="AI974" s="392"/>
      <c r="AJ974" s="392"/>
      <c r="AK974" s="794"/>
      <c r="AL974" s="386"/>
      <c r="AM974" s="386"/>
      <c r="AN974" s="386"/>
      <c r="AO974" s="795"/>
      <c r="AP974" s="796"/>
      <c r="AR974" s="798"/>
      <c r="AS974" s="798"/>
      <c r="AT974" s="798"/>
      <c r="AU974" s="780"/>
    </row>
    <row r="975" spans="1:47" ht="15.75" x14ac:dyDescent="0.25">
      <c r="A975" s="392"/>
      <c r="B975" s="392"/>
      <c r="C975" s="386"/>
      <c r="D975" s="386"/>
      <c r="E975" s="386"/>
      <c r="F975" s="386"/>
      <c r="G975" s="387"/>
      <c r="H975" s="438"/>
      <c r="I975" s="389"/>
      <c r="J975" s="390"/>
      <c r="K975" s="390"/>
      <c r="L975" s="392"/>
      <c r="M975" s="392"/>
      <c r="N975" s="1"/>
      <c r="O975" s="448"/>
      <c r="P975" s="392"/>
      <c r="Q975" s="392"/>
      <c r="R975" s="392"/>
      <c r="U975" s="392"/>
      <c r="V975" s="392"/>
      <c r="W975" s="392"/>
      <c r="X975" s="392"/>
      <c r="Y975" s="385"/>
      <c r="Z975" s="758"/>
      <c r="AA975" s="392"/>
      <c r="AB975" s="392"/>
      <c r="AC975" s="392"/>
      <c r="AD975" s="392"/>
      <c r="AE975" s="392"/>
      <c r="AF975" s="392"/>
      <c r="AG975" s="773"/>
      <c r="AH975" s="392"/>
      <c r="AI975" s="392"/>
      <c r="AJ975" s="392"/>
      <c r="AK975" s="794"/>
      <c r="AL975" s="386"/>
      <c r="AM975" s="386"/>
      <c r="AN975" s="386"/>
      <c r="AO975" s="795"/>
      <c r="AP975" s="796"/>
      <c r="AR975" s="798"/>
      <c r="AS975" s="798"/>
      <c r="AT975" s="798"/>
      <c r="AU975" s="780"/>
    </row>
    <row r="976" spans="1:47" ht="15.75" x14ac:dyDescent="0.25">
      <c r="A976" s="392"/>
      <c r="B976" s="392"/>
      <c r="C976" s="386"/>
      <c r="D976" s="386"/>
      <c r="E976" s="386"/>
      <c r="F976" s="386"/>
      <c r="G976" s="387"/>
      <c r="H976" s="438"/>
      <c r="I976" s="389"/>
      <c r="J976" s="390"/>
      <c r="K976" s="390"/>
      <c r="L976" s="392"/>
      <c r="M976" s="392"/>
      <c r="N976" s="1"/>
      <c r="O976" s="448"/>
      <c r="P976" s="392"/>
      <c r="Q976" s="392"/>
      <c r="R976" s="392"/>
      <c r="U976" s="392"/>
      <c r="V976" s="392"/>
      <c r="W976" s="392"/>
      <c r="X976" s="392"/>
      <c r="Y976" s="385"/>
      <c r="Z976" s="758"/>
      <c r="AA976" s="392"/>
      <c r="AB976" s="392"/>
      <c r="AC976" s="392"/>
      <c r="AD976" s="392"/>
      <c r="AE976" s="392"/>
      <c r="AF976" s="392"/>
      <c r="AG976" s="773"/>
      <c r="AH976" s="392"/>
      <c r="AI976" s="392"/>
      <c r="AJ976" s="392"/>
      <c r="AK976" s="794"/>
      <c r="AL976" s="386"/>
      <c r="AM976" s="386"/>
      <c r="AN976" s="386"/>
      <c r="AO976" s="795"/>
      <c r="AP976" s="796"/>
      <c r="AR976" s="798"/>
      <c r="AS976" s="798"/>
      <c r="AT976" s="798"/>
      <c r="AU976" s="780"/>
    </row>
    <row r="977" spans="1:47" ht="15.75" x14ac:dyDescent="0.25">
      <c r="A977" s="392"/>
      <c r="B977" s="392"/>
      <c r="C977" s="386"/>
      <c r="D977" s="386"/>
      <c r="E977" s="386"/>
      <c r="F977" s="386"/>
      <c r="G977" s="387"/>
      <c r="H977" s="438"/>
      <c r="I977" s="389"/>
      <c r="J977" s="390"/>
      <c r="K977" s="390"/>
      <c r="L977" s="392"/>
      <c r="M977" s="392"/>
      <c r="N977" s="1"/>
      <c r="O977" s="448"/>
      <c r="P977" s="392"/>
      <c r="Q977" s="392"/>
      <c r="R977" s="392"/>
      <c r="U977" s="392"/>
      <c r="V977" s="392"/>
      <c r="W977" s="392"/>
      <c r="X977" s="392"/>
      <c r="Y977" s="385"/>
      <c r="Z977" s="758"/>
      <c r="AA977" s="392"/>
      <c r="AB977" s="392"/>
      <c r="AC977" s="392"/>
      <c r="AD977" s="392"/>
      <c r="AE977" s="392"/>
      <c r="AF977" s="392"/>
      <c r="AG977" s="773"/>
      <c r="AH977" s="392"/>
      <c r="AI977" s="392"/>
      <c r="AJ977" s="392"/>
      <c r="AK977" s="794"/>
      <c r="AL977" s="386"/>
      <c r="AM977" s="386"/>
      <c r="AN977" s="386"/>
      <c r="AO977" s="795"/>
      <c r="AP977" s="796"/>
      <c r="AR977" s="798"/>
      <c r="AS977" s="798"/>
      <c r="AT977" s="798"/>
      <c r="AU977" s="780"/>
    </row>
    <row r="978" spans="1:47" ht="15.75" x14ac:dyDescent="0.25">
      <c r="A978" s="392"/>
      <c r="B978" s="392"/>
      <c r="C978" s="386"/>
      <c r="D978" s="386"/>
      <c r="E978" s="386"/>
      <c r="F978" s="386"/>
      <c r="G978" s="387"/>
      <c r="H978" s="438"/>
      <c r="I978" s="389"/>
      <c r="J978" s="390"/>
      <c r="K978" s="390"/>
      <c r="L978" s="392"/>
      <c r="M978" s="392"/>
      <c r="N978" s="1"/>
      <c r="O978" s="448"/>
      <c r="P978" s="392"/>
      <c r="Q978" s="392"/>
      <c r="R978" s="392"/>
      <c r="U978" s="392"/>
      <c r="V978" s="392"/>
      <c r="W978" s="392"/>
      <c r="X978" s="392"/>
      <c r="Y978" s="385"/>
      <c r="Z978" s="758"/>
      <c r="AA978" s="392"/>
      <c r="AB978" s="392"/>
      <c r="AC978" s="392"/>
      <c r="AD978" s="392"/>
      <c r="AE978" s="392"/>
      <c r="AF978" s="392"/>
      <c r="AG978" s="773"/>
      <c r="AH978" s="392"/>
      <c r="AI978" s="392"/>
      <c r="AJ978" s="392"/>
      <c r="AK978" s="794"/>
      <c r="AL978" s="386"/>
      <c r="AM978" s="386"/>
      <c r="AN978" s="386"/>
      <c r="AO978" s="795"/>
      <c r="AP978" s="796"/>
      <c r="AR978" s="798"/>
      <c r="AS978" s="798"/>
      <c r="AT978" s="798"/>
      <c r="AU978" s="780"/>
    </row>
    <row r="979" spans="1:47" ht="15.75" x14ac:dyDescent="0.25">
      <c r="A979" s="392"/>
      <c r="B979" s="392"/>
      <c r="C979" s="386"/>
      <c r="D979" s="386"/>
      <c r="E979" s="386"/>
      <c r="F979" s="386"/>
      <c r="G979" s="387"/>
      <c r="H979" s="438"/>
      <c r="I979" s="389"/>
      <c r="J979" s="390"/>
      <c r="K979" s="390"/>
      <c r="L979" s="392"/>
      <c r="M979" s="392"/>
      <c r="N979" s="1"/>
      <c r="O979" s="448"/>
      <c r="P979" s="392"/>
      <c r="Q979" s="392"/>
      <c r="R979" s="392"/>
      <c r="U979" s="392"/>
      <c r="V979" s="392"/>
      <c r="W979" s="392"/>
      <c r="X979" s="392"/>
      <c r="Y979" s="385"/>
      <c r="Z979" s="758"/>
      <c r="AA979" s="392"/>
      <c r="AB979" s="392"/>
      <c r="AC979" s="392"/>
      <c r="AD979" s="392"/>
      <c r="AE979" s="392"/>
      <c r="AF979" s="392"/>
      <c r="AG979" s="773"/>
      <c r="AH979" s="392"/>
      <c r="AI979" s="392"/>
      <c r="AJ979" s="392"/>
      <c r="AK979" s="794"/>
      <c r="AL979" s="386"/>
      <c r="AM979" s="386"/>
      <c r="AN979" s="386"/>
      <c r="AO979" s="795"/>
      <c r="AP979" s="796"/>
      <c r="AR979" s="798"/>
      <c r="AS979" s="798"/>
      <c r="AT979" s="798"/>
      <c r="AU979" s="780"/>
    </row>
    <row r="980" spans="1:47" ht="15.75" x14ac:dyDescent="0.25">
      <c r="A980" s="392"/>
      <c r="B980" s="392"/>
      <c r="C980" s="386"/>
      <c r="D980" s="386"/>
      <c r="E980" s="386"/>
      <c r="F980" s="386"/>
      <c r="G980" s="387"/>
      <c r="H980" s="438"/>
      <c r="I980" s="389"/>
      <c r="J980" s="390"/>
      <c r="K980" s="390"/>
      <c r="L980" s="392"/>
      <c r="M980" s="392"/>
      <c r="N980" s="1"/>
      <c r="O980" s="448"/>
      <c r="P980" s="392"/>
      <c r="Q980" s="392"/>
      <c r="R980" s="392"/>
      <c r="U980" s="392"/>
      <c r="V980" s="392"/>
      <c r="W980" s="392"/>
      <c r="X980" s="392"/>
      <c r="Y980" s="385"/>
      <c r="Z980" s="758"/>
      <c r="AA980" s="392"/>
      <c r="AB980" s="392"/>
      <c r="AC980" s="392"/>
      <c r="AD980" s="392"/>
      <c r="AE980" s="392"/>
      <c r="AF980" s="392"/>
      <c r="AG980" s="773"/>
      <c r="AH980" s="392"/>
      <c r="AI980" s="392"/>
      <c r="AJ980" s="392"/>
      <c r="AK980" s="794"/>
      <c r="AL980" s="386"/>
      <c r="AM980" s="386"/>
      <c r="AN980" s="386"/>
      <c r="AO980" s="795"/>
      <c r="AP980" s="796"/>
      <c r="AR980" s="798"/>
      <c r="AS980" s="798"/>
      <c r="AT980" s="798"/>
      <c r="AU980" s="780"/>
    </row>
    <row r="981" spans="1:47" ht="15.75" x14ac:dyDescent="0.25">
      <c r="A981" s="392"/>
      <c r="B981" s="392"/>
      <c r="C981" s="386"/>
      <c r="D981" s="386"/>
      <c r="E981" s="386"/>
      <c r="F981" s="386"/>
      <c r="G981" s="387"/>
      <c r="H981" s="438"/>
      <c r="I981" s="389"/>
      <c r="J981" s="390"/>
      <c r="K981" s="390"/>
      <c r="L981" s="392"/>
      <c r="M981" s="392"/>
      <c r="N981" s="1"/>
      <c r="O981" s="448"/>
      <c r="P981" s="392"/>
      <c r="Q981" s="392"/>
      <c r="R981" s="392"/>
      <c r="U981" s="392"/>
      <c r="V981" s="392"/>
      <c r="W981" s="392"/>
      <c r="X981" s="392"/>
      <c r="Y981" s="385"/>
      <c r="Z981" s="758"/>
      <c r="AA981" s="392"/>
      <c r="AB981" s="392"/>
      <c r="AC981" s="392"/>
      <c r="AD981" s="392"/>
      <c r="AE981" s="392"/>
      <c r="AF981" s="392"/>
      <c r="AG981" s="773"/>
      <c r="AH981" s="392"/>
      <c r="AI981" s="392"/>
      <c r="AJ981" s="392"/>
      <c r="AK981" s="794"/>
      <c r="AL981" s="386"/>
      <c r="AM981" s="386"/>
      <c r="AN981" s="386"/>
      <c r="AO981" s="795"/>
      <c r="AP981" s="796"/>
      <c r="AR981" s="798"/>
      <c r="AS981" s="798"/>
      <c r="AT981" s="798"/>
      <c r="AU981" s="780"/>
    </row>
    <row r="982" spans="1:47" ht="15.75" x14ac:dyDescent="0.25">
      <c r="A982" s="392"/>
      <c r="B982" s="392"/>
      <c r="C982" s="386"/>
      <c r="D982" s="386"/>
      <c r="E982" s="386"/>
      <c r="F982" s="386"/>
      <c r="G982" s="387"/>
      <c r="H982" s="438"/>
      <c r="I982" s="389"/>
      <c r="J982" s="390"/>
      <c r="K982" s="390"/>
      <c r="L982" s="392"/>
      <c r="M982" s="392"/>
      <c r="N982" s="1"/>
      <c r="O982" s="448"/>
      <c r="P982" s="392"/>
      <c r="Q982" s="392"/>
      <c r="R982" s="392"/>
      <c r="U982" s="392"/>
      <c r="V982" s="392"/>
      <c r="W982" s="392"/>
      <c r="X982" s="392"/>
      <c r="Y982" s="385"/>
      <c r="Z982" s="758"/>
      <c r="AA982" s="392"/>
      <c r="AB982" s="392"/>
      <c r="AC982" s="392"/>
      <c r="AD982" s="392"/>
      <c r="AE982" s="392"/>
      <c r="AF982" s="392"/>
      <c r="AG982" s="773"/>
      <c r="AH982" s="392"/>
      <c r="AI982" s="392"/>
      <c r="AJ982" s="392"/>
      <c r="AK982" s="794"/>
      <c r="AL982" s="386"/>
      <c r="AM982" s="386"/>
      <c r="AN982" s="386"/>
      <c r="AO982" s="795"/>
      <c r="AP982" s="796"/>
      <c r="AR982" s="798"/>
      <c r="AS982" s="798"/>
      <c r="AT982" s="798"/>
      <c r="AU982" s="780"/>
    </row>
    <row r="983" spans="1:47" ht="15.75" x14ac:dyDescent="0.25">
      <c r="A983" s="392"/>
      <c r="B983" s="392"/>
      <c r="C983" s="386"/>
      <c r="D983" s="386"/>
      <c r="E983" s="386"/>
      <c r="F983" s="386"/>
      <c r="G983" s="387"/>
      <c r="H983" s="438"/>
      <c r="I983" s="389"/>
      <c r="J983" s="390"/>
      <c r="K983" s="390"/>
      <c r="L983" s="392"/>
      <c r="M983" s="392"/>
      <c r="N983" s="1"/>
      <c r="O983" s="448"/>
      <c r="P983" s="392"/>
      <c r="Q983" s="392"/>
      <c r="R983" s="392"/>
      <c r="U983" s="392"/>
      <c r="V983" s="392"/>
      <c r="W983" s="392"/>
      <c r="X983" s="392"/>
      <c r="Y983" s="385"/>
      <c r="Z983" s="758"/>
      <c r="AA983" s="392"/>
      <c r="AB983" s="392"/>
      <c r="AC983" s="392"/>
      <c r="AD983" s="392"/>
      <c r="AE983" s="392"/>
      <c r="AF983" s="392"/>
      <c r="AG983" s="773"/>
      <c r="AH983" s="392"/>
      <c r="AI983" s="392"/>
      <c r="AJ983" s="392"/>
      <c r="AK983" s="794"/>
      <c r="AL983" s="386"/>
      <c r="AM983" s="386"/>
      <c r="AN983" s="386"/>
      <c r="AO983" s="795"/>
      <c r="AP983" s="796"/>
      <c r="AR983" s="798"/>
      <c r="AS983" s="798"/>
      <c r="AT983" s="798"/>
      <c r="AU983" s="780"/>
    </row>
    <row r="984" spans="1:47" ht="15.75" x14ac:dyDescent="0.25">
      <c r="A984" s="392"/>
      <c r="B984" s="392"/>
      <c r="C984" s="386"/>
      <c r="D984" s="386"/>
      <c r="E984" s="386"/>
      <c r="F984" s="386"/>
      <c r="G984" s="387"/>
      <c r="H984" s="438"/>
      <c r="I984" s="389"/>
      <c r="J984" s="390"/>
      <c r="K984" s="390"/>
      <c r="L984" s="392"/>
      <c r="M984" s="392"/>
      <c r="N984" s="1"/>
      <c r="O984" s="448"/>
      <c r="P984" s="392"/>
      <c r="Q984" s="392"/>
      <c r="R984" s="392"/>
      <c r="U984" s="392"/>
      <c r="V984" s="392"/>
      <c r="W984" s="392"/>
      <c r="X984" s="392"/>
      <c r="Y984" s="385"/>
      <c r="Z984" s="758"/>
      <c r="AA984" s="392"/>
      <c r="AB984" s="392"/>
      <c r="AC984" s="392"/>
      <c r="AD984" s="392"/>
      <c r="AE984" s="392"/>
      <c r="AF984" s="392"/>
      <c r="AG984" s="773"/>
      <c r="AH984" s="392"/>
      <c r="AI984" s="392"/>
      <c r="AJ984" s="392"/>
      <c r="AK984" s="794"/>
      <c r="AL984" s="386"/>
      <c r="AM984" s="386"/>
      <c r="AN984" s="386"/>
      <c r="AO984" s="795"/>
      <c r="AP984" s="796"/>
      <c r="AQ984" s="819"/>
      <c r="AR984" s="800"/>
      <c r="AS984" s="800"/>
      <c r="AT984" s="800"/>
      <c r="AU984" s="801"/>
    </row>
    <row r="985" spans="1:47" ht="15.75" x14ac:dyDescent="0.25">
      <c r="A985" s="392"/>
      <c r="B985" s="392"/>
      <c r="C985" s="386"/>
      <c r="D985" s="386"/>
      <c r="E985" s="386"/>
      <c r="F985" s="386"/>
      <c r="G985" s="387"/>
      <c r="H985" s="438"/>
      <c r="I985" s="389"/>
      <c r="J985" s="390"/>
      <c r="K985" s="390"/>
      <c r="L985" s="392"/>
      <c r="M985" s="392"/>
      <c r="N985" s="1"/>
      <c r="O985" s="448"/>
      <c r="P985" s="392"/>
      <c r="Q985" s="392"/>
      <c r="R985" s="392"/>
      <c r="U985" s="392"/>
      <c r="V985" s="392"/>
      <c r="W985" s="392"/>
      <c r="X985" s="392"/>
      <c r="Y985" s="385"/>
      <c r="Z985" s="758"/>
      <c r="AA985" s="392"/>
      <c r="AB985" s="392"/>
      <c r="AC985" s="392"/>
      <c r="AD985" s="392"/>
      <c r="AE985" s="392"/>
      <c r="AF985" s="392"/>
      <c r="AG985" s="773"/>
      <c r="AH985" s="392"/>
      <c r="AI985" s="392"/>
      <c r="AJ985" s="392"/>
      <c r="AK985" s="794"/>
      <c r="AL985" s="386"/>
      <c r="AM985" s="386"/>
      <c r="AN985" s="386"/>
      <c r="AO985" s="795"/>
      <c r="AP985" s="796"/>
      <c r="AQ985" s="819"/>
      <c r="AR985" s="800"/>
      <c r="AS985" s="800"/>
      <c r="AT985" s="800"/>
      <c r="AU985" s="801"/>
    </row>
    <row r="986" spans="1:47" ht="15.75" x14ac:dyDescent="0.25">
      <c r="A986" s="392"/>
      <c r="B986" s="392"/>
      <c r="C986" s="386"/>
      <c r="D986" s="386"/>
      <c r="E986" s="386"/>
      <c r="F986" s="386"/>
      <c r="G986" s="387"/>
      <c r="H986" s="438"/>
      <c r="I986" s="389"/>
      <c r="J986" s="390"/>
      <c r="K986" s="390"/>
      <c r="L986" s="392"/>
      <c r="M986" s="392"/>
      <c r="N986" s="1"/>
      <c r="O986" s="448"/>
      <c r="P986" s="392"/>
      <c r="Q986" s="392"/>
      <c r="R986" s="392"/>
      <c r="U986" s="392"/>
      <c r="V986" s="392"/>
      <c r="W986" s="392"/>
      <c r="X986" s="392"/>
      <c r="Y986" s="385"/>
      <c r="Z986" s="758"/>
      <c r="AA986" s="392"/>
      <c r="AB986" s="392"/>
      <c r="AC986" s="392"/>
      <c r="AD986" s="392"/>
      <c r="AE986" s="392"/>
      <c r="AF986" s="392"/>
      <c r="AG986" s="773"/>
      <c r="AH986" s="392"/>
      <c r="AI986" s="392"/>
      <c r="AJ986" s="392"/>
      <c r="AK986" s="794"/>
      <c r="AL986" s="386"/>
      <c r="AM986" s="386"/>
      <c r="AN986" s="386"/>
      <c r="AO986" s="795"/>
      <c r="AP986" s="796"/>
      <c r="AQ986" s="819"/>
      <c r="AR986" s="800"/>
      <c r="AS986" s="800"/>
      <c r="AT986" s="800"/>
      <c r="AU986" s="801"/>
    </row>
    <row r="987" spans="1:47" ht="15.75" x14ac:dyDescent="0.25">
      <c r="A987" s="392"/>
      <c r="B987" s="392"/>
      <c r="C987" s="386"/>
      <c r="D987" s="386"/>
      <c r="E987" s="386"/>
      <c r="F987" s="386"/>
      <c r="G987" s="387"/>
      <c r="H987" s="438"/>
      <c r="I987" s="389"/>
      <c r="J987" s="390"/>
      <c r="K987" s="390"/>
      <c r="L987" s="392"/>
      <c r="M987" s="392"/>
      <c r="N987" s="1"/>
      <c r="O987" s="448"/>
      <c r="P987" s="392"/>
      <c r="Q987" s="392"/>
      <c r="R987" s="392"/>
      <c r="U987" s="392"/>
      <c r="V987" s="392"/>
      <c r="W987" s="392"/>
      <c r="X987" s="392"/>
      <c r="Y987" s="385"/>
      <c r="Z987" s="758"/>
      <c r="AA987" s="392"/>
      <c r="AB987" s="392"/>
      <c r="AC987" s="392"/>
      <c r="AD987" s="392"/>
      <c r="AE987" s="392"/>
      <c r="AF987" s="392"/>
      <c r="AG987" s="773"/>
      <c r="AH987" s="392"/>
      <c r="AI987" s="392"/>
      <c r="AJ987" s="392"/>
      <c r="AK987" s="794"/>
      <c r="AL987" s="386"/>
      <c r="AM987" s="386"/>
      <c r="AN987" s="386"/>
      <c r="AO987" s="795"/>
      <c r="AP987" s="796"/>
      <c r="AQ987" s="819"/>
      <c r="AR987" s="800"/>
      <c r="AS987" s="800"/>
      <c r="AT987" s="800"/>
      <c r="AU987" s="801"/>
    </row>
    <row r="988" spans="1:47" ht="15.75" x14ac:dyDescent="0.25">
      <c r="A988" s="392"/>
      <c r="B988" s="392"/>
      <c r="C988" s="386"/>
      <c r="D988" s="386"/>
      <c r="E988" s="386"/>
      <c r="F988" s="386"/>
      <c r="G988" s="387"/>
      <c r="H988" s="438"/>
      <c r="I988" s="389"/>
      <c r="J988" s="390"/>
      <c r="K988" s="390"/>
      <c r="L988" s="392"/>
      <c r="M988" s="392"/>
      <c r="N988" s="1"/>
      <c r="O988" s="448"/>
      <c r="P988" s="392"/>
      <c r="Q988" s="392"/>
      <c r="R988" s="392"/>
      <c r="U988" s="392"/>
      <c r="V988" s="392"/>
      <c r="W988" s="392"/>
      <c r="X988" s="392"/>
      <c r="Y988" s="385"/>
      <c r="Z988" s="758"/>
      <c r="AA988" s="392"/>
      <c r="AB988" s="392"/>
      <c r="AC988" s="392"/>
      <c r="AD988" s="392"/>
      <c r="AE988" s="392"/>
      <c r="AF988" s="392"/>
      <c r="AG988" s="773"/>
      <c r="AH988" s="392"/>
      <c r="AI988" s="392"/>
      <c r="AJ988" s="392"/>
      <c r="AK988" s="794"/>
      <c r="AL988" s="386"/>
      <c r="AM988" s="386"/>
      <c r="AN988" s="386"/>
      <c r="AO988" s="795"/>
      <c r="AP988" s="796"/>
      <c r="AQ988" s="819"/>
      <c r="AR988" s="800"/>
      <c r="AS988" s="800"/>
      <c r="AT988" s="800"/>
      <c r="AU988" s="801"/>
    </row>
    <row r="989" spans="1:47" ht="15.75" x14ac:dyDescent="0.25">
      <c r="A989" s="392"/>
      <c r="B989" s="392"/>
      <c r="C989" s="386"/>
      <c r="D989" s="386"/>
      <c r="E989" s="386"/>
      <c r="F989" s="386"/>
      <c r="G989" s="387"/>
      <c r="H989" s="438"/>
      <c r="I989" s="389"/>
      <c r="J989" s="390"/>
      <c r="K989" s="390"/>
      <c r="L989" s="392"/>
      <c r="M989" s="392"/>
      <c r="N989" s="1"/>
      <c r="O989" s="448"/>
      <c r="P989" s="392"/>
      <c r="Q989" s="392"/>
      <c r="R989" s="392"/>
      <c r="U989" s="392"/>
      <c r="V989" s="392"/>
      <c r="W989" s="392"/>
      <c r="X989" s="392"/>
      <c r="Y989" s="385"/>
      <c r="Z989" s="758"/>
      <c r="AA989" s="392"/>
      <c r="AB989" s="392"/>
      <c r="AC989" s="392"/>
      <c r="AD989" s="392"/>
      <c r="AE989" s="392"/>
      <c r="AF989" s="392"/>
      <c r="AG989" s="773"/>
      <c r="AH989" s="392"/>
      <c r="AI989" s="392"/>
      <c r="AJ989" s="392"/>
      <c r="AK989" s="794"/>
      <c r="AL989" s="386"/>
      <c r="AM989" s="386"/>
      <c r="AN989" s="386"/>
      <c r="AO989" s="795"/>
      <c r="AP989" s="796"/>
      <c r="AQ989" s="819"/>
      <c r="AR989" s="800"/>
      <c r="AS989" s="800"/>
      <c r="AT989" s="800"/>
      <c r="AU989" s="801"/>
    </row>
    <row r="990" spans="1:47" ht="15.75" x14ac:dyDescent="0.25">
      <c r="A990" s="392"/>
      <c r="B990" s="392"/>
      <c r="C990" s="386"/>
      <c r="D990" s="386"/>
      <c r="E990" s="386"/>
      <c r="F990" s="386"/>
      <c r="G990" s="387"/>
      <c r="H990" s="438"/>
      <c r="I990" s="389"/>
      <c r="J990" s="390"/>
      <c r="K990" s="390"/>
      <c r="L990" s="392"/>
      <c r="M990" s="392"/>
      <c r="N990" s="1"/>
      <c r="O990" s="448"/>
      <c r="P990" s="392"/>
      <c r="Q990" s="392"/>
      <c r="R990" s="392"/>
      <c r="U990" s="392"/>
      <c r="V990" s="392"/>
      <c r="W990" s="392"/>
      <c r="X990" s="392"/>
      <c r="Y990" s="385"/>
      <c r="Z990" s="758"/>
      <c r="AA990" s="392"/>
      <c r="AB990" s="392"/>
      <c r="AC990" s="392"/>
      <c r="AD990" s="392"/>
      <c r="AE990" s="392"/>
      <c r="AF990" s="392"/>
      <c r="AG990" s="773"/>
      <c r="AH990" s="392"/>
      <c r="AI990" s="392"/>
      <c r="AJ990" s="392"/>
      <c r="AK990" s="794"/>
      <c r="AL990" s="386"/>
      <c r="AM990" s="386"/>
      <c r="AN990" s="386"/>
      <c r="AO990" s="795"/>
      <c r="AP990" s="796"/>
      <c r="AQ990" s="819"/>
      <c r="AR990" s="800"/>
      <c r="AS990" s="800"/>
      <c r="AT990" s="800"/>
      <c r="AU990" s="801"/>
    </row>
    <row r="991" spans="1:47" ht="15.75" x14ac:dyDescent="0.25">
      <c r="A991" s="392"/>
      <c r="B991" s="392"/>
      <c r="C991" s="386"/>
      <c r="D991" s="386"/>
      <c r="E991" s="386"/>
      <c r="F991" s="386"/>
      <c r="G991" s="387"/>
      <c r="H991" s="438"/>
      <c r="I991" s="389"/>
      <c r="J991" s="390"/>
      <c r="K991" s="390"/>
      <c r="L991" s="392"/>
      <c r="M991" s="392"/>
      <c r="N991" s="1"/>
      <c r="O991" s="448"/>
      <c r="P991" s="392"/>
      <c r="Q991" s="392"/>
      <c r="R991" s="392"/>
      <c r="U991" s="392"/>
      <c r="V991" s="392"/>
      <c r="W991" s="392"/>
      <c r="X991" s="392"/>
      <c r="Y991" s="385"/>
      <c r="Z991" s="758"/>
      <c r="AA991" s="392"/>
      <c r="AB991" s="392"/>
      <c r="AC991" s="392"/>
      <c r="AD991" s="392"/>
      <c r="AE991" s="392"/>
      <c r="AF991" s="392"/>
      <c r="AG991" s="773"/>
      <c r="AH991" s="392"/>
      <c r="AI991" s="392"/>
      <c r="AJ991" s="392"/>
      <c r="AK991" s="794"/>
      <c r="AL991" s="386"/>
      <c r="AM991" s="386"/>
      <c r="AN991" s="386"/>
      <c r="AO991" s="795"/>
      <c r="AP991" s="796"/>
      <c r="AQ991" s="819"/>
      <c r="AR991" s="800"/>
      <c r="AS991" s="800"/>
      <c r="AT991" s="800"/>
      <c r="AU991" s="801"/>
    </row>
    <row r="992" spans="1:47" ht="15.75" x14ac:dyDescent="0.25">
      <c r="A992" s="392"/>
      <c r="B992" s="392"/>
      <c r="C992" s="386"/>
      <c r="D992" s="386"/>
      <c r="E992" s="386"/>
      <c r="F992" s="386"/>
      <c r="G992" s="387"/>
      <c r="H992" s="438"/>
      <c r="I992" s="389"/>
      <c r="J992" s="390"/>
      <c r="K992" s="390"/>
      <c r="L992" s="392"/>
      <c r="M992" s="392"/>
      <c r="N992" s="1"/>
      <c r="O992" s="448"/>
      <c r="P992" s="392"/>
      <c r="Q992" s="392"/>
      <c r="R992" s="392"/>
      <c r="U992" s="392"/>
      <c r="V992" s="392"/>
      <c r="W992" s="392"/>
      <c r="X992" s="392"/>
      <c r="Y992" s="385"/>
      <c r="Z992" s="758"/>
      <c r="AA992" s="392"/>
      <c r="AB992" s="392"/>
      <c r="AC992" s="392"/>
      <c r="AD992" s="392"/>
      <c r="AE992" s="392"/>
      <c r="AF992" s="392"/>
      <c r="AG992" s="773"/>
      <c r="AH992" s="392"/>
      <c r="AI992" s="392"/>
      <c r="AJ992" s="392"/>
      <c r="AK992" s="794"/>
      <c r="AL992" s="386"/>
      <c r="AM992" s="386"/>
      <c r="AN992" s="386"/>
      <c r="AO992" s="795"/>
      <c r="AP992" s="796"/>
      <c r="AQ992" s="819"/>
      <c r="AR992" s="800"/>
      <c r="AS992" s="800"/>
      <c r="AT992" s="800"/>
      <c r="AU992" s="801"/>
    </row>
    <row r="993" spans="1:47" ht="15.75" x14ac:dyDescent="0.25">
      <c r="A993" s="392"/>
      <c r="B993" s="392"/>
      <c r="C993" s="386"/>
      <c r="D993" s="386"/>
      <c r="E993" s="386"/>
      <c r="F993" s="386"/>
      <c r="G993" s="387"/>
      <c r="H993" s="438"/>
      <c r="I993" s="389"/>
      <c r="J993" s="390"/>
      <c r="K993" s="390"/>
      <c r="L993" s="392"/>
      <c r="M993" s="392"/>
      <c r="N993" s="1"/>
      <c r="O993" s="448"/>
      <c r="P993" s="392"/>
      <c r="Q993" s="392"/>
      <c r="R993" s="392"/>
      <c r="U993" s="392"/>
      <c r="V993" s="392"/>
      <c r="W993" s="392"/>
      <c r="X993" s="392"/>
      <c r="Y993" s="385"/>
      <c r="Z993" s="758"/>
      <c r="AA993" s="392"/>
      <c r="AB993" s="392"/>
      <c r="AC993" s="392"/>
      <c r="AD993" s="392"/>
      <c r="AE993" s="392"/>
      <c r="AF993" s="392"/>
      <c r="AG993" s="773"/>
      <c r="AH993" s="392"/>
      <c r="AI993" s="392"/>
      <c r="AJ993" s="392"/>
      <c r="AK993" s="794"/>
      <c r="AL993" s="386"/>
      <c r="AM993" s="386"/>
      <c r="AN993" s="386"/>
      <c r="AO993" s="795"/>
      <c r="AP993" s="796"/>
      <c r="AQ993" s="819"/>
      <c r="AR993" s="800"/>
      <c r="AS993" s="800"/>
      <c r="AT993" s="800"/>
      <c r="AU993" s="801"/>
    </row>
    <row r="994" spans="1:47" ht="15.75" x14ac:dyDescent="0.25">
      <c r="A994" s="392"/>
      <c r="B994" s="392"/>
      <c r="C994" s="386"/>
      <c r="D994" s="386"/>
      <c r="E994" s="386"/>
      <c r="F994" s="386"/>
      <c r="G994" s="387"/>
      <c r="H994" s="438"/>
      <c r="I994" s="389"/>
      <c r="J994" s="390"/>
      <c r="K994" s="390"/>
      <c r="L994" s="392"/>
      <c r="M994" s="392"/>
      <c r="N994" s="1"/>
      <c r="O994" s="448"/>
      <c r="P994" s="392"/>
      <c r="Q994" s="392"/>
      <c r="R994" s="392"/>
      <c r="U994" s="392"/>
      <c r="V994" s="392"/>
      <c r="W994" s="392"/>
      <c r="X994" s="392"/>
      <c r="Y994" s="385"/>
      <c r="Z994" s="758"/>
      <c r="AA994" s="392"/>
      <c r="AB994" s="392"/>
      <c r="AC994" s="392"/>
      <c r="AD994" s="392"/>
      <c r="AE994" s="392"/>
      <c r="AF994" s="392"/>
      <c r="AG994" s="773"/>
      <c r="AH994" s="392"/>
      <c r="AI994" s="392"/>
      <c r="AJ994" s="392"/>
      <c r="AK994" s="794"/>
      <c r="AL994" s="386"/>
      <c r="AM994" s="386"/>
      <c r="AN994" s="386"/>
      <c r="AO994" s="795"/>
      <c r="AP994" s="796"/>
      <c r="AQ994" s="819"/>
      <c r="AR994" s="800"/>
      <c r="AS994" s="800"/>
      <c r="AT994" s="800"/>
      <c r="AU994" s="801"/>
    </row>
    <row r="995" spans="1:47" ht="15.75" x14ac:dyDescent="0.25">
      <c r="A995" s="392"/>
      <c r="B995" s="392"/>
      <c r="C995" s="386"/>
      <c r="D995" s="386"/>
      <c r="E995" s="386"/>
      <c r="F995" s="386"/>
      <c r="G995" s="387"/>
      <c r="H995" s="438"/>
      <c r="I995" s="389"/>
      <c r="J995" s="390"/>
      <c r="K995" s="390"/>
      <c r="L995" s="392"/>
      <c r="M995" s="392"/>
      <c r="N995" s="1"/>
      <c r="O995" s="448"/>
      <c r="P995" s="392"/>
      <c r="Q995" s="392"/>
      <c r="R995" s="392"/>
      <c r="U995" s="392"/>
      <c r="V995" s="392"/>
      <c r="W995" s="392"/>
      <c r="X995" s="392"/>
      <c r="Y995" s="385"/>
      <c r="Z995" s="758"/>
      <c r="AA995" s="392"/>
      <c r="AB995" s="392"/>
      <c r="AC995" s="392"/>
      <c r="AD995" s="392"/>
      <c r="AE995" s="392"/>
      <c r="AF995" s="392"/>
      <c r="AG995" s="773"/>
      <c r="AH995" s="392"/>
      <c r="AI995" s="392"/>
      <c r="AJ995" s="392"/>
      <c r="AK995" s="794"/>
      <c r="AL995" s="386"/>
      <c r="AM995" s="386"/>
      <c r="AN995" s="386"/>
      <c r="AO995" s="795"/>
      <c r="AP995" s="796"/>
      <c r="AQ995" s="819"/>
      <c r="AR995" s="800"/>
      <c r="AS995" s="800"/>
      <c r="AT995" s="800"/>
      <c r="AU995" s="801"/>
    </row>
    <row r="996" spans="1:47" ht="15.75" x14ac:dyDescent="0.25">
      <c r="A996" s="392"/>
      <c r="B996" s="392"/>
      <c r="C996" s="386"/>
      <c r="D996" s="386"/>
      <c r="E996" s="386"/>
      <c r="F996" s="386"/>
      <c r="G996" s="387"/>
      <c r="H996" s="438"/>
      <c r="I996" s="389"/>
      <c r="J996" s="390"/>
      <c r="K996" s="390"/>
      <c r="L996" s="392"/>
      <c r="M996" s="392"/>
      <c r="N996" s="1"/>
      <c r="O996" s="448"/>
      <c r="P996" s="392"/>
      <c r="Q996" s="392"/>
      <c r="R996" s="392"/>
      <c r="U996" s="392"/>
      <c r="V996" s="392"/>
      <c r="W996" s="392"/>
      <c r="X996" s="392"/>
      <c r="Y996" s="385"/>
      <c r="Z996" s="758"/>
      <c r="AA996" s="392"/>
      <c r="AB996" s="392"/>
      <c r="AC996" s="392"/>
      <c r="AD996" s="392"/>
      <c r="AE996" s="392"/>
      <c r="AF996" s="392"/>
      <c r="AG996" s="773"/>
      <c r="AH996" s="392"/>
      <c r="AI996" s="392"/>
      <c r="AJ996" s="392"/>
      <c r="AK996" s="794"/>
      <c r="AL996" s="386"/>
      <c r="AM996" s="386"/>
      <c r="AN996" s="386"/>
      <c r="AO996" s="795"/>
      <c r="AP996" s="796"/>
      <c r="AQ996" s="819"/>
      <c r="AR996" s="800"/>
      <c r="AS996" s="800"/>
      <c r="AT996" s="800"/>
      <c r="AU996" s="801"/>
    </row>
    <row r="997" spans="1:47" ht="15.75" x14ac:dyDescent="0.25">
      <c r="A997" s="392"/>
      <c r="B997" s="392"/>
      <c r="C997" s="386"/>
      <c r="D997" s="386"/>
      <c r="E997" s="386"/>
      <c r="F997" s="386"/>
      <c r="G997" s="387"/>
      <c r="H997" s="438"/>
      <c r="I997" s="389"/>
      <c r="J997" s="390"/>
      <c r="K997" s="390"/>
      <c r="L997" s="392"/>
      <c r="M997" s="392"/>
      <c r="N997" s="1"/>
      <c r="O997" s="448"/>
      <c r="P997" s="392"/>
      <c r="Q997" s="392"/>
      <c r="R997" s="392"/>
      <c r="U997" s="392"/>
      <c r="V997" s="392"/>
      <c r="W997" s="392"/>
      <c r="X997" s="392"/>
      <c r="Y997" s="385"/>
      <c r="Z997" s="758"/>
      <c r="AA997" s="392"/>
      <c r="AB997" s="392"/>
      <c r="AC997" s="392"/>
      <c r="AD997" s="392"/>
      <c r="AE997" s="392"/>
      <c r="AF997" s="392"/>
      <c r="AG997" s="773"/>
      <c r="AH997" s="392"/>
      <c r="AI997" s="392"/>
      <c r="AJ997" s="392"/>
      <c r="AK997" s="794"/>
      <c r="AL997" s="386"/>
      <c r="AM997" s="386"/>
      <c r="AN997" s="386"/>
      <c r="AO997" s="795"/>
      <c r="AP997" s="796"/>
      <c r="AQ997" s="819"/>
      <c r="AR997" s="800"/>
      <c r="AS997" s="800"/>
      <c r="AT997" s="800"/>
      <c r="AU997" s="801"/>
    </row>
    <row r="998" spans="1:47" ht="15.75" x14ac:dyDescent="0.25">
      <c r="A998" s="392"/>
      <c r="B998" s="392"/>
      <c r="C998" s="386"/>
      <c r="D998" s="386"/>
      <c r="E998" s="386"/>
      <c r="F998" s="386"/>
      <c r="G998" s="387"/>
      <c r="H998" s="438"/>
      <c r="I998" s="389"/>
      <c r="J998" s="390"/>
      <c r="K998" s="390"/>
      <c r="L998" s="392"/>
      <c r="M998" s="392"/>
      <c r="N998" s="1"/>
      <c r="O998" s="448"/>
      <c r="P998" s="392"/>
      <c r="Q998" s="392"/>
      <c r="R998" s="392"/>
      <c r="U998" s="392"/>
      <c r="V998" s="392"/>
      <c r="W998" s="392"/>
      <c r="X998" s="392"/>
      <c r="Y998" s="385"/>
      <c r="Z998" s="758"/>
      <c r="AA998" s="392"/>
      <c r="AB998" s="392"/>
      <c r="AC998" s="392"/>
      <c r="AD998" s="392"/>
      <c r="AE998" s="392"/>
      <c r="AF998" s="392"/>
      <c r="AG998" s="773"/>
      <c r="AH998" s="392"/>
      <c r="AI998" s="392"/>
      <c r="AJ998" s="392"/>
      <c r="AK998" s="794"/>
      <c r="AL998" s="386"/>
      <c r="AM998" s="386"/>
      <c r="AN998" s="386"/>
      <c r="AO998" s="795"/>
      <c r="AP998" s="796"/>
      <c r="AQ998" s="819"/>
      <c r="AR998" s="800"/>
      <c r="AS998" s="800"/>
      <c r="AT998" s="800"/>
      <c r="AU998" s="801"/>
    </row>
    <row r="999" spans="1:47" ht="15.75" x14ac:dyDescent="0.25">
      <c r="A999" s="392"/>
      <c r="B999" s="392"/>
      <c r="C999" s="386"/>
      <c r="D999" s="386"/>
      <c r="E999" s="386"/>
      <c r="F999" s="386"/>
      <c r="G999" s="387"/>
      <c r="H999" s="438"/>
      <c r="I999" s="389"/>
      <c r="J999" s="390"/>
      <c r="K999" s="390"/>
      <c r="L999" s="392"/>
      <c r="M999" s="392"/>
      <c r="N999" s="1"/>
      <c r="O999" s="448"/>
      <c r="P999" s="392"/>
      <c r="Q999" s="392"/>
      <c r="R999" s="392"/>
      <c r="U999" s="392"/>
      <c r="V999" s="392"/>
      <c r="W999" s="392"/>
      <c r="X999" s="392"/>
      <c r="Y999" s="385"/>
      <c r="Z999" s="758"/>
      <c r="AA999" s="392"/>
      <c r="AB999" s="392"/>
      <c r="AC999" s="392"/>
      <c r="AD999" s="392"/>
      <c r="AE999" s="392"/>
      <c r="AF999" s="392"/>
      <c r="AG999" s="773"/>
      <c r="AH999" s="392"/>
      <c r="AI999" s="392"/>
      <c r="AJ999" s="392"/>
      <c r="AK999" s="794"/>
      <c r="AL999" s="386"/>
      <c r="AM999" s="386"/>
      <c r="AN999" s="386"/>
      <c r="AO999" s="795"/>
      <c r="AP999" s="796"/>
      <c r="AQ999" s="819"/>
      <c r="AR999" s="800"/>
      <c r="AS999" s="800"/>
      <c r="AT999" s="800"/>
      <c r="AU999" s="801"/>
    </row>
    <row r="1000" spans="1:47" ht="15.75" x14ac:dyDescent="0.25">
      <c r="A1000" s="392"/>
      <c r="B1000" s="392"/>
      <c r="C1000" s="386"/>
      <c r="D1000" s="386"/>
      <c r="E1000" s="386"/>
      <c r="F1000" s="386"/>
      <c r="G1000" s="387"/>
      <c r="H1000" s="438"/>
      <c r="I1000" s="389"/>
      <c r="J1000" s="390"/>
      <c r="K1000" s="390"/>
      <c r="L1000" s="392"/>
      <c r="M1000" s="392"/>
      <c r="N1000" s="1"/>
      <c r="O1000" s="448"/>
      <c r="P1000" s="392"/>
      <c r="Q1000" s="392"/>
      <c r="R1000" s="392"/>
      <c r="U1000" s="392"/>
      <c r="V1000" s="392"/>
      <c r="W1000" s="392"/>
      <c r="X1000" s="392"/>
      <c r="Y1000" s="385"/>
      <c r="Z1000" s="758"/>
      <c r="AA1000" s="392"/>
      <c r="AB1000" s="392"/>
      <c r="AC1000" s="392"/>
      <c r="AD1000" s="392"/>
      <c r="AE1000" s="392"/>
      <c r="AF1000" s="392"/>
      <c r="AG1000" s="773"/>
      <c r="AH1000" s="392"/>
      <c r="AI1000" s="392"/>
      <c r="AJ1000" s="392"/>
      <c r="AK1000" s="794"/>
      <c r="AL1000" s="386"/>
      <c r="AM1000" s="386"/>
      <c r="AN1000" s="386"/>
      <c r="AO1000" s="795"/>
      <c r="AP1000" s="796"/>
      <c r="AQ1000" s="819"/>
      <c r="AR1000" s="800"/>
      <c r="AS1000" s="800"/>
      <c r="AT1000" s="800"/>
      <c r="AU1000" s="801"/>
    </row>
    <row r="1001" spans="1:47" ht="18" x14ac:dyDescent="0.25">
      <c r="R1001" s="392"/>
      <c r="U1001" s="392"/>
      <c r="V1001" s="392"/>
      <c r="W1001" s="392"/>
      <c r="Y1001" s="4"/>
      <c r="AQ1001" s="819"/>
      <c r="AR1001" s="698"/>
      <c r="AS1001" s="698"/>
      <c r="AT1001" s="698"/>
      <c r="AU1001" s="362"/>
    </row>
    <row r="1002" spans="1:47" ht="18" x14ac:dyDescent="0.25">
      <c r="R1002" s="392"/>
      <c r="U1002" s="392"/>
      <c r="V1002" s="392"/>
      <c r="W1002" s="392"/>
      <c r="Y1002" s="4"/>
      <c r="AQ1002" s="819"/>
      <c r="AR1002" s="698"/>
      <c r="AS1002" s="698"/>
      <c r="AT1002" s="698"/>
      <c r="AU1002" s="362"/>
    </row>
    <row r="1003" spans="1:47" ht="18" x14ac:dyDescent="0.25">
      <c r="R1003" s="392"/>
      <c r="U1003" s="392"/>
      <c r="V1003" s="392"/>
      <c r="W1003" s="392"/>
      <c r="Y1003" s="4"/>
      <c r="AQ1003" s="819"/>
      <c r="AR1003" s="698"/>
      <c r="AS1003" s="698"/>
      <c r="AT1003" s="698"/>
      <c r="AU1003" s="362"/>
    </row>
    <row r="1004" spans="1:47" ht="18" x14ac:dyDescent="0.25">
      <c r="R1004" s="392"/>
      <c r="U1004" s="392"/>
      <c r="V1004" s="392"/>
      <c r="W1004" s="392"/>
      <c r="Y1004" s="4"/>
      <c r="AQ1004" s="819"/>
      <c r="AR1004" s="698"/>
      <c r="AS1004" s="698"/>
      <c r="AT1004" s="698"/>
      <c r="AU1004" s="362"/>
    </row>
    <row r="1005" spans="1:47" ht="18" x14ac:dyDescent="0.25">
      <c r="R1005" s="392"/>
      <c r="U1005" s="392"/>
      <c r="V1005" s="392"/>
      <c r="W1005" s="392"/>
      <c r="Y1005" s="4"/>
      <c r="AQ1005" s="819"/>
      <c r="AR1005" s="698"/>
      <c r="AS1005" s="698"/>
      <c r="AT1005" s="698"/>
      <c r="AU1005" s="362"/>
    </row>
    <row r="1006" spans="1:47" ht="18" x14ac:dyDescent="0.25">
      <c r="R1006" s="392"/>
      <c r="U1006" s="392"/>
      <c r="V1006" s="392"/>
      <c r="W1006" s="392"/>
      <c r="Y1006" s="4"/>
      <c r="AQ1006" s="819"/>
      <c r="AR1006" s="698"/>
      <c r="AS1006" s="698"/>
      <c r="AT1006" s="698"/>
      <c r="AU1006" s="362"/>
    </row>
    <row r="1007" spans="1:47" ht="18" x14ac:dyDescent="0.25">
      <c r="R1007" s="392"/>
      <c r="U1007" s="392"/>
      <c r="V1007" s="392"/>
      <c r="W1007" s="392"/>
      <c r="Y1007" s="4"/>
      <c r="AQ1007" s="819"/>
      <c r="AR1007" s="698"/>
      <c r="AS1007" s="698"/>
      <c r="AT1007" s="698"/>
      <c r="AU1007" s="362"/>
    </row>
    <row r="1008" spans="1:47" ht="18" x14ac:dyDescent="0.25">
      <c r="R1008" s="392"/>
      <c r="U1008" s="392"/>
      <c r="V1008" s="392"/>
      <c r="W1008" s="392"/>
      <c r="Y1008" s="4"/>
      <c r="AQ1008" s="819"/>
      <c r="AR1008" s="698"/>
      <c r="AS1008" s="698"/>
      <c r="AT1008" s="698"/>
      <c r="AU1008" s="362"/>
    </row>
    <row r="1009" spans="18:47" ht="18" x14ac:dyDescent="0.25">
      <c r="R1009" s="392"/>
      <c r="U1009" s="392"/>
      <c r="V1009" s="392"/>
      <c r="W1009" s="392"/>
      <c r="Y1009" s="4"/>
      <c r="AQ1009" s="819"/>
      <c r="AR1009" s="698"/>
      <c r="AS1009" s="698"/>
      <c r="AT1009" s="698"/>
      <c r="AU1009" s="362"/>
    </row>
    <row r="1010" spans="18:47" ht="18" x14ac:dyDescent="0.25">
      <c r="R1010" s="392"/>
      <c r="U1010" s="392"/>
      <c r="V1010" s="392"/>
      <c r="W1010" s="392"/>
      <c r="Y1010" s="4"/>
      <c r="AQ1010" s="819"/>
      <c r="AR1010" s="698"/>
      <c r="AS1010" s="698"/>
      <c r="AT1010" s="698"/>
      <c r="AU1010" s="362"/>
    </row>
    <row r="1011" spans="18:47" ht="18" x14ac:dyDescent="0.25">
      <c r="R1011" s="392"/>
      <c r="U1011" s="392"/>
      <c r="V1011" s="392"/>
      <c r="W1011" s="392"/>
      <c r="Y1011" s="4"/>
      <c r="AQ1011" s="819"/>
      <c r="AR1011" s="698"/>
      <c r="AS1011" s="698"/>
      <c r="AT1011" s="698"/>
      <c r="AU1011" s="362"/>
    </row>
    <row r="1012" spans="18:47" ht="18" x14ac:dyDescent="0.25">
      <c r="R1012" s="392"/>
      <c r="U1012" s="392"/>
      <c r="V1012" s="392"/>
      <c r="W1012" s="392"/>
      <c r="Y1012" s="4"/>
      <c r="AQ1012" s="819"/>
      <c r="AR1012" s="698"/>
      <c r="AS1012" s="698"/>
      <c r="AT1012" s="698"/>
      <c r="AU1012" s="362"/>
    </row>
    <row r="1013" spans="18:47" ht="18" x14ac:dyDescent="0.25">
      <c r="R1013" s="392"/>
      <c r="U1013" s="392"/>
      <c r="V1013" s="392"/>
      <c r="W1013" s="392"/>
      <c r="Y1013" s="4"/>
      <c r="AQ1013" s="819"/>
      <c r="AR1013" s="698"/>
      <c r="AS1013" s="698"/>
      <c r="AT1013" s="698"/>
      <c r="AU1013" s="362"/>
    </row>
    <row r="1014" spans="18:47" ht="18" x14ac:dyDescent="0.25">
      <c r="R1014" s="392"/>
      <c r="U1014" s="392"/>
      <c r="V1014" s="392"/>
      <c r="W1014" s="392"/>
      <c r="Y1014" s="4"/>
      <c r="AQ1014" s="819"/>
      <c r="AR1014" s="698"/>
      <c r="AS1014" s="698"/>
      <c r="AT1014" s="698"/>
      <c r="AU1014" s="362"/>
    </row>
    <row r="1015" spans="18:47" ht="18" x14ac:dyDescent="0.25">
      <c r="R1015" s="392"/>
      <c r="U1015" s="392"/>
      <c r="V1015" s="392"/>
      <c r="W1015" s="392"/>
      <c r="Y1015" s="4"/>
      <c r="AQ1015" s="819"/>
      <c r="AR1015" s="698"/>
      <c r="AS1015" s="698"/>
      <c r="AT1015" s="698"/>
      <c r="AU1015" s="362"/>
    </row>
    <row r="1016" spans="18:47" ht="18" x14ac:dyDescent="0.25">
      <c r="R1016" s="392"/>
      <c r="U1016" s="392"/>
      <c r="V1016" s="392"/>
      <c r="W1016" s="392"/>
      <c r="Y1016" s="4"/>
      <c r="AQ1016" s="819"/>
      <c r="AR1016" s="698"/>
      <c r="AS1016" s="698"/>
      <c r="AT1016" s="698"/>
      <c r="AU1016" s="362"/>
    </row>
    <row r="1017" spans="18:47" ht="18" x14ac:dyDescent="0.25">
      <c r="R1017" s="392"/>
      <c r="U1017" s="392"/>
      <c r="V1017" s="392"/>
      <c r="W1017" s="392"/>
      <c r="Y1017" s="4"/>
      <c r="AQ1017" s="819"/>
      <c r="AR1017" s="698"/>
      <c r="AS1017" s="698"/>
      <c r="AT1017" s="698"/>
      <c r="AU1017" s="362"/>
    </row>
    <row r="1018" spans="18:47" ht="18" x14ac:dyDescent="0.25">
      <c r="R1018" s="392"/>
      <c r="U1018" s="392"/>
      <c r="V1018" s="392"/>
      <c r="W1018" s="392"/>
      <c r="Y1018" s="4"/>
      <c r="AQ1018" s="819"/>
      <c r="AR1018" s="698"/>
      <c r="AS1018" s="698"/>
      <c r="AT1018" s="698"/>
      <c r="AU1018" s="362"/>
    </row>
    <row r="1019" spans="18:47" ht="18" x14ac:dyDescent="0.25">
      <c r="R1019" s="392"/>
      <c r="U1019" s="392"/>
      <c r="V1019" s="392"/>
      <c r="W1019" s="392"/>
      <c r="Y1019" s="4"/>
      <c r="AQ1019" s="819"/>
      <c r="AR1019" s="698"/>
      <c r="AS1019" s="698"/>
      <c r="AT1019" s="698"/>
      <c r="AU1019" s="362"/>
    </row>
    <row r="1020" spans="18:47" ht="18" x14ac:dyDescent="0.25">
      <c r="R1020" s="392"/>
      <c r="U1020" s="392"/>
      <c r="V1020" s="392"/>
      <c r="W1020" s="392"/>
      <c r="Y1020" s="4"/>
      <c r="AQ1020" s="819"/>
      <c r="AR1020" s="698"/>
      <c r="AS1020" s="698"/>
      <c r="AT1020" s="698"/>
      <c r="AU1020" s="362"/>
    </row>
    <row r="1021" spans="18:47" ht="18" x14ac:dyDescent="0.25">
      <c r="R1021" s="392"/>
      <c r="U1021" s="392"/>
      <c r="V1021" s="392"/>
      <c r="W1021" s="392"/>
      <c r="Y1021" s="4"/>
      <c r="AQ1021" s="819"/>
      <c r="AR1021" s="698"/>
      <c r="AS1021" s="698"/>
      <c r="AT1021" s="698"/>
      <c r="AU1021" s="362"/>
    </row>
    <row r="1022" spans="18:47" ht="18" x14ac:dyDescent="0.25">
      <c r="R1022" s="392"/>
      <c r="U1022" s="392"/>
      <c r="V1022" s="392"/>
      <c r="W1022" s="392"/>
      <c r="Y1022" s="4"/>
      <c r="AQ1022" s="819"/>
      <c r="AR1022" s="698"/>
      <c r="AS1022" s="698"/>
      <c r="AT1022" s="698"/>
      <c r="AU1022" s="362"/>
    </row>
    <row r="1023" spans="18:47" ht="18" x14ac:dyDescent="0.25">
      <c r="R1023" s="392"/>
      <c r="U1023" s="392"/>
      <c r="V1023" s="392"/>
      <c r="W1023" s="392"/>
      <c r="Y1023" s="4"/>
      <c r="AQ1023" s="819"/>
      <c r="AR1023" s="698"/>
      <c r="AS1023" s="698"/>
      <c r="AT1023" s="698"/>
      <c r="AU1023" s="362"/>
    </row>
    <row r="1024" spans="18:47" ht="18" x14ac:dyDescent="0.25">
      <c r="Y1024" s="4"/>
      <c r="AQ1024" s="819"/>
      <c r="AR1024" s="698"/>
      <c r="AS1024" s="698"/>
      <c r="AT1024" s="698"/>
      <c r="AU1024" s="362"/>
    </row>
    <row r="1025" spans="25:47" ht="18" x14ac:dyDescent="0.25">
      <c r="Y1025" s="4"/>
      <c r="AQ1025" s="819"/>
      <c r="AR1025" s="698"/>
      <c r="AS1025" s="698"/>
      <c r="AT1025" s="698"/>
      <c r="AU1025" s="362"/>
    </row>
    <row r="1026" spans="25:47" ht="18" x14ac:dyDescent="0.25">
      <c r="AQ1026" s="819"/>
      <c r="AR1026" s="698"/>
      <c r="AS1026" s="698"/>
      <c r="AT1026" s="698"/>
      <c r="AU1026" s="362"/>
    </row>
    <row r="1027" spans="25:47" ht="18" x14ac:dyDescent="0.25">
      <c r="AQ1027" s="819"/>
      <c r="AR1027" s="698"/>
      <c r="AS1027" s="698"/>
      <c r="AT1027" s="698"/>
      <c r="AU1027" s="362"/>
    </row>
    <row r="1028" spans="25:47" ht="18" x14ac:dyDescent="0.25">
      <c r="AQ1028" s="819"/>
      <c r="AR1028" s="698"/>
      <c r="AS1028" s="698"/>
      <c r="AT1028" s="698"/>
      <c r="AU1028" s="362"/>
    </row>
    <row r="1029" spans="25:47" ht="18" x14ac:dyDescent="0.25">
      <c r="AQ1029" s="819"/>
      <c r="AR1029" s="698"/>
      <c r="AS1029" s="698"/>
      <c r="AT1029" s="698"/>
      <c r="AU1029" s="362"/>
    </row>
    <row r="1030" spans="25:47" ht="18" x14ac:dyDescent="0.25">
      <c r="AQ1030" s="819"/>
      <c r="AR1030" s="698"/>
      <c r="AS1030" s="698"/>
      <c r="AT1030" s="698"/>
      <c r="AU1030" s="362"/>
    </row>
    <row r="1031" spans="25:47" ht="18" x14ac:dyDescent="0.25">
      <c r="AQ1031" s="819"/>
      <c r="AR1031" s="698"/>
      <c r="AS1031" s="698"/>
      <c r="AT1031" s="698"/>
      <c r="AU1031" s="362"/>
    </row>
  </sheetData>
  <protectedRanges>
    <protectedRange sqref="H33:H34 H181:H344 H36:H177" name="Amount"/>
    <protectedRange sqref="H832:H854 H484:H531 H409 H345:H401 H178:H180 H451:H463 H436:H437 H415:H434 H535:H545 H439:H449 H638:H830 H550:H635" name="Amount_1"/>
    <protectedRange sqref="H464:H483" name="Amount_1_1"/>
    <protectedRange sqref="L11 H10:H32" name="Amount_2"/>
    <protectedRange sqref="H410:H414" name="Amount_1_2"/>
    <protectedRange sqref="H438" name="Amount_1_3"/>
    <protectedRange sqref="H546:H549" name="Amount_1_4"/>
    <protectedRange sqref="H636:H637" name="Amount_1_5"/>
  </protectedRanges>
  <mergeCells count="3">
    <mergeCell ref="Z1:AF2"/>
    <mergeCell ref="A3:A9"/>
    <mergeCell ref="A36:J36"/>
  </mergeCells>
  <pageMargins left="0.7" right="0.7" top="0.75" bottom="0.75" header="0.3" footer="0.3"/>
  <pageSetup paperSize="9" scale="26" orientation="landscape" r:id="rId1"/>
  <rowBreaks count="1" manualBreakCount="1">
    <brk id="113" max="5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TARIFFS 2012-2013</vt:lpstr>
      <vt:lpstr>TARIFFS</vt:lpstr>
      <vt:lpstr>Leonie 2012-13</vt:lpstr>
      <vt:lpstr>Gerard</vt:lpstr>
      <vt:lpstr>Final tariff book</vt:lpstr>
      <vt:lpstr>Final tariffs for 20252026</vt:lpstr>
      <vt:lpstr>'Final tariff book'!Print_Area</vt:lpstr>
      <vt:lpstr>'Final tariffs for 20252026'!Print_Area</vt:lpstr>
      <vt:lpstr>Gerard!Print_Area</vt:lpstr>
      <vt:lpstr>'Leonie 2012-13'!Print_Area</vt:lpstr>
      <vt:lpstr>TARIFFS!Print_Area</vt:lpstr>
      <vt:lpstr>Gerard!Print_Titles</vt:lpstr>
      <vt:lpstr>'Leonie 2012-13'!Print_Titles</vt:lpstr>
      <vt:lpstr>TARIFFS!Print_Titles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leonieb</dc:creator>
  <cp:lastModifiedBy>Luyanda Belani</cp:lastModifiedBy>
  <cp:lastPrinted>2024-07-04T10:21:42Z</cp:lastPrinted>
  <dcterms:created xsi:type="dcterms:W3CDTF">2011-05-26T16:42:29Z</dcterms:created>
  <dcterms:modified xsi:type="dcterms:W3CDTF">2025-07-03T13:40:23Z</dcterms:modified>
</cp:coreProperties>
</file>